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C8DDCE4-B69A-4B05-AD5A-7DDAE9EC0849}" xr6:coauthVersionLast="47" xr6:coauthVersionMax="47" xr10:uidLastSave="{00000000-0000-0000-0000-000000000000}"/>
  <bookViews>
    <workbookView xWindow="-120" yWindow="-120" windowWidth="38640" windowHeight="15840" firstSheet="32" activeTab="47" xr2:uid="{00000000-000D-0000-FFFF-FFFF00000000}"/>
  </bookViews>
  <sheets>
    <sheet name="02-03-10" sheetId="4" r:id="rId1"/>
    <sheet name="22-04-10" sheetId="6" r:id="rId2"/>
    <sheet name="05-05-10" sheetId="7" r:id="rId3"/>
    <sheet name="24-05-10" sheetId="8" r:id="rId4"/>
    <sheet name="22-06-10" sheetId="9" r:id="rId5"/>
    <sheet name="21-07-10" sheetId="10" r:id="rId6"/>
    <sheet name="30-08-10" sheetId="11" r:id="rId7"/>
    <sheet name="28-09-10" sheetId="12" r:id="rId8"/>
    <sheet name="08-11-10" sheetId="13" r:id="rId9"/>
    <sheet name="22-12-10" sheetId="14" r:id="rId10"/>
    <sheet name="02-02-11" sheetId="15" r:id="rId11"/>
    <sheet name="17-02-11" sheetId="16" r:id="rId12"/>
    <sheet name="09-03-11" sheetId="17" r:id="rId13"/>
    <sheet name="08-04-11" sheetId="18" r:id="rId14"/>
    <sheet name="05-05-11" sheetId="19" r:id="rId15"/>
    <sheet name="05-05-11 (2)" sheetId="20" r:id="rId16"/>
    <sheet name="28-11-11" sheetId="21" r:id="rId17"/>
    <sheet name="24-01-12" sheetId="22" r:id="rId18"/>
    <sheet name="28-02-12" sheetId="23" r:id="rId19"/>
    <sheet name="03-05-12" sheetId="24" r:id="rId20"/>
    <sheet name="16-07-12" sheetId="25" r:id="rId21"/>
    <sheet name="18-12-12" sheetId="26" r:id="rId22"/>
    <sheet name="26-02-13" sheetId="27" r:id="rId23"/>
    <sheet name="06-04-13" sheetId="28" r:id="rId24"/>
    <sheet name="28-10-13" sheetId="29" r:id="rId25"/>
    <sheet name="26-02-14" sheetId="30" r:id="rId26"/>
    <sheet name="29-04-14" sheetId="31" r:id="rId27"/>
    <sheet name="06-11-14" sheetId="32" r:id="rId28"/>
    <sheet name="30-04-15" sheetId="33" r:id="rId29"/>
    <sheet name="01-07-15" sheetId="34" r:id="rId30"/>
    <sheet name="08-10-15" sheetId="35" r:id="rId31"/>
    <sheet name="27-04-16" sheetId="36" r:id="rId32"/>
    <sheet name="31-05-16" sheetId="37" r:id="rId33"/>
    <sheet name="04-11-16" sheetId="38" r:id="rId34"/>
    <sheet name="18-03-17" sheetId="39" r:id="rId35"/>
    <sheet name="30-03-17" sheetId="40" r:id="rId36"/>
    <sheet name="25-03-18" sheetId="41" r:id="rId37"/>
    <sheet name="24-04-18" sheetId="42" r:id="rId38"/>
    <sheet name="31-08-18" sheetId="43" r:id="rId39"/>
    <sheet name="14-12-18" sheetId="44" r:id="rId40"/>
    <sheet name="05-03-19" sheetId="45" r:id="rId41"/>
    <sheet name="30-09-19" sheetId="46" r:id="rId42"/>
    <sheet name="07-09-20" sheetId="47" r:id="rId43"/>
    <sheet name="03-12-20" sheetId="48" r:id="rId44"/>
    <sheet name="17-04-21" sheetId="49" r:id="rId45"/>
    <sheet name="18-06-21" sheetId="50" r:id="rId46"/>
    <sheet name="30-06-22" sheetId="51" r:id="rId47"/>
    <sheet name="12-05-24" sheetId="52" r:id="rId48"/>
    <sheet name="Activités" sheetId="5" r:id="rId49"/>
  </sheets>
  <definedNames>
    <definedName name="Liste_Activités" localSheetId="29">Activités!$C$5:$C$45</definedName>
    <definedName name="Liste_Activités" localSheetId="43">Activités!$C$5:$C$45</definedName>
    <definedName name="Liste_Activités" localSheetId="33">Activités!$C$5:$C$45</definedName>
    <definedName name="Liste_Activités" localSheetId="40">Activités!$C$5:$C$45</definedName>
    <definedName name="Liste_Activités" localSheetId="42">Activités!$C$5:$C$45</definedName>
    <definedName name="Liste_Activités" localSheetId="30">Activités!$C$5:$C$45</definedName>
    <definedName name="Liste_Activités" localSheetId="47">Activités!$C$5:$C$45</definedName>
    <definedName name="Liste_Activités" localSheetId="39">Activités!$C$5:$C$45</definedName>
    <definedName name="Liste_Activités" localSheetId="44">Activités!$C$5:$C$45</definedName>
    <definedName name="Liste_Activités" localSheetId="34">Activités!$C$5:$C$45</definedName>
    <definedName name="Liste_Activités" localSheetId="45">Activités!$C$5:$C$45</definedName>
    <definedName name="Liste_Activités" localSheetId="37">Activités!$C$5:$C$45</definedName>
    <definedName name="Liste_Activités" localSheetId="36">Activités!$C$5:$C$45</definedName>
    <definedName name="Liste_Activités" localSheetId="31">Activités!$C$5:$C$45</definedName>
    <definedName name="Liste_Activités" localSheetId="35">Activités!$C$5:$C$45</definedName>
    <definedName name="Liste_Activités" localSheetId="28">Activités!$C$5:$C$45</definedName>
    <definedName name="Liste_Activités" localSheetId="46">Activités!$C$5:$C$45</definedName>
    <definedName name="Liste_Activités" localSheetId="41">Activités!$C$5:$C$45</definedName>
    <definedName name="Liste_Activités" localSheetId="32">Activités!$C$5:$C$45</definedName>
    <definedName name="Liste_Activités" localSheetId="38">Activités!$C$5:$C$45</definedName>
    <definedName name="Liste_Activités">Activités!$C$5:$C$38</definedName>
    <definedName name="Print_Area" localSheetId="29">'01-07-15'!$A$1:$F$89</definedName>
    <definedName name="Print_Area" localSheetId="43">'03-12-20'!$A$1:$F$89</definedName>
    <definedName name="Print_Area" localSheetId="33">'04-11-16'!$A$1:$F$89</definedName>
    <definedName name="Print_Area" localSheetId="40">'05-03-19'!$A$1:$F$89</definedName>
    <definedName name="Print_Area" localSheetId="42">'07-09-20'!$A$1:$F$89</definedName>
    <definedName name="Print_Area" localSheetId="30">'08-10-15'!$A$1:$F$89</definedName>
    <definedName name="Print_Area" localSheetId="47">'12-05-24'!$A$1:$F$89</definedName>
    <definedName name="Print_Area" localSheetId="39">'14-12-18'!$A$1:$F$89</definedName>
    <definedName name="Print_Area" localSheetId="44">'17-04-21'!$A$1:$F$89</definedName>
    <definedName name="Print_Area" localSheetId="34">'18-03-17'!$A$1:$F$89</definedName>
    <definedName name="Print_Area" localSheetId="45">'18-06-21'!$A$1:$F$89</definedName>
    <definedName name="Print_Area" localSheetId="37">'24-04-18'!$A$1:$F$89</definedName>
    <definedName name="Print_Area" localSheetId="36">'25-03-18'!$A$1:$F$89</definedName>
    <definedName name="Print_Area" localSheetId="31">'27-04-16'!$A$1:$F$89</definedName>
    <definedName name="Print_Area" localSheetId="35">'30-03-17'!$A$1:$F$89</definedName>
    <definedName name="Print_Area" localSheetId="28">'30-04-15'!$A$1:$F$89</definedName>
    <definedName name="Print_Area" localSheetId="46">'30-06-22'!$A$1:$F$89</definedName>
    <definedName name="Print_Area" localSheetId="41">'30-09-19'!$A$1:$F$89</definedName>
    <definedName name="Print_Area" localSheetId="32">'31-05-16'!$A$1:$F$89</definedName>
    <definedName name="Print_Area" localSheetId="38">'31-08-18'!$A$1:$F$89</definedName>
    <definedName name="_xlnm.Print_Area" localSheetId="29">'01-07-15'!$A$1:$F$89</definedName>
    <definedName name="_xlnm.Print_Area" localSheetId="10">'02-02-11'!$A$1:$F$94</definedName>
    <definedName name="_xlnm.Print_Area" localSheetId="0">'02-03-10'!$A$1:$F$95</definedName>
    <definedName name="_xlnm.Print_Area" localSheetId="19">'03-05-12'!$A$1:$F$94</definedName>
    <definedName name="_xlnm.Print_Area" localSheetId="43">'03-12-20'!$A$1:$F$89</definedName>
    <definedName name="_xlnm.Print_Area" localSheetId="33">'04-11-16'!$A$1:$F$89</definedName>
    <definedName name="_xlnm.Print_Area" localSheetId="40">'05-03-19'!$A$1:$F$89</definedName>
    <definedName name="_xlnm.Print_Area" localSheetId="2">'05-05-10'!$A$1:$F$95</definedName>
    <definedName name="_xlnm.Print_Area" localSheetId="14">'05-05-11'!$A$1:$F$94</definedName>
    <definedName name="_xlnm.Print_Area" localSheetId="15">'05-05-11 (2)'!$A$1:$F$94</definedName>
    <definedName name="_xlnm.Print_Area" localSheetId="23">'06-04-13'!$A$1:$F$92</definedName>
    <definedName name="_xlnm.Print_Area" localSheetId="27">'06-11-14'!$A$1:$F$91</definedName>
    <definedName name="_xlnm.Print_Area" localSheetId="42">'07-09-20'!$A$1:$F$89</definedName>
    <definedName name="_xlnm.Print_Area" localSheetId="13">'08-04-11'!$A$1:$F$94</definedName>
    <definedName name="_xlnm.Print_Area" localSheetId="30">'08-10-15'!$A$1:$F$89</definedName>
    <definedName name="_xlnm.Print_Area" localSheetId="8">'08-11-10'!$A$1:$F$94</definedName>
    <definedName name="_xlnm.Print_Area" localSheetId="12">'09-03-11'!$A$1:$F$94</definedName>
    <definedName name="_xlnm.Print_Area" localSheetId="47">'12-05-24'!$A$1:$F$89</definedName>
    <definedName name="_xlnm.Print_Area" localSheetId="39">'14-12-18'!$A$1:$F$89</definedName>
    <definedName name="_xlnm.Print_Area" localSheetId="20">'16-07-12'!$A$1:$F$94</definedName>
    <definedName name="_xlnm.Print_Area" localSheetId="11">'17-02-11'!$A$1:$F$94</definedName>
    <definedName name="_xlnm.Print_Area" localSheetId="44">'17-04-21'!$A$1:$F$89</definedName>
    <definedName name="_xlnm.Print_Area" localSheetId="34">'18-03-17'!$A$1:$F$89</definedName>
    <definedName name="_xlnm.Print_Area" localSheetId="45">'18-06-21'!$A$1:$F$89</definedName>
    <definedName name="_xlnm.Print_Area" localSheetId="21">'18-12-12'!$A$1:$F$94</definedName>
    <definedName name="_xlnm.Print_Area" localSheetId="5">'21-07-10'!$A$1:$F$94</definedName>
    <definedName name="_xlnm.Print_Area" localSheetId="1">'22-04-10'!$A$1:$F$94</definedName>
    <definedName name="_xlnm.Print_Area" localSheetId="4">'22-06-10'!$A$1:$F$94</definedName>
    <definedName name="_xlnm.Print_Area" localSheetId="9">'22-12-10'!$A$1:$F$94</definedName>
    <definedName name="_xlnm.Print_Area" localSheetId="17">'24-01-12'!$A$1:$F$94</definedName>
    <definedName name="_xlnm.Print_Area" localSheetId="37">'24-04-18'!$A$1:$F$89</definedName>
    <definedName name="_xlnm.Print_Area" localSheetId="3">'24-05-10'!$A$1:$F$92</definedName>
    <definedName name="_xlnm.Print_Area" localSheetId="36">'25-03-18'!$A$1:$F$89</definedName>
    <definedName name="_xlnm.Print_Area" localSheetId="22">'26-02-13'!$A$1:$F$92</definedName>
    <definedName name="_xlnm.Print_Area" localSheetId="25">'26-02-14'!$A$1:$F$89</definedName>
    <definedName name="_xlnm.Print_Area" localSheetId="31">'27-04-16'!$A$1:$F$89</definedName>
    <definedName name="_xlnm.Print_Area" localSheetId="18">'28-02-12'!$A$1:$F$94</definedName>
    <definedName name="_xlnm.Print_Area" localSheetId="7">'28-09-10'!$A$1:$F$94</definedName>
    <definedName name="_xlnm.Print_Area" localSheetId="24">'28-10-13'!$A$1:$F$92</definedName>
    <definedName name="_xlnm.Print_Area" localSheetId="16">'28-11-11'!$A$1:$F$94</definedName>
    <definedName name="_xlnm.Print_Area" localSheetId="26">'29-04-14'!$A$1:$F$91</definedName>
    <definedName name="_xlnm.Print_Area" localSheetId="35">'30-03-17'!$A$1:$F$89</definedName>
    <definedName name="_xlnm.Print_Area" localSheetId="28">'30-04-15'!$A$1:$F$89</definedName>
    <definedName name="_xlnm.Print_Area" localSheetId="46">'30-06-22'!$A$1:$F$89</definedName>
    <definedName name="_xlnm.Print_Area" localSheetId="6">'30-08-10'!$A$1:$F$94</definedName>
    <definedName name="_xlnm.Print_Area" localSheetId="41">'30-09-19'!$A$1:$F$89</definedName>
    <definedName name="_xlnm.Print_Area" localSheetId="32">'31-05-16'!$A$1:$F$89</definedName>
    <definedName name="_xlnm.Print_Area" localSheetId="38">'31-08-18'!$A$1:$F$89</definedName>
    <definedName name="_xlnm.Print_Area" localSheetId="48">Activités!$A$1:$D$38</definedName>
    <definedName name="Zone_impres_MI" localSheetId="29">#REF!</definedName>
    <definedName name="Zone_impres_MI" localSheetId="10">#REF!</definedName>
    <definedName name="Zone_impres_MI" localSheetId="19">#REF!</definedName>
    <definedName name="Zone_impres_MI" localSheetId="43">#REF!</definedName>
    <definedName name="Zone_impres_MI" localSheetId="33">#REF!</definedName>
    <definedName name="Zone_impres_MI" localSheetId="40">#REF!</definedName>
    <definedName name="Zone_impres_MI" localSheetId="2">#REF!</definedName>
    <definedName name="Zone_impres_MI" localSheetId="14">#REF!</definedName>
    <definedName name="Zone_impres_MI" localSheetId="15">#REF!</definedName>
    <definedName name="Zone_impres_MI" localSheetId="23">#REF!</definedName>
    <definedName name="Zone_impres_MI" localSheetId="27">#REF!</definedName>
    <definedName name="Zone_impres_MI" localSheetId="42">#REF!</definedName>
    <definedName name="Zone_impres_MI" localSheetId="13">#REF!</definedName>
    <definedName name="Zone_impres_MI" localSheetId="30">#REF!</definedName>
    <definedName name="Zone_impres_MI" localSheetId="8">#REF!</definedName>
    <definedName name="Zone_impres_MI" localSheetId="12">#REF!</definedName>
    <definedName name="Zone_impres_MI" localSheetId="47">#REF!</definedName>
    <definedName name="Zone_impres_MI" localSheetId="39">#REF!</definedName>
    <definedName name="Zone_impres_MI" localSheetId="20">#REF!</definedName>
    <definedName name="Zone_impres_MI" localSheetId="11">#REF!</definedName>
    <definedName name="Zone_impres_MI" localSheetId="44">#REF!</definedName>
    <definedName name="Zone_impres_MI" localSheetId="34">#REF!</definedName>
    <definedName name="Zone_impres_MI" localSheetId="45">#REF!</definedName>
    <definedName name="Zone_impres_MI" localSheetId="21">#REF!</definedName>
    <definedName name="Zone_impres_MI" localSheetId="5">#REF!</definedName>
    <definedName name="Zone_impres_MI" localSheetId="1">#REF!</definedName>
    <definedName name="Zone_impres_MI" localSheetId="4">#REF!</definedName>
    <definedName name="Zone_impres_MI" localSheetId="9">#REF!</definedName>
    <definedName name="Zone_impres_MI" localSheetId="17">#REF!</definedName>
    <definedName name="Zone_impres_MI" localSheetId="37">#REF!</definedName>
    <definedName name="Zone_impres_MI" localSheetId="3">#REF!</definedName>
    <definedName name="Zone_impres_MI" localSheetId="36">#REF!</definedName>
    <definedName name="Zone_impres_MI" localSheetId="22">#REF!</definedName>
    <definedName name="Zone_impres_MI" localSheetId="25">#REF!</definedName>
    <definedName name="Zone_impres_MI" localSheetId="31">#REF!</definedName>
    <definedName name="Zone_impres_MI" localSheetId="18">#REF!</definedName>
    <definedName name="Zone_impres_MI" localSheetId="7">#REF!</definedName>
    <definedName name="Zone_impres_MI" localSheetId="24">#REF!</definedName>
    <definedName name="Zone_impres_MI" localSheetId="16">#REF!</definedName>
    <definedName name="Zone_impres_MI" localSheetId="26">#REF!</definedName>
    <definedName name="Zone_impres_MI" localSheetId="35">#REF!</definedName>
    <definedName name="Zone_impres_MI" localSheetId="28">#REF!</definedName>
    <definedName name="Zone_impres_MI" localSheetId="46">#REF!</definedName>
    <definedName name="Zone_impres_MI" localSheetId="6">#REF!</definedName>
    <definedName name="Zone_impres_MI" localSheetId="41">#REF!</definedName>
    <definedName name="Zone_impres_MI" localSheetId="32">#REF!</definedName>
    <definedName name="Zone_impres_MI" localSheetId="3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2" l="1"/>
  <c r="E69" i="52" s="1"/>
  <c r="E72" i="52" s="1"/>
  <c r="E35" i="51"/>
  <c r="E69" i="51"/>
  <c r="E72" i="51"/>
  <c r="E73" i="51"/>
  <c r="E74" i="51"/>
  <c r="E76" i="51"/>
  <c r="E80" i="51"/>
  <c r="E35" i="50"/>
  <c r="E69" i="50"/>
  <c r="E72" i="50"/>
  <c r="E73" i="50"/>
  <c r="E74" i="50"/>
  <c r="E76" i="50"/>
  <c r="E80" i="50"/>
  <c r="E35" i="49"/>
  <c r="E69" i="49"/>
  <c r="E72" i="49"/>
  <c r="E73" i="49"/>
  <c r="E74" i="49"/>
  <c r="E76" i="49"/>
  <c r="E80" i="49"/>
  <c r="E38" i="48"/>
  <c r="E35" i="48"/>
  <c r="E69" i="48"/>
  <c r="E72" i="48"/>
  <c r="E73" i="48"/>
  <c r="E74" i="48"/>
  <c r="E76" i="48"/>
  <c r="E80" i="48"/>
  <c r="E35" i="47"/>
  <c r="E69" i="47"/>
  <c r="E72" i="47"/>
  <c r="E73" i="47"/>
  <c r="E74" i="47"/>
  <c r="E76" i="47"/>
  <c r="E80" i="47"/>
  <c r="E35" i="46"/>
  <c r="E69" i="46"/>
  <c r="E72" i="46"/>
  <c r="E73" i="46"/>
  <c r="E74" i="46"/>
  <c r="E76" i="46"/>
  <c r="E80" i="46"/>
  <c r="E35" i="45"/>
  <c r="E69" i="45"/>
  <c r="E72" i="45"/>
  <c r="E73" i="45"/>
  <c r="E74" i="45"/>
  <c r="E76" i="45"/>
  <c r="E80" i="45"/>
  <c r="E35" i="44"/>
  <c r="E69" i="44"/>
  <c r="E72" i="44"/>
  <c r="E73" i="44"/>
  <c r="E74" i="44"/>
  <c r="E76" i="44"/>
  <c r="E80" i="44"/>
  <c r="E37" i="43"/>
  <c r="E35" i="43"/>
  <c r="E69" i="43"/>
  <c r="E72" i="43"/>
  <c r="E73" i="43"/>
  <c r="E74" i="43"/>
  <c r="E76" i="43"/>
  <c r="E80" i="43"/>
  <c r="E35" i="42"/>
  <c r="E69" i="42"/>
  <c r="E72" i="42"/>
  <c r="E73" i="42"/>
  <c r="E74" i="42"/>
  <c r="E76" i="42"/>
  <c r="E80" i="42"/>
  <c r="E35" i="41"/>
  <c r="E38" i="41"/>
  <c r="E69" i="41"/>
  <c r="E72" i="41"/>
  <c r="E73" i="41"/>
  <c r="E74" i="41"/>
  <c r="E76" i="41"/>
  <c r="E80" i="41"/>
  <c r="E72" i="40"/>
  <c r="E73" i="40"/>
  <c r="E74" i="40"/>
  <c r="E76" i="40"/>
  <c r="E80" i="40"/>
  <c r="E69" i="39"/>
  <c r="E72" i="39"/>
  <c r="E73" i="39"/>
  <c r="E74" i="39"/>
  <c r="E76" i="39"/>
  <c r="E80" i="39"/>
  <c r="E69" i="38"/>
  <c r="E72" i="38"/>
  <c r="E73" i="38"/>
  <c r="E74" i="38"/>
  <c r="E76" i="38"/>
  <c r="E80" i="38"/>
  <c r="E72" i="37"/>
  <c r="E73" i="37"/>
  <c r="E74" i="37"/>
  <c r="E76" i="37"/>
  <c r="E80" i="37"/>
  <c r="E69" i="36"/>
  <c r="E72" i="36"/>
  <c r="E73" i="36"/>
  <c r="E74" i="36"/>
  <c r="E76" i="36"/>
  <c r="E80" i="36"/>
  <c r="E69" i="35"/>
  <c r="E72" i="35"/>
  <c r="E73" i="35"/>
  <c r="E74" i="35"/>
  <c r="E76" i="35"/>
  <c r="E80" i="35"/>
  <c r="E72" i="34"/>
  <c r="E74" i="34"/>
  <c r="E73" i="34"/>
  <c r="E76" i="34"/>
  <c r="E80" i="34"/>
  <c r="E69" i="33"/>
  <c r="E72" i="33"/>
  <c r="E73" i="33"/>
  <c r="E74" i="33"/>
  <c r="E76" i="33"/>
  <c r="E80" i="33"/>
  <c r="E46" i="32"/>
  <c r="E43" i="32"/>
  <c r="E40" i="32"/>
  <c r="E37" i="32"/>
  <c r="E71" i="32"/>
  <c r="E74" i="32"/>
  <c r="E75" i="32"/>
  <c r="E40" i="31"/>
  <c r="E37" i="31"/>
  <c r="E71" i="31"/>
  <c r="E74" i="31"/>
  <c r="E76" i="32"/>
  <c r="E78" i="32"/>
  <c r="E82" i="32"/>
  <c r="E76" i="31"/>
  <c r="E75" i="31"/>
  <c r="E40" i="30"/>
  <c r="E37" i="30"/>
  <c r="E43" i="29"/>
  <c r="E40" i="29"/>
  <c r="E37" i="29"/>
  <c r="E72" i="29"/>
  <c r="E75" i="29"/>
  <c r="E40" i="28"/>
  <c r="E37" i="28"/>
  <c r="E72" i="28"/>
  <c r="E75" i="28"/>
  <c r="E37" i="27"/>
  <c r="E40" i="27"/>
  <c r="E72" i="27"/>
  <c r="E75" i="27"/>
  <c r="E77" i="27"/>
  <c r="E43" i="26"/>
  <c r="E40" i="26"/>
  <c r="E37" i="26"/>
  <c r="E37" i="25"/>
  <c r="E74" i="25"/>
  <c r="E77" i="25"/>
  <c r="E40" i="24"/>
  <c r="E37" i="24"/>
  <c r="E49" i="23"/>
  <c r="E46" i="23"/>
  <c r="E43" i="23"/>
  <c r="E40" i="23"/>
  <c r="E37" i="23"/>
  <c r="E40" i="22"/>
  <c r="E37" i="22"/>
  <c r="E43" i="21"/>
  <c r="E37" i="21"/>
  <c r="E40" i="21"/>
  <c r="E74" i="21"/>
  <c r="E77" i="21"/>
  <c r="E40" i="20"/>
  <c r="E37" i="20"/>
  <c r="E74" i="20"/>
  <c r="E77" i="20"/>
  <c r="E40" i="19"/>
  <c r="E37" i="19"/>
  <c r="E74" i="19"/>
  <c r="E77" i="19"/>
  <c r="E43" i="18"/>
  <c r="E40" i="18"/>
  <c r="E37" i="18"/>
  <c r="E74" i="18"/>
  <c r="E77" i="18"/>
  <c r="E37" i="17"/>
  <c r="E74" i="17"/>
  <c r="E77" i="17"/>
  <c r="E37" i="16"/>
  <c r="E74" i="16"/>
  <c r="E77" i="16"/>
  <c r="E45" i="15"/>
  <c r="E42" i="15"/>
  <c r="E39" i="15"/>
  <c r="E39" i="14"/>
  <c r="E36" i="14"/>
  <c r="E36" i="13"/>
  <c r="E74" i="13"/>
  <c r="E77" i="13"/>
  <c r="E39" i="12"/>
  <c r="E36" i="12"/>
  <c r="E74" i="12"/>
  <c r="E77" i="12"/>
  <c r="E39" i="11"/>
  <c r="E36" i="11"/>
  <c r="E36" i="10"/>
  <c r="E74" i="10"/>
  <c r="E77" i="10"/>
  <c r="E48" i="9"/>
  <c r="E39" i="9"/>
  <c r="E36" i="9"/>
  <c r="E74" i="9"/>
  <c r="E77" i="9"/>
  <c r="E42" i="8"/>
  <c r="E39" i="8"/>
  <c r="E36" i="8"/>
  <c r="E39" i="7"/>
  <c r="E75" i="7"/>
  <c r="E78" i="7"/>
  <c r="E45" i="6"/>
  <c r="E36" i="6"/>
  <c r="E36" i="4"/>
  <c r="E75" i="4"/>
  <c r="E78" i="4"/>
  <c r="E78" i="31"/>
  <c r="E82" i="31"/>
  <c r="E69" i="30"/>
  <c r="E72" i="30"/>
  <c r="E73" i="30"/>
  <c r="E76" i="29"/>
  <c r="E77" i="29"/>
  <c r="E76" i="28"/>
  <c r="E77" i="28"/>
  <c r="E76" i="27"/>
  <c r="E74" i="26"/>
  <c r="E77" i="26"/>
  <c r="E78" i="26"/>
  <c r="E78" i="25"/>
  <c r="E74" i="24"/>
  <c r="E77" i="24"/>
  <c r="E78" i="24"/>
  <c r="E74" i="23"/>
  <c r="E77" i="23"/>
  <c r="E78" i="23"/>
  <c r="E74" i="22"/>
  <c r="E77" i="22"/>
  <c r="E78" i="22"/>
  <c r="E78" i="21"/>
  <c r="E79" i="21"/>
  <c r="E81" i="21"/>
  <c r="E85" i="21"/>
  <c r="E78" i="20"/>
  <c r="E79" i="20"/>
  <c r="E81" i="20"/>
  <c r="E85" i="20"/>
  <c r="E78" i="19"/>
  <c r="E78" i="18"/>
  <c r="E79" i="18"/>
  <c r="E81" i="18"/>
  <c r="E85" i="18"/>
  <c r="E78" i="17"/>
  <c r="E78" i="16"/>
  <c r="E74" i="15"/>
  <c r="E77" i="15"/>
  <c r="E78" i="15"/>
  <c r="E74" i="14"/>
  <c r="E77" i="14"/>
  <c r="E78" i="14"/>
  <c r="E78" i="13"/>
  <c r="E79" i="13"/>
  <c r="E81" i="13"/>
  <c r="E85" i="13"/>
  <c r="E78" i="12"/>
  <c r="E79" i="12"/>
  <c r="E81" i="12"/>
  <c r="E85" i="12"/>
  <c r="E74" i="11"/>
  <c r="E77" i="11"/>
  <c r="E78" i="11"/>
  <c r="E78" i="10"/>
  <c r="E78" i="9"/>
  <c r="E72" i="8"/>
  <c r="E75" i="8"/>
  <c r="E76" i="8"/>
  <c r="E79" i="7"/>
  <c r="E80" i="7"/>
  <c r="E82" i="7"/>
  <c r="E86" i="7"/>
  <c r="E74" i="6"/>
  <c r="E77" i="6"/>
  <c r="E78" i="6"/>
  <c r="E79" i="4"/>
  <c r="E74" i="30"/>
  <c r="E76" i="30"/>
  <c r="E80" i="30"/>
  <c r="E79" i="28"/>
  <c r="E83" i="28"/>
  <c r="E79" i="29"/>
  <c r="E83" i="29"/>
  <c r="E79" i="27"/>
  <c r="E83" i="27"/>
  <c r="E79" i="26"/>
  <c r="E81" i="26"/>
  <c r="E85" i="26"/>
  <c r="E79" i="25"/>
  <c r="E81" i="25"/>
  <c r="E85" i="25"/>
  <c r="E79" i="24"/>
  <c r="E81" i="24"/>
  <c r="E85" i="24"/>
  <c r="E79" i="23"/>
  <c r="E81" i="23"/>
  <c r="E85" i="23"/>
  <c r="E79" i="22"/>
  <c r="E81" i="22"/>
  <c r="E85" i="22"/>
  <c r="E79" i="19"/>
  <c r="E81" i="19"/>
  <c r="E85" i="19"/>
  <c r="E79" i="17"/>
  <c r="E81" i="17"/>
  <c r="E85" i="17"/>
  <c r="E79" i="16"/>
  <c r="E81" i="16"/>
  <c r="E85" i="16"/>
  <c r="E79" i="15"/>
  <c r="E81" i="15"/>
  <c r="E85" i="15"/>
  <c r="E79" i="14"/>
  <c r="E81" i="14"/>
  <c r="E85" i="14"/>
  <c r="E79" i="11"/>
  <c r="E81" i="11"/>
  <c r="E85" i="11"/>
  <c r="E79" i="10"/>
  <c r="E81" i="10"/>
  <c r="E85" i="10"/>
  <c r="E79" i="9"/>
  <c r="E81" i="9"/>
  <c r="E85" i="9"/>
  <c r="E77" i="8"/>
  <c r="E79" i="8"/>
  <c r="E83" i="8"/>
  <c r="E79" i="6"/>
  <c r="E81" i="6"/>
  <c r="E85" i="6"/>
  <c r="E80" i="4"/>
  <c r="E82" i="4"/>
  <c r="E86" i="4"/>
  <c r="E74" i="52" l="1"/>
  <c r="E73" i="52"/>
  <c r="E76" i="52" s="1"/>
  <c r="E80" i="52" s="1"/>
</calcChain>
</file>

<file path=xl/sharedStrings.xml><?xml version="1.0" encoding="utf-8"?>
<sst xmlns="http://schemas.openxmlformats.org/spreadsheetml/2006/main" count="1094" uniqueCount="248">
  <si>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</si>
  <si>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</si>
  <si>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</si>
  <si>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</si>
  <si>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</si>
  <si>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</si>
  <si>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</si>
  <si>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</si>
  <si>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</si>
  <si>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</si>
  <si>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</si>
  <si>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</si>
  <si>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</si>
  <si>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</si>
  <si>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</si>
  <si>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</si>
  <si>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</si>
  <si>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</si>
  <si>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</si>
  <si>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</si>
  <si>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</si>
  <si>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</si>
  <si>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</si>
  <si>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</si>
  <si>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</si>
  <si>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</si>
  <si>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 mars 2010</t>
  </si>
  <si>
    <t>MICHEL LAFRANCE</t>
  </si>
  <si>
    <t>PROGESTION MICHEL LAFRANCE INC.</t>
  </si>
  <si>
    <t>4755 Montée Saint-Hubert, suite 201</t>
  </si>
  <si>
    <t>Saint-Hubert  Québec  J3Y 1V4</t>
  </si>
  <si>
    <t># 10029</t>
  </si>
  <si>
    <t xml:space="preserve"> - Analyse et discussion du dossier du Groupe Looz;</t>
  </si>
  <si>
    <t xml:space="preserve"> - Recherche pour voir l'imposition d'un dividende réputé / dividende sur 3 ans et discussions;</t>
  </si>
  <si>
    <t>Le 22 avril 2010</t>
  </si>
  <si>
    <t># 10076</t>
  </si>
  <si>
    <t xml:space="preserve"> - Analyses, diverses discussions avec vous, Marc Martel et Prud'Homme Fontaine Dolan, recherches, calculs et production d'un formulaire de roulement projet dans le dossier de transfert des bâtisses de Jocelyn Brunelle;</t>
  </si>
  <si>
    <t xml:space="preserve"> - Recherches, analyses fiscales et discussions relativement au dossier de Assurances Harvey;</t>
  </si>
  <si>
    <t xml:space="preserve"> - Recherches, analyses fiscales et discussions relativement au dossier de érecteur international vs capitalisation de plateforme;</t>
  </si>
  <si>
    <t xml:space="preserve"> - Recherches, analyses fiscales et discussions relativement à une exonération pour résidence principale et bien agricole;</t>
  </si>
  <si>
    <t>Le 5 mai 2010</t>
  </si>
  <si>
    <t># 10092</t>
  </si>
  <si>
    <t xml:space="preserve"> - Analyse et discussion au sujet de prêt par une société à diverses personnes liées;</t>
  </si>
  <si>
    <t xml:space="preserve"> - Analyse et discussion au sujet du dossier de voyage Bedford;</t>
  </si>
  <si>
    <t>Le 24 mai 2010</t>
  </si>
  <si>
    <t># 10107</t>
  </si>
  <si>
    <t xml:space="preserve"> - Dossier de BW Draper - Analyses, discussions, recherches et courriels dans le - transfert de la police d'assurance-vie et dividende sur les A alors qu'aucun droit de dividende;</t>
  </si>
  <si>
    <t xml:space="preserve"> - Dossier de Prévost - Prise de connaissance et analyse des documents soumis, discussion avec les juristes, discussions avec vous, recherches fiscales, discussions avec le client, courriels;</t>
  </si>
  <si>
    <t xml:space="preserve"> - Dossier de Fluet Assurances - Révision des documents juridiques, révision de votre état financier, révision de la déclaration d'impôt, discussion;</t>
  </si>
  <si>
    <t xml:space="preserve"> - Dossier de rachat de votre conjointe: discussions téléphoniques et prise de connaissance de vos documents;</t>
  </si>
  <si>
    <t xml:space="preserve"> - Dossier d'incorporation de Canard: discussions téléphoniques avec vous et avec le notaire;</t>
  </si>
  <si>
    <t>Le 22 juin 2010</t>
  </si>
  <si>
    <t># 10126</t>
  </si>
  <si>
    <t xml:space="preserve"> - Dossier de BW Draper - discussion avec Kevin sur suite;</t>
  </si>
  <si>
    <t xml:space="preserve"> - Dossier de Prévost - Discussion avec les juristes, discussions avec le client, recherches fiscales, courriels;</t>
  </si>
  <si>
    <t xml:space="preserve"> - Dossier d'incorporation de Canard: discussions téléphoniques avec Michael D'Souza pour billet à payer garanti;</t>
  </si>
  <si>
    <t xml:space="preserve"> - Dossier de Brunelle: révision de T2 et planification RTD;</t>
  </si>
  <si>
    <t xml:space="preserve"> - Dossier incorporation Gervais assurances - prise de connaissance, analyse et courriel à Michael;</t>
  </si>
  <si>
    <t>Le 21 juillet 2010</t>
  </si>
  <si>
    <t># 10143</t>
  </si>
  <si>
    <t xml:space="preserve"> - Dossier de Prévost - Discussion avec les juristes, discussions avec le client et révision de l'acte de fiducie;</t>
  </si>
  <si>
    <t>Le 30 août 2010</t>
  </si>
  <si>
    <t># 10167</t>
  </si>
  <si>
    <t xml:space="preserve"> - Analyse - dossier de Gilles Perron - impôt partie III</t>
  </si>
  <si>
    <t xml:space="preserve"> - Dossier de Assurance Jarry - question pour imposition de la police d'assurance;</t>
  </si>
  <si>
    <t>Le 28 septembre 2010</t>
  </si>
  <si>
    <t># 10180</t>
  </si>
  <si>
    <t xml:space="preserve"> - Courriel CSST - Érecteur</t>
  </si>
  <si>
    <t xml:space="preserve"> - Dossier de Assurance Jarry - révision des chiffres;</t>
  </si>
  <si>
    <t>Le 8 novembre 2010</t>
  </si>
  <si>
    <t># 10213</t>
  </si>
  <si>
    <t xml:space="preserve"> - Dossier de BW Draper - directives au notaire, scéance de clôture, révision de la documentation juridique et discussions téléphoniques</t>
  </si>
  <si>
    <t># 10253</t>
  </si>
  <si>
    <t xml:space="preserve"> - Dossier de Jean-Marc Prévost - donation à la fiducie - analyse des prochaines étapes, discussions avec vous, le notaire, Jean-Marc Prévost, la banque nationale;</t>
  </si>
  <si>
    <t>Le 22 décembre 2010</t>
  </si>
  <si>
    <t xml:space="preserve"> - Révision de la déclaration d'impôt de la compagnie de Gestion de Patrice Gosselin;</t>
  </si>
  <si>
    <t>Le 2 février 2011</t>
  </si>
  <si>
    <t>503 Maisonneuve</t>
  </si>
  <si>
    <t>Saint-Hubert  Québec  J3Y 7V6</t>
  </si>
  <si>
    <t># 11006</t>
  </si>
  <si>
    <t xml:space="preserve"> - Analyse et discussions relativement au dossier de bruno lavallée re: icônes religieuses;</t>
  </si>
  <si>
    <t xml:space="preserve"> - Analyse et discussions relativement au dossier de Caroline Gamache pour don de sa mère;</t>
  </si>
  <si>
    <t xml:space="preserve"> - Analyse et discussions relativement au dossier de Fluet re: achat d'un triplex avec sa fille et son gendre;</t>
  </si>
  <si>
    <t>Le 17 février 2011</t>
  </si>
  <si>
    <t># 11016</t>
  </si>
  <si>
    <t xml:space="preserve"> - Rencontre à notre bureaux pour vos multiples clients;</t>
  </si>
  <si>
    <t>Le 9 mars 2011</t>
  </si>
  <si>
    <t># 11024</t>
  </si>
  <si>
    <t xml:space="preserve"> - Révision des états financiers et déclaration T3 modèle;</t>
  </si>
  <si>
    <t>Le 8 avril 2011</t>
  </si>
  <si>
    <t># 11050</t>
  </si>
  <si>
    <t xml:space="preserve"> - Dossier d'assurance JM Beauregard - analyse des documents, réflexion relativement aux actions à poser, planification, discussions téléphoniques etc.</t>
  </si>
  <si>
    <t xml:space="preserve"> - Dossier de Fiducie Brunelle - voir s'il y avait un problème quelconque relativement à l'implantation;</t>
  </si>
  <si>
    <t xml:space="preserve"> - Dossier de Coaching de gestion - révision des modifications à faire T1 2007-2009;</t>
  </si>
  <si>
    <t>Le 5 mai 2011</t>
  </si>
  <si>
    <t># 11077</t>
  </si>
  <si>
    <t xml:space="preserve"> - Dossier D. Ouimet - analyse des documents, discussions et recherches;</t>
  </si>
  <si>
    <t xml:space="preserve"> - Dossier de Isabelle Gosselin - T1;</t>
  </si>
  <si>
    <t>Le 15 juin 2011</t>
  </si>
  <si>
    <t># 11110</t>
  </si>
  <si>
    <t xml:space="preserve"> - Analyse et révision de la SEC dans le dossier de Léa services conseils;</t>
  </si>
  <si>
    <t xml:space="preserve"> - Analyse du dossier de Jocelyn Brunelle et impacts sur travail à faire pour sa T1 2010;</t>
  </si>
  <si>
    <t>Le 28 novembre 2011</t>
  </si>
  <si>
    <t># 11196</t>
  </si>
  <si>
    <t xml:space="preserve"> - Question sur corrections d'erreur dans T2 et CII dans la restauration et location-acquisition vs CII ;</t>
  </si>
  <si>
    <t xml:space="preserve"> - Analyse Érecteur international - achat terrain;</t>
  </si>
  <si>
    <t xml:space="preserve"> - Question - DeLooz lettre du mrq vs tps-tvq vs liquidation;</t>
  </si>
  <si>
    <t>Le 24 janvier 2012</t>
  </si>
  <si>
    <t># 12009</t>
  </si>
  <si>
    <t xml:space="preserve"> - Questions dans le dossier de Construction Gilles Jarry;</t>
  </si>
  <si>
    <t xml:space="preserve"> - Analyse - dossie de Jean-Marc Prévost et discussion avec vous;</t>
  </si>
  <si>
    <t>Le 28 février 2012</t>
  </si>
  <si>
    <t># 12026</t>
  </si>
  <si>
    <t xml:space="preserve"> - Dossier Assurance Marcel Hamel;</t>
  </si>
  <si>
    <t xml:space="preserve"> - Dossier d'Érecteur International pour dossier T5 vs rachat vs dividende pour 2011, 74.4(2) et disc prêt à Isabelle;</t>
  </si>
  <si>
    <t xml:space="preserve"> - Dossier de Maréchalerie - T5 vs rachat vs dividende vs 74.4(2);</t>
  </si>
  <si>
    <t xml:space="preserve"> - Dossier de BW Draper - T5 vs rachat vs dividende vs 74.4(2);</t>
  </si>
  <si>
    <t xml:space="preserve"> - Dossier de Jocelyn Brunelle - T5 vs rachat vs dividende vs 74.4(2);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</si>
  <si>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</si>
  <si>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</si>
  <si>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</si>
  <si>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</si>
  <si>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</si>
  <si>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</si>
  <si>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</si>
  <si>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</si>
  <si>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</si>
  <si>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</si>
  <si>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</si>
  <si>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</si>
  <si>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</si>
  <si>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</si>
  <si>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</si>
  <si>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</si>
  <si>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</si>
  <si>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</si>
  <si>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</si>
  <si>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</si>
  <si>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</si>
  <si>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</si>
  <si>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</si>
  <si>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>Le 3 mai 2012</t>
  </si>
  <si>
    <t># 12088</t>
  </si>
  <si>
    <t xml:space="preserve"> - Discussion au sujet du dossier de Yvan Malouin;</t>
  </si>
  <si>
    <t xml:space="preserve"> - Dossier de la perte en capital / PTPE entre société liée (frères);</t>
  </si>
  <si>
    <t>Le 16 juillet 2012</t>
  </si>
  <si>
    <t># 12131</t>
  </si>
  <si>
    <t xml:space="preserve"> - Révision - De Looz;</t>
  </si>
  <si>
    <t>Le 18 décembre 2012</t>
  </si>
  <si>
    <t># 12215</t>
  </si>
  <si>
    <t xml:space="preserve"> - Question déductibilité des honoraires pour créer la fiducie;</t>
  </si>
  <si>
    <t xml:space="preserve"> - Dossier Instacable - discussions avec vous et discussions avec les clients - re: assurances;</t>
  </si>
  <si>
    <t xml:space="preserve"> - Question sur report de pertes et imposition des crédits;</t>
  </si>
  <si>
    <t>Le 26 février 2013</t>
  </si>
  <si>
    <t># 13038</t>
  </si>
  <si>
    <t xml:space="preserve"> - Question sur employés qui vendent leur clientèle à l'employeur;</t>
  </si>
  <si>
    <t xml:space="preserve"> - Dossier Léa Consultant: dossier de rachat des services passés (prise de connaissance des documents, analyses et recherches et question de revenus de la société en commandite vs droit de cotisation REER : analyse, recherches, discussions avec CCH, demande d'interprétation de l'ARC et discussion avec vous;</t>
  </si>
  <si>
    <t>Le 6 avril 2013</t>
  </si>
  <si>
    <t># 13086</t>
  </si>
  <si>
    <t xml:space="preserve"> - Dossier Léa consultant - revenu gagné aux fins du REER;</t>
  </si>
  <si>
    <t xml:space="preserve"> - Dossier de Jocekyn Brunelle - note aux états financiers;</t>
  </si>
  <si>
    <t>Le 28 octobre 2013</t>
  </si>
  <si>
    <t># 13235</t>
  </si>
  <si>
    <t xml:space="preserve"> - Questions sur traitements fiscaux dans groupe informatique;</t>
  </si>
  <si>
    <t xml:space="preserve"> - Dossier de Robert Couture;</t>
  </si>
  <si>
    <t xml:space="preserve"> - Dossier de Justinier Pelletier;</t>
  </si>
  <si>
    <t># 14040</t>
  </si>
  <si>
    <t>Le 26 février 2014</t>
  </si>
  <si>
    <t xml:space="preserve"> - Dossier CPRC - analyse des états financiers et déclaration d'impôt, analyse de la planification fiscale à effectuer, rédiger un sommaire de la planification à faire par courriel, discussions téléphoniques et courriels;</t>
  </si>
  <si>
    <t xml:space="preserve"> - Dossier de Justinier Pelletier - analyse des états financiers, de la déclaration d'impôt, analyse de la planification fiscale à faire, discussions téléphoniques avec vous, vérification des informations pour produire les T5, discussions avec Michael D'Souza, préparer un tableau pour la demande de vérification d'un CDC, </t>
  </si>
  <si>
    <t>Le 29 avril 2014</t>
  </si>
  <si>
    <t># 14097</t>
  </si>
  <si>
    <t xml:space="preserve"> - Question dans Groupe Informatique vs classement dans les différentes catégories;</t>
  </si>
  <si>
    <t xml:space="preserve"> - Dossier CPRC - révision de la T1 et 164(6);</t>
  </si>
  <si>
    <t>Le 6 novembre 2014</t>
  </si>
  <si>
    <t># 14249</t>
  </si>
  <si>
    <t xml:space="preserve"> - Discussion pour Yves Chaput Assurances;</t>
  </si>
  <si>
    <t xml:space="preserve"> - Préthilec;</t>
  </si>
  <si>
    <t xml:space="preserve"> - Demande application 74,4(2);</t>
  </si>
  <si>
    <t xml:space="preserve"> - Discussion pour Robert Couture pour succession vs certificat de décharge;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</si>
  <si>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</si>
  <si>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</si>
  <si>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30 avril 2015</t>
  </si>
  <si>
    <t>503 Maisonneuve
Saint-Hubert  Québec  J3Y 7V6</t>
  </si>
  <si>
    <t># 15081</t>
  </si>
  <si>
    <t xml:space="preserve"> - Révision des déclarations d'impôt de Kimberly Craft, Hardy et Karen et compléter les sections sur la disposition des actions;</t>
  </si>
  <si>
    <t>Le 1er juillet 2015</t>
  </si>
  <si>
    <t># 15155</t>
  </si>
  <si>
    <t xml:space="preserve"> - Analyse - Collette Gilet - pertes d'entreprise;</t>
  </si>
  <si>
    <t>Le 8 octobre 2015</t>
  </si>
  <si>
    <t># 15208</t>
  </si>
  <si>
    <t xml:space="preserve"> - Dossier de Just Pelletier - CDC;</t>
  </si>
  <si>
    <t>Le 27 avril 2016</t>
  </si>
  <si>
    <t># 16099</t>
  </si>
  <si>
    <t>Le 31 mai 2016</t>
  </si>
  <si>
    <t># 16123</t>
  </si>
  <si>
    <t xml:space="preserve"> - Dossier de Caroline Gamache ;</t>
  </si>
  <si>
    <t>Le 4 novembre 2016</t>
  </si>
  <si>
    <t># 16246</t>
  </si>
  <si>
    <t xml:space="preserve"> - Travail dans le dossier de Hardy Craft ;</t>
  </si>
  <si>
    <t># 17057</t>
  </si>
  <si>
    <t>Le 18 mars 2017</t>
  </si>
  <si>
    <t xml:space="preserve"> - Analyse du dossier de Harvey-Richard ;</t>
  </si>
  <si>
    <t xml:space="preserve"> - Vérification de l'implication de la réorganisation de l'année dans Érecteur vs les T5/Relevés 3 ;</t>
  </si>
  <si>
    <t>Le 30 mars 2017</t>
  </si>
  <si>
    <t># 17078</t>
  </si>
  <si>
    <t xml:space="preserve"> - Vérifications des divers déclarations de revenus dans le dossier d'Érecteur ;</t>
  </si>
  <si>
    <t>Le 25 mars 2018</t>
  </si>
  <si>
    <t># 18060</t>
  </si>
  <si>
    <t xml:space="preserve"> - Travail d'analyse dans le dossier de la fiducie de protection d'actifs de Jean-Marc Prévost et possibilité de fractionnement de revenus ;</t>
  </si>
  <si>
    <t xml:space="preserve"> - Question relativement à la production d'une T3 pour une succession ;</t>
  </si>
  <si>
    <t>1455 Bourgeoys
Longueuil Québec J4M 1Z5</t>
  </si>
  <si>
    <t>Le 24 AVIL 2018</t>
  </si>
  <si>
    <t># 18120</t>
  </si>
  <si>
    <t xml:space="preserve"> - Travail dans le dossier de Lucie / Gervais Tremblay - produire la T3 de la succession ainsi que travail dans la T1 de Lucie ;</t>
  </si>
  <si>
    <t>Le 31 août 2018</t>
  </si>
  <si>
    <t># 18186</t>
  </si>
  <si>
    <t xml:space="preserve"> - Discussion au sujet de Larry Rumsby - T2 et T1135 ;</t>
  </si>
  <si>
    <t xml:space="preserve"> - Dossier relativement au changement d'usage d'un condo à deux reprise et fonctionnement ;</t>
  </si>
  <si>
    <t>Le 14 décembre 2018</t>
  </si>
  <si>
    <t># 18281</t>
  </si>
  <si>
    <t xml:space="preserve"> - Dossier de Vignoble Kobloth - Dividendes, intérêts et autres, analyse et discussion avec vous ;</t>
  </si>
  <si>
    <t>Le 5 MARS 2019</t>
  </si>
  <si>
    <t># 19050</t>
  </si>
  <si>
    <t xml:space="preserve"> - Analyse du redressement de changement d'usage et des nouvelles règles depuis 2016  - Véronique Lamarre ;</t>
  </si>
  <si>
    <t># 19226</t>
  </si>
  <si>
    <t>Le 30 SEPTEMBRE 2019</t>
  </si>
  <si>
    <t xml:space="preserve"> - Analyse Assurancia - Conseil d'administration dans le sud ;</t>
  </si>
  <si>
    <t>Le 7 SEPTEMBRE 2020</t>
  </si>
  <si>
    <t># 20227</t>
  </si>
  <si>
    <t xml:space="preserve"> - Dossier planification testamentaire de Hardy et Karen - Analyse fiscale et travail avec les notaires et discussions avec vous ;</t>
  </si>
  <si>
    <t>Le 3 DÉCEMBRE 2020</t>
  </si>
  <si>
    <t>1504 – 99 Place Charles-Lemoyne
Longueuil, QC, J4K 2T2</t>
  </si>
  <si>
    <t># 20319</t>
  </si>
  <si>
    <t xml:space="preserve"> - Dossier Assurancia Campeau - Demande de changement de fin d'année et autorisations au gouvernement ;</t>
  </si>
  <si>
    <t xml:space="preserve"> - Dossier des frais de déménagement dans dossier Harvey Richard ;</t>
  </si>
  <si>
    <t>Le 17 AVRIL 2021</t>
  </si>
  <si>
    <t># 21163</t>
  </si>
  <si>
    <t xml:space="preserve"> - Dossier Yves Chaput - Discussion téléphonique ;</t>
  </si>
  <si>
    <t>Le 18 JUIN 2021</t>
  </si>
  <si>
    <t># 21281</t>
  </si>
  <si>
    <t xml:space="preserve"> - Dossier Harvey Richard et avances aux actionnaires ;</t>
  </si>
  <si>
    <t>Le 30 JUIN 2022</t>
  </si>
  <si>
    <t># 22261</t>
  </si>
  <si>
    <t xml:space="preserve"> - Dossier Harvey Richard - salaire et DAPE ;</t>
  </si>
  <si>
    <t>Le 12 MAI 2024</t>
  </si>
  <si>
    <t># 24237</t>
  </si>
  <si>
    <t xml:space="preserve"> - Client qui a vendu achalandage de courtier dans sa T1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</si>
</sst>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2CEC99-EE9B-4DFD-BCF3-56EE5827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106436-5683-42FF-B2CA-B0C64A992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8F049D-E4BB-4502-A8E4-39A253CB2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F6D236-D061-4C79-BF98-0E8299DF7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165BE0-010F-4724-9171-7FD20992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4F9010-2D95-48C6-AA93-887D39A1E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A993C0-6BC7-416A-A01D-A01D3FB06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19D1B2-A1E0-40A0-887B-5A22DB64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004A4B-2FA8-4D7F-9CC7-C24C0FD4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6" zoomScale="80" zoomScaleNormal="100" zoomScaleSheetLayoutView="80" workbookViewId="0">
      <selection activeCell="E83" sqref="E8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26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31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32</v>
      </c>
      <c r="C36" s="82"/>
      <c r="D36" s="82"/>
      <c r="E36" s="34">
        <f>1.5*175</f>
        <v>262.5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33</v>
      </c>
      <c r="C39" s="82"/>
      <c r="D39" s="82"/>
      <c r="E39" s="34">
        <v>175</v>
      </c>
      <c r="F39" s="27"/>
    </row>
    <row r="40" spans="1:6" ht="14.25" x14ac:dyDescent="0.2">
      <c r="A40" s="27"/>
      <c r="B40" s="82"/>
      <c r="C40" s="82"/>
      <c r="D40" s="82"/>
      <c r="E40" s="34"/>
      <c r="F40" s="27"/>
    </row>
    <row r="41" spans="1:6" ht="13.5" customHeight="1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82"/>
      <c r="C44" s="82"/>
      <c r="D44" s="82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/>
      <c r="C46" s="82"/>
      <c r="D46" s="82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4.25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82"/>
      <c r="C74" s="82"/>
      <c r="D74" s="82"/>
      <c r="E74" s="34"/>
      <c r="F74" s="27"/>
    </row>
    <row r="75" spans="1:6" ht="13.5" customHeight="1" x14ac:dyDescent="0.2">
      <c r="A75" s="27"/>
      <c r="B75" s="31" t="s">
        <v>21</v>
      </c>
      <c r="C75" s="32"/>
      <c r="D75" s="32"/>
      <c r="E75" s="35">
        <f>SUM(E34:E74)</f>
        <v>437.5</v>
      </c>
      <c r="F75" s="27"/>
    </row>
    <row r="76" spans="1:6" ht="13.5" customHeight="1" x14ac:dyDescent="0.2">
      <c r="A76" s="27"/>
      <c r="B76" s="40" t="s">
        <v>18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19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20</v>
      </c>
      <c r="C78" s="32"/>
      <c r="D78" s="32"/>
      <c r="E78" s="35">
        <f>SUM(E75:E77)</f>
        <v>437.5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21.88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34.450000000000003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22</v>
      </c>
      <c r="C82" s="32"/>
      <c r="D82" s="32"/>
      <c r="E82" s="39">
        <f>SUM(E78:E80)</f>
        <v>493.83</v>
      </c>
      <c r="F82" s="27"/>
    </row>
    <row r="83" spans="1:6" ht="15.75" thickTop="1" x14ac:dyDescent="0.2">
      <c r="A83" s="27"/>
      <c r="B83" s="85"/>
      <c r="C83" s="85"/>
      <c r="D83" s="85"/>
      <c r="E83" s="43"/>
      <c r="F83" s="27"/>
    </row>
    <row r="84" spans="1:6" ht="15" x14ac:dyDescent="0.2">
      <c r="A84" s="27"/>
      <c r="B84" s="84" t="s">
        <v>24</v>
      </c>
      <c r="C84" s="84"/>
      <c r="D84" s="84"/>
      <c r="E84" s="43">
        <v>0</v>
      </c>
      <c r="F84" s="27"/>
    </row>
    <row r="85" spans="1:6" ht="15" x14ac:dyDescent="0.2">
      <c r="A85" s="27"/>
      <c r="B85" s="85"/>
      <c r="C85" s="85"/>
      <c r="D85" s="85"/>
      <c r="E85" s="43"/>
      <c r="F85" s="27"/>
    </row>
    <row r="86" spans="1:6" ht="19.5" customHeight="1" x14ac:dyDescent="0.2">
      <c r="A86" s="27"/>
      <c r="B86" s="44" t="s">
        <v>23</v>
      </c>
      <c r="C86" s="45"/>
      <c r="D86" s="45"/>
      <c r="E86" s="46">
        <f>E82-E84</f>
        <v>493.83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80"/>
      <c r="C89" s="80"/>
      <c r="D89" s="80"/>
      <c r="E89" s="80"/>
      <c r="F89" s="27"/>
    </row>
    <row r="90" spans="1:6" ht="14.25" x14ac:dyDescent="0.2">
      <c r="A90" s="88" t="s">
        <v>25</v>
      </c>
      <c r="B90" s="88"/>
      <c r="C90" s="88"/>
      <c r="D90" s="88"/>
      <c r="E90" s="88"/>
      <c r="F90" s="88"/>
    </row>
    <row r="91" spans="1:6" ht="14.25" x14ac:dyDescent="0.2">
      <c r="A91" s="86" t="s">
        <v>7</v>
      </c>
      <c r="B91" s="86"/>
      <c r="C91" s="86"/>
      <c r="D91" s="86"/>
      <c r="E91" s="86"/>
      <c r="F91" s="86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81"/>
      <c r="C93" s="81"/>
      <c r="D93" s="81"/>
      <c r="E93" s="81"/>
      <c r="F93" s="27"/>
    </row>
    <row r="94" spans="1:6" ht="15" x14ac:dyDescent="0.2">
      <c r="A94" s="87" t="s">
        <v>8</v>
      </c>
      <c r="B94" s="87"/>
      <c r="C94" s="87"/>
      <c r="D94" s="87"/>
      <c r="E94" s="87"/>
      <c r="F94" s="87"/>
    </row>
    <row r="96" spans="1:6" ht="39.75" customHeight="1" x14ac:dyDescent="0.2">
      <c r="B96" s="78"/>
      <c r="C96" s="79"/>
      <c r="D96" s="79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7"/>
  <sheetViews>
    <sheetView view="pageBreakPreview" topLeftCell="A25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72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30" customHeight="1" x14ac:dyDescent="0.2">
      <c r="A36" s="27"/>
      <c r="B36" s="82" t="s">
        <v>73</v>
      </c>
      <c r="C36" s="82"/>
      <c r="D36" s="82"/>
      <c r="E36" s="34">
        <f>4*175</f>
        <v>700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75</v>
      </c>
      <c r="C39" s="82"/>
      <c r="D39" s="82"/>
      <c r="E39" s="34">
        <f>0.5*175</f>
        <v>87.5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787.5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787.5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39.380000000000003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62.02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888.9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888.9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9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7"/>
  <sheetViews>
    <sheetView view="pageBreakPreview" topLeftCell="A25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79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80</v>
      </c>
      <c r="C39" s="82"/>
      <c r="D39" s="82"/>
      <c r="E39" s="34">
        <f>1.25*190</f>
        <v>237.5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 t="s">
        <v>81</v>
      </c>
      <c r="C42" s="82"/>
      <c r="D42" s="82"/>
      <c r="E42" s="34">
        <f>0.75*190</f>
        <v>142.5</v>
      </c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 t="s">
        <v>82</v>
      </c>
      <c r="C45" s="82"/>
      <c r="D45" s="82"/>
      <c r="E45" s="34">
        <f>1.5*190</f>
        <v>285</v>
      </c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665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665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33.25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59.35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757.6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757.6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0A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7"/>
  <sheetViews>
    <sheetView view="pageBreakPreview" topLeftCell="A16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84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85</v>
      </c>
      <c r="C37" s="82"/>
      <c r="D37" s="82"/>
      <c r="E37" s="34">
        <f>6*190</f>
        <v>1140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1140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1140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57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101.75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1298.75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1298.75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B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7"/>
  <sheetViews>
    <sheetView view="pageBreakPreview" topLeftCell="A31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87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88</v>
      </c>
      <c r="C37" s="82"/>
      <c r="D37" s="82"/>
      <c r="E37" s="34">
        <f>1.5*190</f>
        <v>285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285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285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14.25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25.44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324.69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324.69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0C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7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90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28.5" customHeight="1" x14ac:dyDescent="0.2">
      <c r="A37" s="27"/>
      <c r="B37" s="82" t="s">
        <v>91</v>
      </c>
      <c r="C37" s="82"/>
      <c r="D37" s="82"/>
      <c r="E37" s="34">
        <f>3*190</f>
        <v>570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 t="s">
        <v>92</v>
      </c>
      <c r="C40" s="82"/>
      <c r="D40" s="82"/>
      <c r="E40" s="34">
        <f>0.75*190</f>
        <v>142.5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 t="s">
        <v>93</v>
      </c>
      <c r="C43" s="82"/>
      <c r="D43" s="82"/>
      <c r="E43" s="34">
        <f>0.75*190</f>
        <v>142.5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855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855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42.75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76.31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974.06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974.06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D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7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95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96</v>
      </c>
      <c r="C37" s="82"/>
      <c r="D37" s="82"/>
      <c r="E37" s="34">
        <f>2.5*190</f>
        <v>475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 t="s">
        <v>97</v>
      </c>
      <c r="C40" s="82"/>
      <c r="D40" s="82"/>
      <c r="E40" s="34">
        <f>0.25*190</f>
        <v>47.5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522.5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522.5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26.13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46.63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595.26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595.26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0E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7"/>
  <sheetViews>
    <sheetView view="pageBreakPreview" topLeftCell="A2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99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100</v>
      </c>
      <c r="C37" s="82"/>
      <c r="D37" s="82"/>
      <c r="E37" s="34">
        <f>2*190</f>
        <v>380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 t="s">
        <v>101</v>
      </c>
      <c r="C40" s="82"/>
      <c r="D40" s="82"/>
      <c r="E40" s="34">
        <f>4*190</f>
        <v>760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1140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1140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57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101.75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1298.75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1298.75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F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7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102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103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104</v>
      </c>
      <c r="C37" s="82"/>
      <c r="D37" s="82"/>
      <c r="E37" s="34">
        <f>0.5*190</f>
        <v>95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 t="s">
        <v>106</v>
      </c>
      <c r="C40" s="82"/>
      <c r="D40" s="82"/>
      <c r="E40" s="34">
        <f>0.25*190</f>
        <v>47.5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 t="s">
        <v>105</v>
      </c>
      <c r="C43" s="82"/>
      <c r="D43" s="82"/>
      <c r="E43" s="34">
        <f>0.5*190</f>
        <v>95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237.5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237.5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11.88</v>
      </c>
      <c r="F78" s="27"/>
    </row>
    <row r="79" spans="1:6" ht="13.5" customHeight="1" x14ac:dyDescent="0.2">
      <c r="A79" s="27"/>
      <c r="B79" s="32" t="s">
        <v>4</v>
      </c>
      <c r="C79" s="37">
        <v>8.5000000000000006E-2</v>
      </c>
      <c r="D79" s="32"/>
      <c r="E79" s="42">
        <f>ROUND((E77+E78)*C79,2)</f>
        <v>21.2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270.58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270.58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1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7"/>
  <sheetViews>
    <sheetView view="pageBreakPreview" topLeftCell="A7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108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109</v>
      </c>
      <c r="C37" s="82"/>
      <c r="D37" s="82"/>
      <c r="E37" s="34">
        <f>0.5*190</f>
        <v>95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 t="s">
        <v>110</v>
      </c>
      <c r="C40" s="82"/>
      <c r="D40" s="82"/>
      <c r="E40" s="34">
        <f>190</f>
        <v>190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285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285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14.25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28.43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327.68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327.68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1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7"/>
  <sheetViews>
    <sheetView view="pageBreakPreview" zoomScale="80" zoomScaleNormal="100" zoomScaleSheetLayoutView="80" workbookViewId="0">
      <selection activeCell="E50" sqref="E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112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113</v>
      </c>
      <c r="C37" s="82"/>
      <c r="D37" s="82"/>
      <c r="E37" s="34">
        <f>1.25*190</f>
        <v>237.5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8" customHeight="1" x14ac:dyDescent="0.2">
      <c r="A40" s="27"/>
      <c r="B40" s="82" t="s">
        <v>114</v>
      </c>
      <c r="C40" s="82"/>
      <c r="D40" s="82"/>
      <c r="E40" s="34">
        <f>1.25*190</f>
        <v>237.5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 t="s">
        <v>115</v>
      </c>
      <c r="C43" s="82"/>
      <c r="D43" s="82"/>
      <c r="E43" s="34">
        <f>1.25*190</f>
        <v>237.5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 t="s">
        <v>116</v>
      </c>
      <c r="C46" s="48"/>
      <c r="D46" s="48"/>
      <c r="E46" s="34">
        <f>1*190</f>
        <v>190</v>
      </c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 t="s">
        <v>117</v>
      </c>
      <c r="C49" s="82"/>
      <c r="D49" s="82"/>
      <c r="E49" s="34">
        <f>0.5*190</f>
        <v>95</v>
      </c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997.5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997.5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49.88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99.5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1146.8800000000001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1146.8800000000001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1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35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33.75" customHeight="1" x14ac:dyDescent="0.2">
      <c r="A36" s="27"/>
      <c r="B36" s="82" t="s">
        <v>36</v>
      </c>
      <c r="C36" s="82"/>
      <c r="D36" s="82"/>
      <c r="E36" s="34">
        <f>6.5*175</f>
        <v>1137.5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38</v>
      </c>
      <c r="C39" s="82"/>
      <c r="D39" s="82"/>
      <c r="E39" s="34">
        <v>175</v>
      </c>
      <c r="F39" s="27"/>
    </row>
    <row r="40" spans="1:6" ht="14.25" x14ac:dyDescent="0.2">
      <c r="A40" s="27"/>
      <c r="B40" s="82"/>
      <c r="C40" s="82"/>
      <c r="D40" s="82"/>
      <c r="E40" s="34"/>
      <c r="F40" s="27"/>
    </row>
    <row r="41" spans="1:6" ht="13.5" customHeight="1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 t="s">
        <v>37</v>
      </c>
      <c r="C42" s="82"/>
      <c r="D42" s="82"/>
      <c r="E42" s="34">
        <v>175</v>
      </c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82"/>
      <c r="C44" s="82"/>
      <c r="D44" s="82"/>
      <c r="E44" s="34"/>
      <c r="F44" s="27"/>
    </row>
    <row r="45" spans="1:6" ht="14.25" x14ac:dyDescent="0.2">
      <c r="A45" s="27"/>
      <c r="B45" s="82" t="s">
        <v>39</v>
      </c>
      <c r="C45" s="82"/>
      <c r="D45" s="82"/>
      <c r="E45" s="34">
        <f>0.75*175</f>
        <v>131.25</v>
      </c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1618.75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1618.75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80.94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127.48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1827.17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1827.17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9">
    <mergeCell ref="B92:E92"/>
    <mergeCell ref="A93:F93"/>
    <mergeCell ref="B95:D95"/>
    <mergeCell ref="B82:D82"/>
    <mergeCell ref="B83:D83"/>
    <mergeCell ref="B84:D84"/>
    <mergeCell ref="B88:E88"/>
    <mergeCell ref="A89:F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7"/>
  <sheetViews>
    <sheetView view="pageBreakPreview" topLeftCell="A34" zoomScale="80" zoomScaleNormal="100" zoomScaleSheetLayoutView="80" workbookViewId="0">
      <selection activeCell="E44" sqref="E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142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143</v>
      </c>
      <c r="C37" s="82"/>
      <c r="D37" s="82"/>
      <c r="E37" s="34">
        <f>0.25*190</f>
        <v>47.5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8" customHeight="1" x14ac:dyDescent="0.2">
      <c r="A40" s="27"/>
      <c r="B40" s="82" t="s">
        <v>144</v>
      </c>
      <c r="C40" s="82"/>
      <c r="D40" s="82"/>
      <c r="E40" s="34">
        <f>1.5*190</f>
        <v>285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332.5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332.5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16.63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33.17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382.3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382.3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1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7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146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147</v>
      </c>
      <c r="C37" s="82"/>
      <c r="D37" s="82"/>
      <c r="E37" s="34">
        <f>1.25*190</f>
        <v>237.5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8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237.5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237.5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11.88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23.69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273.07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273.07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1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7"/>
  <sheetViews>
    <sheetView view="pageBreakPreview" topLeftCell="A28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149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150</v>
      </c>
      <c r="C37" s="82"/>
      <c r="D37" s="82"/>
      <c r="E37" s="34">
        <f>0.4*190</f>
        <v>76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8" customHeight="1" x14ac:dyDescent="0.2">
      <c r="A40" s="27"/>
      <c r="B40" s="82" t="s">
        <v>151</v>
      </c>
      <c r="C40" s="82"/>
      <c r="D40" s="82"/>
      <c r="E40" s="34">
        <f>1*190</f>
        <v>190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 t="s">
        <v>152</v>
      </c>
      <c r="C43" s="82"/>
      <c r="D43" s="82"/>
      <c r="E43" s="34">
        <f>1*190</f>
        <v>190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456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456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22.8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45.49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524.29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524.29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1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5"/>
  <sheetViews>
    <sheetView view="pageBreakPreview" topLeftCell="A31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153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154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155</v>
      </c>
      <c r="C37" s="82"/>
      <c r="D37" s="82"/>
      <c r="E37" s="34">
        <f>0.5*225</f>
        <v>112.5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43.5" customHeight="1" x14ac:dyDescent="0.2">
      <c r="A40" s="27"/>
      <c r="B40" s="82" t="s">
        <v>156</v>
      </c>
      <c r="C40" s="82"/>
      <c r="D40" s="82"/>
      <c r="E40" s="34">
        <f>7*225</f>
        <v>1575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/>
      <c r="C46" s="82"/>
      <c r="D46" s="82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48"/>
      <c r="C50" s="48"/>
      <c r="D50" s="48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82"/>
      <c r="C71" s="82"/>
      <c r="D71" s="82"/>
      <c r="E71" s="34"/>
      <c r="F71" s="27"/>
    </row>
    <row r="72" spans="1:6" ht="13.5" customHeight="1" x14ac:dyDescent="0.2">
      <c r="A72" s="27"/>
      <c r="B72" s="31" t="s">
        <v>21</v>
      </c>
      <c r="C72" s="32"/>
      <c r="D72" s="32"/>
      <c r="E72" s="35">
        <f>SUM(E34:E71)</f>
        <v>1687.5</v>
      </c>
      <c r="F72" s="27"/>
    </row>
    <row r="73" spans="1:6" ht="13.5" customHeight="1" x14ac:dyDescent="0.2">
      <c r="A73" s="27"/>
      <c r="B73" s="40" t="s">
        <v>18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40" t="s">
        <v>19</v>
      </c>
      <c r="C74" s="32"/>
      <c r="D74" s="32"/>
      <c r="E74" s="36">
        <v>0</v>
      </c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SUM(E72:E74)</f>
        <v>1687.5</v>
      </c>
      <c r="F75" s="27"/>
    </row>
    <row r="76" spans="1:6" ht="13.5" customHeight="1" x14ac:dyDescent="0.2">
      <c r="A76" s="27"/>
      <c r="B76" s="32" t="s">
        <v>5</v>
      </c>
      <c r="C76" s="37">
        <v>0.05</v>
      </c>
      <c r="D76" s="32"/>
      <c r="E76" s="41">
        <f>ROUND(E75*C76,2)</f>
        <v>84.38</v>
      </c>
      <c r="F76" s="27"/>
    </row>
    <row r="77" spans="1:6" ht="13.5" customHeight="1" x14ac:dyDescent="0.2">
      <c r="A77" s="27"/>
      <c r="B77" s="32" t="s">
        <v>4</v>
      </c>
      <c r="C77" s="50">
        <v>9.9750000000000005E-2</v>
      </c>
      <c r="D77" s="32"/>
      <c r="E77" s="42">
        <f>ROUND(E75*C77,2)</f>
        <v>168.33</v>
      </c>
      <c r="F77" s="27"/>
    </row>
    <row r="78" spans="1:6" ht="13.5" customHeight="1" x14ac:dyDescent="0.2">
      <c r="A78" s="27"/>
      <c r="B78" s="32"/>
      <c r="C78" s="32"/>
      <c r="D78" s="32"/>
      <c r="E78" s="38"/>
      <c r="F78" s="27"/>
    </row>
    <row r="79" spans="1:6" ht="16.5" customHeight="1" thickBot="1" x14ac:dyDescent="0.25">
      <c r="A79" s="27"/>
      <c r="B79" s="31" t="s">
        <v>22</v>
      </c>
      <c r="C79" s="32"/>
      <c r="D79" s="32"/>
      <c r="E79" s="39">
        <f>SUM(E75:E77)</f>
        <v>1940.21</v>
      </c>
      <c r="F79" s="27"/>
    </row>
    <row r="80" spans="1:6" ht="15.75" thickTop="1" x14ac:dyDescent="0.2">
      <c r="A80" s="27"/>
      <c r="B80" s="85"/>
      <c r="C80" s="85"/>
      <c r="D80" s="85"/>
      <c r="E80" s="43"/>
      <c r="F80" s="27"/>
    </row>
    <row r="81" spans="1:6" ht="15" x14ac:dyDescent="0.2">
      <c r="A81" s="27"/>
      <c r="B81" s="84" t="s">
        <v>24</v>
      </c>
      <c r="C81" s="84"/>
      <c r="D81" s="84"/>
      <c r="E81" s="43">
        <v>0</v>
      </c>
      <c r="F81" s="27"/>
    </row>
    <row r="82" spans="1:6" ht="15" x14ac:dyDescent="0.2">
      <c r="A82" s="27"/>
      <c r="B82" s="85"/>
      <c r="C82" s="85"/>
      <c r="D82" s="85"/>
      <c r="E82" s="43"/>
      <c r="F82" s="27"/>
    </row>
    <row r="83" spans="1:6" ht="19.5" customHeight="1" x14ac:dyDescent="0.2">
      <c r="A83" s="27"/>
      <c r="B83" s="44" t="s">
        <v>23</v>
      </c>
      <c r="C83" s="45"/>
      <c r="D83" s="45"/>
      <c r="E83" s="46">
        <f>E79-E81</f>
        <v>1940.21</v>
      </c>
      <c r="F83" s="27"/>
    </row>
    <row r="84" spans="1:6" ht="13.5" customHeight="1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27"/>
      <c r="C85" s="27"/>
      <c r="D85" s="27"/>
      <c r="E85" s="27"/>
      <c r="F85" s="27"/>
    </row>
    <row r="86" spans="1:6" x14ac:dyDescent="0.2">
      <c r="A86" s="27"/>
      <c r="B86" s="80"/>
      <c r="C86" s="80"/>
      <c r="D86" s="80"/>
      <c r="E86" s="80"/>
      <c r="F86" s="27"/>
    </row>
    <row r="87" spans="1:6" ht="14.25" x14ac:dyDescent="0.2">
      <c r="A87" s="88" t="s">
        <v>25</v>
      </c>
      <c r="B87" s="88"/>
      <c r="C87" s="88"/>
      <c r="D87" s="88"/>
      <c r="E87" s="88"/>
      <c r="F87" s="88"/>
    </row>
    <row r="88" spans="1:6" ht="14.25" x14ac:dyDescent="0.2">
      <c r="A88" s="86" t="s">
        <v>7</v>
      </c>
      <c r="B88" s="86"/>
      <c r="C88" s="86"/>
      <c r="D88" s="86"/>
      <c r="E88" s="86"/>
      <c r="F88" s="86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81"/>
      <c r="C90" s="81"/>
      <c r="D90" s="81"/>
      <c r="E90" s="81"/>
      <c r="F90" s="27"/>
    </row>
    <row r="91" spans="1:6" ht="15" x14ac:dyDescent="0.2">
      <c r="A91" s="87" t="s">
        <v>8</v>
      </c>
      <c r="B91" s="87"/>
      <c r="C91" s="87"/>
      <c r="D91" s="87"/>
      <c r="E91" s="87"/>
      <c r="F91" s="87"/>
    </row>
    <row r="93" spans="1:6" ht="39.75" customHeight="1" x14ac:dyDescent="0.2">
      <c r="B93" s="78"/>
      <c r="C93" s="79"/>
      <c r="D93" s="79"/>
    </row>
    <row r="94" spans="1:6" ht="13.5" customHeight="1" x14ac:dyDescent="0.2"/>
    <row r="95" spans="1:6" x14ac:dyDescent="0.2">
      <c r="B95" s="19"/>
      <c r="C95" s="19"/>
      <c r="D95" s="19"/>
    </row>
  </sheetData>
  <mergeCells count="44">
    <mergeCell ref="A88:F88"/>
    <mergeCell ref="B90:E90"/>
    <mergeCell ref="A91:F91"/>
    <mergeCell ref="B93:D93"/>
    <mergeCell ref="B71:D71"/>
    <mergeCell ref="B80:D80"/>
    <mergeCell ref="B81:D81"/>
    <mergeCell ref="B82:D82"/>
    <mergeCell ref="B86:E86"/>
    <mergeCell ref="A87:F87"/>
    <mergeCell ref="B70:D70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58:D58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56:D56"/>
    <mergeCell ref="B57:D57"/>
    <mergeCell ref="B39:D39"/>
    <mergeCell ref="B40:D40"/>
    <mergeCell ref="B41:D41"/>
    <mergeCell ref="B43:D43"/>
    <mergeCell ref="A31:F31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80:B82 B34:B71 B12:B20" xr:uid="{00000000-0002-0000-16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5"/>
  <sheetViews>
    <sheetView view="pageBreakPreview" topLeftCell="A31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157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158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159</v>
      </c>
      <c r="C37" s="82"/>
      <c r="D37" s="82"/>
      <c r="E37" s="34">
        <f>1*225</f>
        <v>225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4.25" x14ac:dyDescent="0.2">
      <c r="A40" s="27"/>
      <c r="B40" s="82" t="s">
        <v>160</v>
      </c>
      <c r="C40" s="82"/>
      <c r="D40" s="82"/>
      <c r="E40" s="34">
        <f>0.25*225</f>
        <v>56.25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/>
      <c r="C46" s="82"/>
      <c r="D46" s="82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48"/>
      <c r="C50" s="48"/>
      <c r="D50" s="48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82"/>
      <c r="C71" s="82"/>
      <c r="D71" s="82"/>
      <c r="E71" s="34"/>
      <c r="F71" s="27"/>
    </row>
    <row r="72" spans="1:6" ht="13.5" customHeight="1" x14ac:dyDescent="0.2">
      <c r="A72" s="27"/>
      <c r="B72" s="31" t="s">
        <v>21</v>
      </c>
      <c r="C72" s="32"/>
      <c r="D72" s="32"/>
      <c r="E72" s="35">
        <f>SUM(E34:E71)</f>
        <v>281.25</v>
      </c>
      <c r="F72" s="27"/>
    </row>
    <row r="73" spans="1:6" ht="13.5" customHeight="1" x14ac:dyDescent="0.2">
      <c r="A73" s="27"/>
      <c r="B73" s="40" t="s">
        <v>18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40" t="s">
        <v>19</v>
      </c>
      <c r="C74" s="32"/>
      <c r="D74" s="32"/>
      <c r="E74" s="36">
        <v>0</v>
      </c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SUM(E72:E74)</f>
        <v>281.25</v>
      </c>
      <c r="F75" s="27"/>
    </row>
    <row r="76" spans="1:6" ht="13.5" customHeight="1" x14ac:dyDescent="0.2">
      <c r="A76" s="27"/>
      <c r="B76" s="32" t="s">
        <v>5</v>
      </c>
      <c r="C76" s="37">
        <v>0.05</v>
      </c>
      <c r="D76" s="32"/>
      <c r="E76" s="41">
        <f>ROUND(E75*C76,2)</f>
        <v>14.06</v>
      </c>
      <c r="F76" s="27"/>
    </row>
    <row r="77" spans="1:6" ht="13.5" customHeight="1" x14ac:dyDescent="0.2">
      <c r="A77" s="27"/>
      <c r="B77" s="32" t="s">
        <v>4</v>
      </c>
      <c r="C77" s="50">
        <v>9.9750000000000005E-2</v>
      </c>
      <c r="D77" s="32"/>
      <c r="E77" s="42">
        <f>ROUND(E75*C77,2)</f>
        <v>28.05</v>
      </c>
      <c r="F77" s="27"/>
    </row>
    <row r="78" spans="1:6" ht="13.5" customHeight="1" x14ac:dyDescent="0.2">
      <c r="A78" s="27"/>
      <c r="B78" s="32"/>
      <c r="C78" s="32"/>
      <c r="D78" s="32"/>
      <c r="E78" s="38"/>
      <c r="F78" s="27"/>
    </row>
    <row r="79" spans="1:6" ht="16.5" customHeight="1" thickBot="1" x14ac:dyDescent="0.25">
      <c r="A79" s="27"/>
      <c r="B79" s="31" t="s">
        <v>22</v>
      </c>
      <c r="C79" s="32"/>
      <c r="D79" s="32"/>
      <c r="E79" s="39">
        <f>SUM(E75:E77)</f>
        <v>323.36</v>
      </c>
      <c r="F79" s="27"/>
    </row>
    <row r="80" spans="1:6" ht="15.75" thickTop="1" x14ac:dyDescent="0.2">
      <c r="A80" s="27"/>
      <c r="B80" s="85"/>
      <c r="C80" s="85"/>
      <c r="D80" s="85"/>
      <c r="E80" s="43"/>
      <c r="F80" s="27"/>
    </row>
    <row r="81" spans="1:6" ht="15" x14ac:dyDescent="0.2">
      <c r="A81" s="27"/>
      <c r="B81" s="84" t="s">
        <v>24</v>
      </c>
      <c r="C81" s="84"/>
      <c r="D81" s="84"/>
      <c r="E81" s="43">
        <v>0</v>
      </c>
      <c r="F81" s="27"/>
    </row>
    <row r="82" spans="1:6" ht="15" x14ac:dyDescent="0.2">
      <c r="A82" s="27"/>
      <c r="B82" s="85"/>
      <c r="C82" s="85"/>
      <c r="D82" s="85"/>
      <c r="E82" s="43"/>
      <c r="F82" s="27"/>
    </row>
    <row r="83" spans="1:6" ht="19.5" customHeight="1" x14ac:dyDescent="0.2">
      <c r="A83" s="27"/>
      <c r="B83" s="44" t="s">
        <v>23</v>
      </c>
      <c r="C83" s="45"/>
      <c r="D83" s="45"/>
      <c r="E83" s="46">
        <f>E79-E81</f>
        <v>323.36</v>
      </c>
      <c r="F83" s="27"/>
    </row>
    <row r="84" spans="1:6" ht="13.5" customHeight="1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27"/>
      <c r="C85" s="27"/>
      <c r="D85" s="27"/>
      <c r="E85" s="27"/>
      <c r="F85" s="27"/>
    </row>
    <row r="86" spans="1:6" x14ac:dyDescent="0.2">
      <c r="A86" s="27"/>
      <c r="B86" s="80"/>
      <c r="C86" s="80"/>
      <c r="D86" s="80"/>
      <c r="E86" s="80"/>
      <c r="F86" s="27"/>
    </row>
    <row r="87" spans="1:6" ht="14.25" x14ac:dyDescent="0.2">
      <c r="A87" s="88" t="s">
        <v>25</v>
      </c>
      <c r="B87" s="88"/>
      <c r="C87" s="88"/>
      <c r="D87" s="88"/>
      <c r="E87" s="88"/>
      <c r="F87" s="88"/>
    </row>
    <row r="88" spans="1:6" ht="14.25" x14ac:dyDescent="0.2">
      <c r="A88" s="86" t="s">
        <v>7</v>
      </c>
      <c r="B88" s="86"/>
      <c r="C88" s="86"/>
      <c r="D88" s="86"/>
      <c r="E88" s="86"/>
      <c r="F88" s="86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81"/>
      <c r="C90" s="81"/>
      <c r="D90" s="81"/>
      <c r="E90" s="81"/>
      <c r="F90" s="27"/>
    </row>
    <row r="91" spans="1:6" ht="15" x14ac:dyDescent="0.2">
      <c r="A91" s="87" t="s">
        <v>8</v>
      </c>
      <c r="B91" s="87"/>
      <c r="C91" s="87"/>
      <c r="D91" s="87"/>
      <c r="E91" s="87"/>
      <c r="F91" s="87"/>
    </row>
    <row r="93" spans="1:6" ht="39.75" customHeight="1" x14ac:dyDescent="0.2">
      <c r="B93" s="78"/>
      <c r="C93" s="79"/>
      <c r="D93" s="79"/>
    </row>
    <row r="94" spans="1:6" ht="13.5" customHeight="1" x14ac:dyDescent="0.2"/>
    <row r="95" spans="1:6" x14ac:dyDescent="0.2">
      <c r="B95" s="19"/>
      <c r="C95" s="19"/>
      <c r="D95" s="19"/>
    </row>
  </sheetData>
  <mergeCells count="44">
    <mergeCell ref="B46:D46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5:D45"/>
    <mergeCell ref="B60:D60"/>
    <mergeCell ref="B47:D47"/>
    <mergeCell ref="B48:D48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0:D8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1:F91"/>
    <mergeCell ref="B93:D93"/>
    <mergeCell ref="B81:D81"/>
    <mergeCell ref="B82:D82"/>
    <mergeCell ref="B86:E86"/>
    <mergeCell ref="A87:F87"/>
    <mergeCell ref="A88:F88"/>
    <mergeCell ref="B90:E90"/>
  </mergeCells>
  <dataValidations count="1">
    <dataValidation type="list" allowBlank="1" showInputMessage="1" showErrorMessage="1" sqref="B80:B82 B34:B71 B12:B20" xr:uid="{00000000-0002-0000-17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5"/>
  <sheetViews>
    <sheetView view="pageBreakPreview" topLeftCell="A7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161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162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163</v>
      </c>
      <c r="C37" s="82"/>
      <c r="D37" s="82"/>
      <c r="E37" s="34">
        <f>0.25*225</f>
        <v>56.25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4.25" x14ac:dyDescent="0.2">
      <c r="A40" s="27"/>
      <c r="B40" s="82" t="s">
        <v>164</v>
      </c>
      <c r="C40" s="82"/>
      <c r="D40" s="82"/>
      <c r="E40" s="34">
        <f>1.5*225</f>
        <v>337.5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82" t="s">
        <v>165</v>
      </c>
      <c r="C43" s="82"/>
      <c r="D43" s="82"/>
      <c r="E43" s="34">
        <f>2*225</f>
        <v>450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/>
      <c r="C46" s="82"/>
      <c r="D46" s="82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48"/>
      <c r="C50" s="48"/>
      <c r="D50" s="48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82"/>
      <c r="C71" s="82"/>
      <c r="D71" s="82"/>
      <c r="E71" s="34"/>
      <c r="F71" s="27"/>
    </row>
    <row r="72" spans="1:6" ht="13.5" customHeight="1" x14ac:dyDescent="0.2">
      <c r="A72" s="27"/>
      <c r="B72" s="31" t="s">
        <v>21</v>
      </c>
      <c r="C72" s="32"/>
      <c r="D72" s="32"/>
      <c r="E72" s="35">
        <f>SUM(E34:E71)</f>
        <v>843.75</v>
      </c>
      <c r="F72" s="27"/>
    </row>
    <row r="73" spans="1:6" ht="13.5" customHeight="1" x14ac:dyDescent="0.2">
      <c r="A73" s="27"/>
      <c r="B73" s="40" t="s">
        <v>18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40" t="s">
        <v>19</v>
      </c>
      <c r="C74" s="32"/>
      <c r="D74" s="32"/>
      <c r="E74" s="36">
        <v>0</v>
      </c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SUM(E72:E74)</f>
        <v>843.75</v>
      </c>
      <c r="F75" s="27"/>
    </row>
    <row r="76" spans="1:6" ht="13.5" customHeight="1" x14ac:dyDescent="0.2">
      <c r="A76" s="27"/>
      <c r="B76" s="32" t="s">
        <v>5</v>
      </c>
      <c r="C76" s="37">
        <v>0.05</v>
      </c>
      <c r="D76" s="32"/>
      <c r="E76" s="41">
        <f>ROUND(E75*C76,2)</f>
        <v>42.19</v>
      </c>
      <c r="F76" s="27"/>
    </row>
    <row r="77" spans="1:6" ht="13.5" customHeight="1" x14ac:dyDescent="0.2">
      <c r="A77" s="27"/>
      <c r="B77" s="32" t="s">
        <v>4</v>
      </c>
      <c r="C77" s="50">
        <v>9.9750000000000005E-2</v>
      </c>
      <c r="D77" s="32"/>
      <c r="E77" s="42">
        <f>ROUND(E75*C77,2)</f>
        <v>84.16</v>
      </c>
      <c r="F77" s="27"/>
    </row>
    <row r="78" spans="1:6" ht="13.5" customHeight="1" x14ac:dyDescent="0.2">
      <c r="A78" s="27"/>
      <c r="B78" s="32"/>
      <c r="C78" s="32"/>
      <c r="D78" s="32"/>
      <c r="E78" s="38"/>
      <c r="F78" s="27"/>
    </row>
    <row r="79" spans="1:6" ht="16.5" customHeight="1" thickBot="1" x14ac:dyDescent="0.25">
      <c r="A79" s="27"/>
      <c r="B79" s="31" t="s">
        <v>22</v>
      </c>
      <c r="C79" s="32"/>
      <c r="D79" s="32"/>
      <c r="E79" s="39">
        <f>SUM(E75:E77)</f>
        <v>970.1</v>
      </c>
      <c r="F79" s="27"/>
    </row>
    <row r="80" spans="1:6" ht="15.75" thickTop="1" x14ac:dyDescent="0.2">
      <c r="A80" s="27"/>
      <c r="B80" s="85"/>
      <c r="C80" s="85"/>
      <c r="D80" s="85"/>
      <c r="E80" s="43"/>
      <c r="F80" s="27"/>
    </row>
    <row r="81" spans="1:6" ht="15" x14ac:dyDescent="0.2">
      <c r="A81" s="27"/>
      <c r="B81" s="84" t="s">
        <v>24</v>
      </c>
      <c r="C81" s="84"/>
      <c r="D81" s="84"/>
      <c r="E81" s="43">
        <v>0</v>
      </c>
      <c r="F81" s="27"/>
    </row>
    <row r="82" spans="1:6" ht="15" x14ac:dyDescent="0.2">
      <c r="A82" s="27"/>
      <c r="B82" s="85"/>
      <c r="C82" s="85"/>
      <c r="D82" s="85"/>
      <c r="E82" s="43"/>
      <c r="F82" s="27"/>
    </row>
    <row r="83" spans="1:6" ht="19.5" customHeight="1" x14ac:dyDescent="0.2">
      <c r="A83" s="27"/>
      <c r="B83" s="44" t="s">
        <v>23</v>
      </c>
      <c r="C83" s="45"/>
      <c r="D83" s="45"/>
      <c r="E83" s="46">
        <f>E79-E81</f>
        <v>970.1</v>
      </c>
      <c r="F83" s="27"/>
    </row>
    <row r="84" spans="1:6" ht="13.5" customHeight="1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27"/>
      <c r="C85" s="27"/>
      <c r="D85" s="27"/>
      <c r="E85" s="27"/>
      <c r="F85" s="27"/>
    </row>
    <row r="86" spans="1:6" x14ac:dyDescent="0.2">
      <c r="A86" s="27"/>
      <c r="B86" s="80"/>
      <c r="C86" s="80"/>
      <c r="D86" s="80"/>
      <c r="E86" s="80"/>
      <c r="F86" s="27"/>
    </row>
    <row r="87" spans="1:6" ht="14.25" x14ac:dyDescent="0.2">
      <c r="A87" s="88" t="s">
        <v>25</v>
      </c>
      <c r="B87" s="88"/>
      <c r="C87" s="88"/>
      <c r="D87" s="88"/>
      <c r="E87" s="88"/>
      <c r="F87" s="88"/>
    </row>
    <row r="88" spans="1:6" ht="14.25" x14ac:dyDescent="0.2">
      <c r="A88" s="86" t="s">
        <v>7</v>
      </c>
      <c r="B88" s="86"/>
      <c r="C88" s="86"/>
      <c r="D88" s="86"/>
      <c r="E88" s="86"/>
      <c r="F88" s="86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81"/>
      <c r="C90" s="81"/>
      <c r="D90" s="81"/>
      <c r="E90" s="81"/>
      <c r="F90" s="27"/>
    </row>
    <row r="91" spans="1:6" ht="15" x14ac:dyDescent="0.2">
      <c r="A91" s="87" t="s">
        <v>8</v>
      </c>
      <c r="B91" s="87"/>
      <c r="C91" s="87"/>
      <c r="D91" s="87"/>
      <c r="E91" s="87"/>
      <c r="F91" s="87"/>
    </row>
    <row r="93" spans="1:6" ht="39.75" customHeight="1" x14ac:dyDescent="0.2">
      <c r="B93" s="78"/>
      <c r="C93" s="79"/>
      <c r="D93" s="79"/>
    </row>
    <row r="94" spans="1:6" ht="13.5" customHeight="1" x14ac:dyDescent="0.2"/>
    <row r="95" spans="1:6" x14ac:dyDescent="0.2">
      <c r="B95" s="19"/>
      <c r="C95" s="19"/>
      <c r="D95" s="19"/>
    </row>
  </sheetData>
  <mergeCells count="44">
    <mergeCell ref="A91:F91"/>
    <mergeCell ref="B93:D93"/>
    <mergeCell ref="B81:D81"/>
    <mergeCell ref="B82:D82"/>
    <mergeCell ref="B86:E86"/>
    <mergeCell ref="A87:F87"/>
    <mergeCell ref="A88:F88"/>
    <mergeCell ref="B90:E90"/>
    <mergeCell ref="B80:D8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6:D46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5:D45"/>
  </mergeCells>
  <dataValidations count="1">
    <dataValidation type="list" allowBlank="1" showInputMessage="1" showErrorMessage="1" sqref="B80:B82 B34:B71 B12:B20" xr:uid="{00000000-0002-0000-18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167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166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29.25" customHeight="1" x14ac:dyDescent="0.2">
      <c r="A37" s="27"/>
      <c r="B37" s="82" t="s">
        <v>168</v>
      </c>
      <c r="C37" s="82"/>
      <c r="D37" s="82"/>
      <c r="E37" s="34">
        <f>2.5*225</f>
        <v>562.5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44.25" customHeight="1" x14ac:dyDescent="0.2">
      <c r="A40" s="27"/>
      <c r="B40" s="82" t="s">
        <v>169</v>
      </c>
      <c r="C40" s="82"/>
      <c r="D40" s="82"/>
      <c r="E40" s="34">
        <f>3.75*225</f>
        <v>843.75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82"/>
      <c r="C44" s="82"/>
      <c r="D44" s="82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48"/>
      <c r="C47" s="48"/>
      <c r="D47" s="48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3.5" customHeight="1" x14ac:dyDescent="0.2">
      <c r="A68" s="27"/>
      <c r="B68" s="82"/>
      <c r="C68" s="82"/>
      <c r="D68" s="82"/>
      <c r="E68" s="34"/>
      <c r="F68" s="27"/>
    </row>
    <row r="69" spans="1:6" ht="13.5" customHeight="1" x14ac:dyDescent="0.2">
      <c r="A69" s="27"/>
      <c r="B69" s="31" t="s">
        <v>21</v>
      </c>
      <c r="C69" s="32"/>
      <c r="D69" s="32"/>
      <c r="E69" s="35">
        <f>SUM(E34:E68)</f>
        <v>1406.25</v>
      </c>
      <c r="F69" s="27"/>
    </row>
    <row r="70" spans="1:6" ht="13.5" customHeight="1" x14ac:dyDescent="0.2">
      <c r="A70" s="27"/>
      <c r="B70" s="40" t="s">
        <v>18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19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20</v>
      </c>
      <c r="C72" s="32"/>
      <c r="D72" s="32"/>
      <c r="E72" s="35">
        <f>SUM(E69:E71)</f>
        <v>1406.25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70.31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140.27000000000001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22</v>
      </c>
      <c r="C76" s="32"/>
      <c r="D76" s="32"/>
      <c r="E76" s="39">
        <f>SUM(E72:E74)</f>
        <v>1616.83</v>
      </c>
      <c r="F76" s="27"/>
    </row>
    <row r="77" spans="1:6" ht="15.75" thickTop="1" x14ac:dyDescent="0.2">
      <c r="A77" s="27"/>
      <c r="B77" s="85"/>
      <c r="C77" s="85"/>
      <c r="D77" s="85"/>
      <c r="E77" s="43"/>
      <c r="F77" s="27"/>
    </row>
    <row r="78" spans="1:6" ht="15" x14ac:dyDescent="0.2">
      <c r="A78" s="27"/>
      <c r="B78" s="84" t="s">
        <v>24</v>
      </c>
      <c r="C78" s="84"/>
      <c r="D78" s="84"/>
      <c r="E78" s="43">
        <v>0</v>
      </c>
      <c r="F78" s="27"/>
    </row>
    <row r="79" spans="1:6" ht="15" x14ac:dyDescent="0.2">
      <c r="A79" s="27"/>
      <c r="B79" s="85"/>
      <c r="C79" s="85"/>
      <c r="D79" s="85"/>
      <c r="E79" s="43"/>
      <c r="F79" s="27"/>
    </row>
    <row r="80" spans="1:6" ht="19.5" customHeight="1" x14ac:dyDescent="0.2">
      <c r="A80" s="27"/>
      <c r="B80" s="44" t="s">
        <v>23</v>
      </c>
      <c r="C80" s="45"/>
      <c r="D80" s="45"/>
      <c r="E80" s="46">
        <f>E76-E78</f>
        <v>1616.83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80"/>
      <c r="C83" s="80"/>
      <c r="D83" s="80"/>
      <c r="E83" s="80"/>
      <c r="F83" s="27"/>
    </row>
    <row r="84" spans="1:6" ht="14.25" x14ac:dyDescent="0.2">
      <c r="A84" s="88" t="s">
        <v>25</v>
      </c>
      <c r="B84" s="88"/>
      <c r="C84" s="88"/>
      <c r="D84" s="88"/>
      <c r="E84" s="88"/>
      <c r="F84" s="88"/>
    </row>
    <row r="85" spans="1:6" ht="14.25" x14ac:dyDescent="0.2">
      <c r="A85" s="86" t="s">
        <v>7</v>
      </c>
      <c r="B85" s="86"/>
      <c r="C85" s="86"/>
      <c r="D85" s="86"/>
      <c r="E85" s="86"/>
      <c r="F85" s="86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81"/>
      <c r="C87" s="81"/>
      <c r="D87" s="81"/>
      <c r="E87" s="81"/>
      <c r="F87" s="27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78"/>
      <c r="C90" s="79"/>
      <c r="D90" s="79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39:D39"/>
    <mergeCell ref="B40:D40"/>
    <mergeCell ref="B41:D41"/>
    <mergeCell ref="B43:D43"/>
    <mergeCell ref="A31:F31"/>
    <mergeCell ref="B34:D34"/>
    <mergeCell ref="B35:D35"/>
    <mergeCell ref="B36:D36"/>
    <mergeCell ref="B37:D37"/>
    <mergeCell ref="B38:D38"/>
    <mergeCell ref="B57:D57"/>
    <mergeCell ref="B44:D44"/>
    <mergeCell ref="B45:D45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77:D7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4:B68" xr:uid="{00000000-0002-0000-19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4"/>
  <sheetViews>
    <sheetView view="pageBreakPreview" topLeftCell="A37" zoomScale="80" zoomScaleNormal="100" zoomScaleSheetLayoutView="80" workbookViewId="0">
      <selection activeCell="E43" sqref="E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170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171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173</v>
      </c>
      <c r="C37" s="82"/>
      <c r="D37" s="82"/>
      <c r="E37" s="34">
        <f>0.5*225</f>
        <v>112.5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4.25" x14ac:dyDescent="0.2">
      <c r="A40" s="27"/>
      <c r="B40" s="82" t="s">
        <v>172</v>
      </c>
      <c r="C40" s="82"/>
      <c r="D40" s="82"/>
      <c r="E40" s="34">
        <f>0.75*225</f>
        <v>168.75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48"/>
      <c r="C43" s="48"/>
      <c r="D43" s="48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/>
      <c r="C46" s="82"/>
      <c r="D46" s="82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48"/>
      <c r="C48" s="48"/>
      <c r="D48" s="48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3.5" customHeight="1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31" t="s">
        <v>21</v>
      </c>
      <c r="C71" s="32"/>
      <c r="D71" s="32"/>
      <c r="E71" s="35">
        <f>SUM(E34:E70)</f>
        <v>281.25</v>
      </c>
      <c r="F71" s="27"/>
    </row>
    <row r="72" spans="1:6" ht="13.5" customHeight="1" x14ac:dyDescent="0.2">
      <c r="A72" s="27"/>
      <c r="B72" s="40" t="s">
        <v>18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40" t="s">
        <v>19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31" t="s">
        <v>20</v>
      </c>
      <c r="C74" s="32"/>
      <c r="D74" s="32"/>
      <c r="E74" s="35">
        <f>SUM(E71:E73)</f>
        <v>281.25</v>
      </c>
      <c r="F74" s="27"/>
    </row>
    <row r="75" spans="1:6" ht="13.5" customHeight="1" x14ac:dyDescent="0.2">
      <c r="A75" s="27"/>
      <c r="B75" s="32" t="s">
        <v>5</v>
      </c>
      <c r="C75" s="37">
        <v>0.05</v>
      </c>
      <c r="D75" s="32"/>
      <c r="E75" s="41">
        <f>ROUND(E74*C75,2)</f>
        <v>14.06</v>
      </c>
      <c r="F75" s="27"/>
    </row>
    <row r="76" spans="1:6" ht="13.5" customHeight="1" x14ac:dyDescent="0.2">
      <c r="A76" s="27"/>
      <c r="B76" s="32" t="s">
        <v>4</v>
      </c>
      <c r="C76" s="50">
        <v>9.9750000000000005E-2</v>
      </c>
      <c r="D76" s="32"/>
      <c r="E76" s="42">
        <f>ROUND(E74*C76,2)</f>
        <v>28.05</v>
      </c>
      <c r="F76" s="27"/>
    </row>
    <row r="77" spans="1:6" ht="13.5" customHeight="1" x14ac:dyDescent="0.2">
      <c r="A77" s="27"/>
      <c r="B77" s="32"/>
      <c r="C77" s="32"/>
      <c r="D77" s="32"/>
      <c r="E77" s="38"/>
      <c r="F77" s="27"/>
    </row>
    <row r="78" spans="1:6" ht="16.5" customHeight="1" thickBot="1" x14ac:dyDescent="0.25">
      <c r="A78" s="27"/>
      <c r="B78" s="31" t="s">
        <v>22</v>
      </c>
      <c r="C78" s="32"/>
      <c r="D78" s="32"/>
      <c r="E78" s="39">
        <f>SUM(E74:E76)</f>
        <v>323.36</v>
      </c>
      <c r="F78" s="27"/>
    </row>
    <row r="79" spans="1:6" ht="15.75" thickTop="1" x14ac:dyDescent="0.2">
      <c r="A79" s="27"/>
      <c r="B79" s="85"/>
      <c r="C79" s="85"/>
      <c r="D79" s="85"/>
      <c r="E79" s="43"/>
      <c r="F79" s="27"/>
    </row>
    <row r="80" spans="1:6" ht="15" x14ac:dyDescent="0.2">
      <c r="A80" s="27"/>
      <c r="B80" s="84" t="s">
        <v>24</v>
      </c>
      <c r="C80" s="84"/>
      <c r="D80" s="84"/>
      <c r="E80" s="43">
        <v>0</v>
      </c>
      <c r="F80" s="27"/>
    </row>
    <row r="81" spans="1:6" ht="15" x14ac:dyDescent="0.2">
      <c r="A81" s="27"/>
      <c r="B81" s="85"/>
      <c r="C81" s="85"/>
      <c r="D81" s="85"/>
      <c r="E81" s="43"/>
      <c r="F81" s="27"/>
    </row>
    <row r="82" spans="1:6" ht="19.5" customHeight="1" x14ac:dyDescent="0.2">
      <c r="A82" s="27"/>
      <c r="B82" s="44" t="s">
        <v>23</v>
      </c>
      <c r="C82" s="45"/>
      <c r="D82" s="45"/>
      <c r="E82" s="46">
        <f>E78-E80</f>
        <v>323.36</v>
      </c>
      <c r="F82" s="27"/>
    </row>
    <row r="83" spans="1:6" ht="13.5" customHeight="1" x14ac:dyDescent="0.2">
      <c r="A83" s="27"/>
      <c r="B83" s="27"/>
      <c r="C83" s="27"/>
      <c r="D83" s="27"/>
      <c r="E83" s="27"/>
      <c r="F83" s="27"/>
    </row>
    <row r="84" spans="1:6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80"/>
      <c r="C85" s="80"/>
      <c r="D85" s="80"/>
      <c r="E85" s="80"/>
      <c r="F85" s="27"/>
    </row>
    <row r="86" spans="1:6" ht="14.25" x14ac:dyDescent="0.2">
      <c r="A86" s="88" t="s">
        <v>25</v>
      </c>
      <c r="B86" s="88"/>
      <c r="C86" s="88"/>
      <c r="D86" s="88"/>
      <c r="E86" s="88"/>
      <c r="F86" s="88"/>
    </row>
    <row r="87" spans="1:6" ht="14.25" x14ac:dyDescent="0.2">
      <c r="A87" s="86" t="s">
        <v>7</v>
      </c>
      <c r="B87" s="86"/>
      <c r="C87" s="86"/>
      <c r="D87" s="86"/>
      <c r="E87" s="86"/>
      <c r="F87" s="86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81"/>
      <c r="C89" s="81"/>
      <c r="D89" s="81"/>
      <c r="E89" s="81"/>
      <c r="F89" s="27"/>
    </row>
    <row r="90" spans="1:6" ht="15" x14ac:dyDescent="0.2">
      <c r="A90" s="87" t="s">
        <v>8</v>
      </c>
      <c r="B90" s="87"/>
      <c r="C90" s="87"/>
      <c r="D90" s="87"/>
      <c r="E90" s="87"/>
      <c r="F90" s="87"/>
    </row>
    <row r="92" spans="1:6" ht="39.75" customHeight="1" x14ac:dyDescent="0.2">
      <c r="B92" s="78"/>
      <c r="C92" s="79"/>
      <c r="D92" s="79"/>
    </row>
    <row r="93" spans="1:6" ht="13.5" customHeight="1" x14ac:dyDescent="0.2"/>
    <row r="94" spans="1:6" x14ac:dyDescent="0.2">
      <c r="B94" s="19"/>
      <c r="C94" s="19"/>
      <c r="D94" s="19"/>
    </row>
  </sheetData>
  <mergeCells count="42"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39:D39"/>
    <mergeCell ref="B40:D40"/>
    <mergeCell ref="B41:D41"/>
    <mergeCell ref="B45:D45"/>
    <mergeCell ref="B46:D46"/>
    <mergeCell ref="B47:D47"/>
    <mergeCell ref="B50:D50"/>
    <mergeCell ref="B51:D51"/>
    <mergeCell ref="B52:D52"/>
    <mergeCell ref="B53:D53"/>
    <mergeCell ref="B54:D54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79:B81 B12:B20 B34:B70" xr:uid="{00000000-0002-0000-1A00-000000000000}">
      <formula1>Liste_Activités</formula1>
    </dataValidation>
  </dataValidations>
  <pageMargins left="0" right="0" top="0" bottom="0" header="0" footer="0"/>
  <pageSetup paperSize="122" scale="49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4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174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/>
      <c r="C24" s="27"/>
      <c r="D24" s="27"/>
      <c r="E24" s="27"/>
      <c r="F24" s="27"/>
    </row>
    <row r="25" spans="1:6" ht="15" x14ac:dyDescent="0.2">
      <c r="A25" s="20"/>
      <c r="B25" s="31" t="s">
        <v>27</v>
      </c>
      <c r="C25" s="27"/>
      <c r="D25" s="27"/>
      <c r="E25" s="27"/>
      <c r="F25" s="27"/>
    </row>
    <row r="26" spans="1:6" ht="15" x14ac:dyDescent="0.2">
      <c r="A26" s="20"/>
      <c r="B26" s="32" t="s">
        <v>77</v>
      </c>
      <c r="C26" s="27"/>
      <c r="D26" s="27"/>
      <c r="E26" s="27"/>
      <c r="F26" s="27"/>
    </row>
    <row r="27" spans="1:6" ht="15" x14ac:dyDescent="0.2">
      <c r="A27" s="20"/>
      <c r="B27" s="32" t="s">
        <v>78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175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/>
      <c r="C36" s="82"/>
      <c r="D36" s="82"/>
      <c r="E36" s="34"/>
      <c r="F36" s="27"/>
    </row>
    <row r="37" spans="1:6" ht="14.25" x14ac:dyDescent="0.2">
      <c r="A37" s="27"/>
      <c r="B37" s="82" t="s">
        <v>179</v>
      </c>
      <c r="C37" s="82"/>
      <c r="D37" s="82"/>
      <c r="E37" s="34">
        <f>0.25*225</f>
        <v>56.25</v>
      </c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4.25" x14ac:dyDescent="0.2">
      <c r="A40" s="27"/>
      <c r="B40" s="82" t="s">
        <v>176</v>
      </c>
      <c r="C40" s="82"/>
      <c r="D40" s="82"/>
      <c r="E40" s="34">
        <f>0.5*225</f>
        <v>112.5</v>
      </c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48" t="s">
        <v>177</v>
      </c>
      <c r="C43" s="48"/>
      <c r="D43" s="48"/>
      <c r="E43" s="34">
        <f>0.75*225</f>
        <v>168.75</v>
      </c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82" t="s">
        <v>178</v>
      </c>
      <c r="C46" s="82"/>
      <c r="D46" s="82"/>
      <c r="E46" s="34">
        <f>0.25*225</f>
        <v>56.25</v>
      </c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48"/>
      <c r="C48" s="48"/>
      <c r="D48" s="48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3.5" customHeight="1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31" t="s">
        <v>21</v>
      </c>
      <c r="C71" s="32"/>
      <c r="D71" s="32"/>
      <c r="E71" s="35">
        <f>SUM(E34:E70)</f>
        <v>393.75</v>
      </c>
      <c r="F71" s="27"/>
    </row>
    <row r="72" spans="1:6" ht="13.5" customHeight="1" x14ac:dyDescent="0.2">
      <c r="A72" s="27"/>
      <c r="B72" s="40" t="s">
        <v>18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40" t="s">
        <v>19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31" t="s">
        <v>20</v>
      </c>
      <c r="C74" s="32"/>
      <c r="D74" s="32"/>
      <c r="E74" s="35">
        <f>SUM(E71:E73)</f>
        <v>393.75</v>
      </c>
      <c r="F74" s="27"/>
    </row>
    <row r="75" spans="1:6" ht="13.5" customHeight="1" x14ac:dyDescent="0.2">
      <c r="A75" s="27"/>
      <c r="B75" s="32" t="s">
        <v>5</v>
      </c>
      <c r="C75" s="37">
        <v>0.05</v>
      </c>
      <c r="D75" s="32"/>
      <c r="E75" s="41">
        <f>ROUND(E74*C75,2)</f>
        <v>19.690000000000001</v>
      </c>
      <c r="F75" s="27"/>
    </row>
    <row r="76" spans="1:6" ht="13.5" customHeight="1" x14ac:dyDescent="0.2">
      <c r="A76" s="27"/>
      <c r="B76" s="32" t="s">
        <v>4</v>
      </c>
      <c r="C76" s="50">
        <v>9.9750000000000005E-2</v>
      </c>
      <c r="D76" s="32"/>
      <c r="E76" s="42">
        <f>ROUND(E74*C76,2)</f>
        <v>39.28</v>
      </c>
      <c r="F76" s="27"/>
    </row>
    <row r="77" spans="1:6" ht="13.5" customHeight="1" x14ac:dyDescent="0.2">
      <c r="A77" s="27"/>
      <c r="B77" s="32"/>
      <c r="C77" s="32"/>
      <c r="D77" s="32"/>
      <c r="E77" s="38"/>
      <c r="F77" s="27"/>
    </row>
    <row r="78" spans="1:6" ht="16.5" customHeight="1" thickBot="1" x14ac:dyDescent="0.25">
      <c r="A78" s="27"/>
      <c r="B78" s="31" t="s">
        <v>22</v>
      </c>
      <c r="C78" s="32"/>
      <c r="D78" s="32"/>
      <c r="E78" s="39">
        <f>SUM(E74:E76)</f>
        <v>452.72</v>
      </c>
      <c r="F78" s="27"/>
    </row>
    <row r="79" spans="1:6" ht="15.75" thickTop="1" x14ac:dyDescent="0.2">
      <c r="A79" s="27"/>
      <c r="B79" s="85"/>
      <c r="C79" s="85"/>
      <c r="D79" s="85"/>
      <c r="E79" s="43"/>
      <c r="F79" s="27"/>
    </row>
    <row r="80" spans="1:6" ht="15" x14ac:dyDescent="0.2">
      <c r="A80" s="27"/>
      <c r="B80" s="84" t="s">
        <v>24</v>
      </c>
      <c r="C80" s="84"/>
      <c r="D80" s="84"/>
      <c r="E80" s="43">
        <v>0</v>
      </c>
      <c r="F80" s="27"/>
    </row>
    <row r="81" spans="1:6" ht="15" x14ac:dyDescent="0.2">
      <c r="A81" s="27"/>
      <c r="B81" s="85"/>
      <c r="C81" s="85"/>
      <c r="D81" s="85"/>
      <c r="E81" s="43"/>
      <c r="F81" s="27"/>
    </row>
    <row r="82" spans="1:6" ht="19.5" customHeight="1" x14ac:dyDescent="0.2">
      <c r="A82" s="27"/>
      <c r="B82" s="44" t="s">
        <v>23</v>
      </c>
      <c r="C82" s="45"/>
      <c r="D82" s="45"/>
      <c r="E82" s="46">
        <f>E78-E80</f>
        <v>452.72</v>
      </c>
      <c r="F82" s="27"/>
    </row>
    <row r="83" spans="1:6" ht="13.5" customHeight="1" x14ac:dyDescent="0.2">
      <c r="A83" s="27"/>
      <c r="B83" s="27"/>
      <c r="C83" s="27"/>
      <c r="D83" s="27"/>
      <c r="E83" s="27"/>
      <c r="F83" s="27"/>
    </row>
    <row r="84" spans="1:6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80"/>
      <c r="C85" s="80"/>
      <c r="D85" s="80"/>
      <c r="E85" s="80"/>
      <c r="F85" s="27"/>
    </row>
    <row r="86" spans="1:6" ht="14.25" x14ac:dyDescent="0.2">
      <c r="A86" s="88" t="s">
        <v>25</v>
      </c>
      <c r="B86" s="88"/>
      <c r="C86" s="88"/>
      <c r="D86" s="88"/>
      <c r="E86" s="88"/>
      <c r="F86" s="88"/>
    </row>
    <row r="87" spans="1:6" ht="14.25" x14ac:dyDescent="0.2">
      <c r="A87" s="86" t="s">
        <v>7</v>
      </c>
      <c r="B87" s="86"/>
      <c r="C87" s="86"/>
      <c r="D87" s="86"/>
      <c r="E87" s="86"/>
      <c r="F87" s="86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81"/>
      <c r="C89" s="81"/>
      <c r="D89" s="81"/>
      <c r="E89" s="81"/>
      <c r="F89" s="27"/>
    </row>
    <row r="90" spans="1:6" ht="15" x14ac:dyDescent="0.2">
      <c r="A90" s="87" t="s">
        <v>8</v>
      </c>
      <c r="B90" s="87"/>
      <c r="C90" s="87"/>
      <c r="D90" s="87"/>
      <c r="E90" s="87"/>
      <c r="F90" s="87"/>
    </row>
    <row r="92" spans="1:6" ht="39.75" customHeight="1" x14ac:dyDescent="0.2">
      <c r="B92" s="78"/>
      <c r="C92" s="79"/>
      <c r="D92" s="79"/>
    </row>
    <row r="93" spans="1:6" ht="13.5" customHeight="1" x14ac:dyDescent="0.2"/>
    <row r="94" spans="1:6" x14ac:dyDescent="0.2">
      <c r="B94" s="19"/>
      <c r="C94" s="19"/>
      <c r="D94" s="19"/>
    </row>
  </sheetData>
  <mergeCells count="42">
    <mergeCell ref="B38:D38"/>
    <mergeCell ref="A31:F31"/>
    <mergeCell ref="B34:D34"/>
    <mergeCell ref="B35:D35"/>
    <mergeCell ref="B36:D36"/>
    <mergeCell ref="B37:D37"/>
    <mergeCell ref="B55:D55"/>
    <mergeCell ref="B39:D39"/>
    <mergeCell ref="B40:D40"/>
    <mergeCell ref="B41:D41"/>
    <mergeCell ref="B45:D45"/>
    <mergeCell ref="B46:D46"/>
    <mergeCell ref="B47:D47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4:B70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182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184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185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1.75*230</f>
        <v>402.5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402.5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20.13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40.15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462.78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462.78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41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43</v>
      </c>
      <c r="C36" s="82"/>
      <c r="D36" s="82"/>
      <c r="E36" s="34">
        <v>175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42</v>
      </c>
      <c r="C39" s="82"/>
      <c r="D39" s="82"/>
      <c r="E39" s="34">
        <f>0.5*175</f>
        <v>87.5</v>
      </c>
      <c r="F39" s="27"/>
    </row>
    <row r="40" spans="1:6" ht="14.25" x14ac:dyDescent="0.2">
      <c r="A40" s="27"/>
      <c r="B40" s="82"/>
      <c r="C40" s="82"/>
      <c r="D40" s="82"/>
      <c r="E40" s="34"/>
      <c r="F40" s="27"/>
    </row>
    <row r="41" spans="1:6" ht="13.5" customHeight="1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82"/>
      <c r="C44" s="82"/>
      <c r="D44" s="82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48"/>
      <c r="C49" s="48"/>
      <c r="D49" s="48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4.25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82"/>
      <c r="C74" s="82"/>
      <c r="D74" s="82"/>
      <c r="E74" s="34"/>
      <c r="F74" s="27"/>
    </row>
    <row r="75" spans="1:6" ht="13.5" customHeight="1" x14ac:dyDescent="0.2">
      <c r="A75" s="27"/>
      <c r="B75" s="31" t="s">
        <v>21</v>
      </c>
      <c r="C75" s="32"/>
      <c r="D75" s="32"/>
      <c r="E75" s="35">
        <f>SUM(E34:E74)</f>
        <v>262.5</v>
      </c>
      <c r="F75" s="27"/>
    </row>
    <row r="76" spans="1:6" ht="13.5" customHeight="1" x14ac:dyDescent="0.2">
      <c r="A76" s="27"/>
      <c r="B76" s="40" t="s">
        <v>18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19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20</v>
      </c>
      <c r="C78" s="32"/>
      <c r="D78" s="32"/>
      <c r="E78" s="35">
        <f>SUM(E75:E77)</f>
        <v>262.5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13.13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20.67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22</v>
      </c>
      <c r="C82" s="32"/>
      <c r="D82" s="32"/>
      <c r="E82" s="39">
        <f>SUM(E78:E80)</f>
        <v>296.3</v>
      </c>
      <c r="F82" s="27"/>
    </row>
    <row r="83" spans="1:6" ht="15.75" thickTop="1" x14ac:dyDescent="0.2">
      <c r="A83" s="27"/>
      <c r="B83" s="85"/>
      <c r="C83" s="85"/>
      <c r="D83" s="85"/>
      <c r="E83" s="43"/>
      <c r="F83" s="27"/>
    </row>
    <row r="84" spans="1:6" ht="15" x14ac:dyDescent="0.2">
      <c r="A84" s="27"/>
      <c r="B84" s="84" t="s">
        <v>24</v>
      </c>
      <c r="C84" s="84"/>
      <c r="D84" s="84"/>
      <c r="E84" s="43">
        <v>0</v>
      </c>
      <c r="F84" s="27"/>
    </row>
    <row r="85" spans="1:6" ht="15" x14ac:dyDescent="0.2">
      <c r="A85" s="27"/>
      <c r="B85" s="85"/>
      <c r="C85" s="85"/>
      <c r="D85" s="85"/>
      <c r="E85" s="43"/>
      <c r="F85" s="27"/>
    </row>
    <row r="86" spans="1:6" ht="19.5" customHeight="1" x14ac:dyDescent="0.2">
      <c r="A86" s="27"/>
      <c r="B86" s="44" t="s">
        <v>23</v>
      </c>
      <c r="C86" s="45"/>
      <c r="D86" s="45"/>
      <c r="E86" s="46">
        <f>E82-E84</f>
        <v>296.3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80"/>
      <c r="C89" s="80"/>
      <c r="D89" s="80"/>
      <c r="E89" s="80"/>
      <c r="F89" s="27"/>
    </row>
    <row r="90" spans="1:6" ht="14.25" x14ac:dyDescent="0.2">
      <c r="A90" s="88" t="s">
        <v>25</v>
      </c>
      <c r="B90" s="88"/>
      <c r="C90" s="88"/>
      <c r="D90" s="88"/>
      <c r="E90" s="88"/>
      <c r="F90" s="88"/>
    </row>
    <row r="91" spans="1:6" ht="14.25" x14ac:dyDescent="0.2">
      <c r="A91" s="86" t="s">
        <v>7</v>
      </c>
      <c r="B91" s="86"/>
      <c r="C91" s="86"/>
      <c r="D91" s="86"/>
      <c r="E91" s="86"/>
      <c r="F91" s="86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81"/>
      <c r="C93" s="81"/>
      <c r="D93" s="81"/>
      <c r="E93" s="81"/>
      <c r="F93" s="27"/>
    </row>
    <row r="94" spans="1:6" ht="15" x14ac:dyDescent="0.2">
      <c r="A94" s="87" t="s">
        <v>8</v>
      </c>
      <c r="B94" s="87"/>
      <c r="C94" s="87"/>
      <c r="D94" s="87"/>
      <c r="E94" s="87"/>
      <c r="F94" s="87"/>
    </row>
    <row r="96" spans="1:6" ht="39.75" customHeight="1" x14ac:dyDescent="0.2">
      <c r="B96" s="78"/>
      <c r="C96" s="79"/>
      <c r="D96" s="79"/>
    </row>
    <row r="97" spans="2:4" ht="13.5" customHeight="1" x14ac:dyDescent="0.2"/>
    <row r="98" spans="2:4" x14ac:dyDescent="0.2">
      <c r="B98" s="19"/>
      <c r="C98" s="19"/>
      <c r="D98" s="19"/>
    </row>
  </sheetData>
  <mergeCells count="49">
    <mergeCell ref="B38:D38"/>
    <mergeCell ref="A31:F31"/>
    <mergeCell ref="B34:D34"/>
    <mergeCell ref="B35:D35"/>
    <mergeCell ref="B36:D36"/>
    <mergeCell ref="B37:D37"/>
    <mergeCell ref="B52:D52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186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187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188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v>230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230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11.5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22.94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264.44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264.44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189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190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191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0.25*230</f>
        <v>57.5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57.5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2.88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5.74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66.12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66.12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192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193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191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7*235</f>
        <v>1645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1645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82.25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164.09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1891.34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1891.34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2:F92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194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195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196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v>235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235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11.75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23.44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270.19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270.19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197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198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199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1.5*235</f>
        <v>352.5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352.5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17.63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35.159999999999997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405.28999999999996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405.28999999999996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2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201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200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202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 t="s">
        <v>203</v>
      </c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2*245</f>
        <v>490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490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24.5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48.88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563.38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563.38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204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183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205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206</v>
      </c>
      <c r="C35" s="98"/>
      <c r="D35" s="98"/>
      <c r="E35" s="66"/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v>245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245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12.25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24.44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281.69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281.69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2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2:F92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207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208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209</v>
      </c>
      <c r="C35" s="98"/>
      <c r="D35" s="98"/>
      <c r="E35" s="66">
        <f>1.5*255</f>
        <v>382.5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 t="s">
        <v>210</v>
      </c>
      <c r="C38" s="98"/>
      <c r="D38" s="98"/>
      <c r="E38" s="66">
        <f>0.5*255</f>
        <v>127.5</v>
      </c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510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510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25.5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50.87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586.37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586.37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E3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212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213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214</v>
      </c>
      <c r="C35" s="98"/>
      <c r="D35" s="98"/>
      <c r="E35" s="66">
        <f>1.75*255</f>
        <v>446.25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446.25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446.25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22.31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44.51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513.07000000000005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513.07000000000005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215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216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217</v>
      </c>
      <c r="C35" s="98"/>
      <c r="D35" s="98"/>
      <c r="E35" s="66">
        <f>0.5*255</f>
        <v>127.5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 t="s">
        <v>218</v>
      </c>
      <c r="C37" s="98"/>
      <c r="D37" s="98"/>
      <c r="E37" s="66">
        <f>0.5*255</f>
        <v>127.5</v>
      </c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255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255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12.75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25.44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293.19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293.19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2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5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45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28.5" customHeight="1" x14ac:dyDescent="0.2">
      <c r="A36" s="27"/>
      <c r="B36" s="82" t="s">
        <v>46</v>
      </c>
      <c r="C36" s="82"/>
      <c r="D36" s="82"/>
      <c r="E36" s="34">
        <f>2.5*175</f>
        <v>437.5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28.5" customHeight="1" x14ac:dyDescent="0.2">
      <c r="A39" s="27"/>
      <c r="B39" s="82" t="s">
        <v>47</v>
      </c>
      <c r="C39" s="82"/>
      <c r="D39" s="82"/>
      <c r="E39" s="34">
        <f>4.25*175</f>
        <v>743.75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29.25" customHeight="1" x14ac:dyDescent="0.2">
      <c r="A42" s="27"/>
      <c r="B42" s="82" t="s">
        <v>48</v>
      </c>
      <c r="C42" s="82"/>
      <c r="D42" s="82"/>
      <c r="E42" s="34">
        <f>1.75*175</f>
        <v>306.25</v>
      </c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 t="s">
        <v>49</v>
      </c>
      <c r="C45" s="82"/>
      <c r="D45" s="82"/>
      <c r="E45" s="34">
        <v>175</v>
      </c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 t="s">
        <v>50</v>
      </c>
      <c r="C48" s="82"/>
      <c r="D48" s="82"/>
      <c r="E48" s="34">
        <v>175</v>
      </c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82"/>
      <c r="C51" s="82"/>
      <c r="D51" s="82"/>
      <c r="E51" s="34"/>
      <c r="F51" s="27"/>
    </row>
    <row r="52" spans="1:6" ht="14.25" x14ac:dyDescent="0.2">
      <c r="A52" s="27"/>
      <c r="B52" s="82"/>
      <c r="C52" s="82"/>
      <c r="D52" s="82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3.5" customHeight="1" x14ac:dyDescent="0.2">
      <c r="A71" s="27"/>
      <c r="B71" s="82"/>
      <c r="C71" s="82"/>
      <c r="D71" s="82"/>
      <c r="E71" s="34"/>
      <c r="F71" s="27"/>
    </row>
    <row r="72" spans="1:6" ht="13.5" customHeight="1" x14ac:dyDescent="0.2">
      <c r="A72" s="27"/>
      <c r="B72" s="31" t="s">
        <v>21</v>
      </c>
      <c r="C72" s="32"/>
      <c r="D72" s="32"/>
      <c r="E72" s="35">
        <f>SUM(E34:E71)</f>
        <v>1837.5</v>
      </c>
      <c r="F72" s="27"/>
    </row>
    <row r="73" spans="1:6" ht="13.5" customHeight="1" x14ac:dyDescent="0.2">
      <c r="A73" s="27"/>
      <c r="B73" s="40" t="s">
        <v>18</v>
      </c>
      <c r="C73" s="32"/>
      <c r="D73" s="32"/>
      <c r="E73" s="36">
        <v>0</v>
      </c>
      <c r="F73" s="27"/>
    </row>
    <row r="74" spans="1:6" ht="13.5" customHeight="1" x14ac:dyDescent="0.2">
      <c r="A74" s="27"/>
      <c r="B74" s="40" t="s">
        <v>19</v>
      </c>
      <c r="C74" s="32"/>
      <c r="D74" s="32"/>
      <c r="E74" s="36">
        <v>0</v>
      </c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SUM(E72:E74)</f>
        <v>1837.5</v>
      </c>
      <c r="F75" s="27"/>
    </row>
    <row r="76" spans="1:6" ht="13.5" customHeight="1" x14ac:dyDescent="0.2">
      <c r="A76" s="27"/>
      <c r="B76" s="32" t="s">
        <v>5</v>
      </c>
      <c r="C76" s="37">
        <v>0.05</v>
      </c>
      <c r="D76" s="32"/>
      <c r="E76" s="41">
        <f>ROUND(E75*C76,2)</f>
        <v>91.88</v>
      </c>
      <c r="F76" s="27"/>
    </row>
    <row r="77" spans="1:6" ht="13.5" customHeight="1" x14ac:dyDescent="0.2">
      <c r="A77" s="27"/>
      <c r="B77" s="32" t="s">
        <v>4</v>
      </c>
      <c r="C77" s="37">
        <v>7.4999999999999997E-2</v>
      </c>
      <c r="D77" s="32"/>
      <c r="E77" s="42">
        <f>ROUND((E75+E76)*C77,2)</f>
        <v>144.69999999999999</v>
      </c>
      <c r="F77" s="27"/>
    </row>
    <row r="78" spans="1:6" ht="13.5" customHeight="1" x14ac:dyDescent="0.2">
      <c r="A78" s="27"/>
      <c r="B78" s="32"/>
      <c r="C78" s="32"/>
      <c r="D78" s="32"/>
      <c r="E78" s="38"/>
      <c r="F78" s="27"/>
    </row>
    <row r="79" spans="1:6" ht="16.5" customHeight="1" thickBot="1" x14ac:dyDescent="0.25">
      <c r="A79" s="27"/>
      <c r="B79" s="31" t="s">
        <v>22</v>
      </c>
      <c r="C79" s="32"/>
      <c r="D79" s="32"/>
      <c r="E79" s="39">
        <f>SUM(E75:E77)</f>
        <v>2074.08</v>
      </c>
      <c r="F79" s="27"/>
    </row>
    <row r="80" spans="1:6" ht="15.75" thickTop="1" x14ac:dyDescent="0.2">
      <c r="A80" s="27"/>
      <c r="B80" s="85"/>
      <c r="C80" s="85"/>
      <c r="D80" s="85"/>
      <c r="E80" s="43"/>
      <c r="F80" s="27"/>
    </row>
    <row r="81" spans="1:6" ht="15" x14ac:dyDescent="0.2">
      <c r="A81" s="27"/>
      <c r="B81" s="84" t="s">
        <v>24</v>
      </c>
      <c r="C81" s="84"/>
      <c r="D81" s="84"/>
      <c r="E81" s="43">
        <v>0</v>
      </c>
      <c r="F81" s="27"/>
    </row>
    <row r="82" spans="1:6" ht="15" x14ac:dyDescent="0.2">
      <c r="A82" s="27"/>
      <c r="B82" s="85"/>
      <c r="C82" s="85"/>
      <c r="D82" s="85"/>
      <c r="E82" s="43"/>
      <c r="F82" s="27"/>
    </row>
    <row r="83" spans="1:6" ht="19.5" customHeight="1" x14ac:dyDescent="0.2">
      <c r="A83" s="27"/>
      <c r="B83" s="44" t="s">
        <v>23</v>
      </c>
      <c r="C83" s="45"/>
      <c r="D83" s="45"/>
      <c r="E83" s="46">
        <f>E79-E81</f>
        <v>2074.08</v>
      </c>
      <c r="F83" s="27"/>
    </row>
    <row r="84" spans="1:6" ht="13.5" customHeight="1" x14ac:dyDescent="0.2">
      <c r="A84" s="27"/>
      <c r="B84" s="27"/>
      <c r="C84" s="27"/>
      <c r="D84" s="27"/>
      <c r="E84" s="27"/>
      <c r="F84" s="27"/>
    </row>
    <row r="85" spans="1:6" x14ac:dyDescent="0.2">
      <c r="A85" s="27"/>
      <c r="B85" s="27"/>
      <c r="C85" s="27"/>
      <c r="D85" s="27"/>
      <c r="E85" s="27"/>
      <c r="F85" s="27"/>
    </row>
    <row r="86" spans="1:6" x14ac:dyDescent="0.2">
      <c r="A86" s="27"/>
      <c r="B86" s="80"/>
      <c r="C86" s="80"/>
      <c r="D86" s="80"/>
      <c r="E86" s="80"/>
      <c r="F86" s="27"/>
    </row>
    <row r="87" spans="1:6" ht="14.25" x14ac:dyDescent="0.2">
      <c r="A87" s="88" t="s">
        <v>25</v>
      </c>
      <c r="B87" s="88"/>
      <c r="C87" s="88"/>
      <c r="D87" s="88"/>
      <c r="E87" s="88"/>
      <c r="F87" s="88"/>
    </row>
    <row r="88" spans="1:6" ht="14.25" x14ac:dyDescent="0.2">
      <c r="A88" s="86" t="s">
        <v>7</v>
      </c>
      <c r="B88" s="86"/>
      <c r="C88" s="86"/>
      <c r="D88" s="86"/>
      <c r="E88" s="86"/>
      <c r="F88" s="86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81"/>
      <c r="C90" s="81"/>
      <c r="D90" s="81"/>
      <c r="E90" s="81"/>
      <c r="F90" s="27"/>
    </row>
    <row r="91" spans="1:6" ht="15" x14ac:dyDescent="0.2">
      <c r="A91" s="87" t="s">
        <v>8</v>
      </c>
      <c r="B91" s="87"/>
      <c r="C91" s="87"/>
      <c r="D91" s="87"/>
      <c r="E91" s="87"/>
      <c r="F91" s="87"/>
    </row>
    <row r="93" spans="1:6" ht="39.75" customHeight="1" x14ac:dyDescent="0.2">
      <c r="B93" s="78"/>
      <c r="C93" s="79"/>
      <c r="D93" s="79"/>
    </row>
    <row r="94" spans="1:6" ht="13.5" customHeight="1" x14ac:dyDescent="0.2"/>
    <row r="95" spans="1:6" x14ac:dyDescent="0.2">
      <c r="B95" s="19"/>
      <c r="C95" s="19"/>
      <c r="D95" s="19"/>
    </row>
  </sheetData>
  <mergeCells count="46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3:D43"/>
    <mergeCell ref="B45:D45"/>
    <mergeCell ref="B47:D47"/>
    <mergeCell ref="B48:D48"/>
    <mergeCell ref="B49:D49"/>
    <mergeCell ref="B39:D39"/>
    <mergeCell ref="B40:D40"/>
    <mergeCell ref="B41:D41"/>
    <mergeCell ref="B42:D42"/>
    <mergeCell ref="A31:F31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80:B82 B34:B71 B12:B20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8F25-A795-40F8-AE6E-4708C3B14E2A}">
  <sheetPr>
    <pageSetUpPr fitToPage="1"/>
  </sheetPr>
  <dimension ref="A12:F92"/>
  <sheetViews>
    <sheetView view="pageBreakPreview" zoomScale="80" zoomScaleNormal="100" zoomScaleSheetLayoutView="80" workbookViewId="0">
      <selection activeCell="E48" sqref="E4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219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220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221</v>
      </c>
      <c r="C35" s="98"/>
      <c r="D35" s="98"/>
      <c r="E35" s="66">
        <f>0.75*255</f>
        <v>191.25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191.25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191.25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9.56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19.079999999999998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219.89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219.89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AED16AA-F5E4-4551-8788-B1140202E55D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06DB-04DF-476B-BAB1-031EE2D18B3B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222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223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224</v>
      </c>
      <c r="C35" s="98"/>
      <c r="D35" s="98"/>
      <c r="E35" s="66">
        <f>0.75*265</f>
        <v>198.75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198.75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198.75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9.94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19.829999999999998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228.51999999999998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228.51999999999998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BAED611-8DF9-40F7-8E7C-710E628277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E001-0D07-4A3B-8BED-F529E442C9E1}">
  <sheetPr>
    <pageSetUpPr fitToPage="1"/>
  </sheetPr>
  <dimension ref="A12:F92"/>
  <sheetViews>
    <sheetView view="pageBreakPreview" topLeftCell="A8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226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225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227</v>
      </c>
      <c r="C35" s="98"/>
      <c r="D35" s="98"/>
      <c r="E35" s="66">
        <f>0.75*265</f>
        <v>198.75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198.75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198.75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9.94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19.829999999999998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228.51999999999998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228.51999999999998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1DB1F84-2627-4534-8FB5-EE2EF09C56E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AA02-1D00-4CF8-9855-6EE8CD63D2D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228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211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229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230</v>
      </c>
      <c r="C35" s="98"/>
      <c r="D35" s="98"/>
      <c r="E35" s="66">
        <f>4.5*285</f>
        <v>1282.5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1282.5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1282.5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64.13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127.93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1474.5600000000002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1474.5600000000002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947CC0A-D335-4616-9FA2-C98E9D7AF0C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6833-9BC0-4C86-B206-C65D996A75D1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231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232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233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234</v>
      </c>
      <c r="C35" s="98"/>
      <c r="D35" s="98"/>
      <c r="E35" s="66">
        <f>2.25*285</f>
        <v>641.25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 t="s">
        <v>235</v>
      </c>
      <c r="C38" s="98"/>
      <c r="D38" s="98"/>
      <c r="E38" s="66">
        <f>1.4*285</f>
        <v>399</v>
      </c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1040.25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1040.25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52.01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103.76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1196.02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1196.02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75FB5AD-9093-4023-A65D-947E5B089E1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D4A5-8790-4A3F-9C8B-9DB06C622D31}">
  <sheetPr>
    <pageSetUpPr fitToPage="1"/>
  </sheetPr>
  <dimension ref="A12:F92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236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232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237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238</v>
      </c>
      <c r="C35" s="98"/>
      <c r="D35" s="98"/>
      <c r="E35" s="66">
        <f>0.25*295</f>
        <v>73.75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73.75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73.75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3.69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7.36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84.8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84.8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C3D18D43-7D14-4B31-BCF5-72E210076E1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8C23-9E0F-4624-8D97-20A2238FB2D0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239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232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240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241</v>
      </c>
      <c r="C35" s="98"/>
      <c r="D35" s="98"/>
      <c r="E35" s="66">
        <f>0.4*295</f>
        <v>118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118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118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5.9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11.77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135.67000000000002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135.67000000000002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386FD1-389F-49DD-A560-0DE46A2EA7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3A2E-C5FF-40A6-B64C-7E908E8A4CB6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242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232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243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244</v>
      </c>
      <c r="C35" s="98"/>
      <c r="D35" s="98"/>
      <c r="E35" s="66">
        <f>0.4*325</f>
        <v>130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130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130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6.5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12.97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149.47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149.47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FAC3408-3EC3-457D-A199-6C2E183B61F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522B-89D4-43AC-A45B-D4A0058E0233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245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55" t="s">
        <v>27</v>
      </c>
      <c r="C25" s="56"/>
      <c r="D25" s="56"/>
      <c r="E25" s="56"/>
      <c r="F25" s="56"/>
    </row>
    <row r="26" spans="1:6" ht="33.75" customHeight="1" x14ac:dyDescent="0.2">
      <c r="A26" s="54"/>
      <c r="B26" s="77" t="s">
        <v>232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246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9" t="s">
        <v>0</v>
      </c>
      <c r="B30" s="99"/>
      <c r="C30" s="99"/>
      <c r="D30" s="99"/>
      <c r="E30" s="99"/>
      <c r="F30" s="99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8"/>
      <c r="C33" s="98"/>
      <c r="D33" s="98"/>
      <c r="E33" s="66"/>
      <c r="F33" s="56"/>
    </row>
    <row r="34" spans="1:6" ht="14.25" x14ac:dyDescent="0.2">
      <c r="A34" s="56"/>
      <c r="B34" s="98"/>
      <c r="C34" s="98"/>
      <c r="D34" s="98"/>
      <c r="E34" s="66"/>
      <c r="F34" s="56"/>
    </row>
    <row r="35" spans="1:6" ht="14.25" x14ac:dyDescent="0.2">
      <c r="A35" s="56"/>
      <c r="B35" s="98" t="s">
        <v>247</v>
      </c>
      <c r="C35" s="98"/>
      <c r="D35" s="98"/>
      <c r="E35" s="66">
        <f>0.25*350</f>
        <v>87.5</v>
      </c>
      <c r="F35" s="56"/>
    </row>
    <row r="36" spans="1:6" ht="14.25" x14ac:dyDescent="0.2">
      <c r="A36" s="56"/>
      <c r="B36" s="98"/>
      <c r="C36" s="98"/>
      <c r="D36" s="98"/>
      <c r="E36" s="66"/>
      <c r="F36" s="56"/>
    </row>
    <row r="37" spans="1:6" ht="14.25" x14ac:dyDescent="0.2">
      <c r="A37" s="56"/>
      <c r="B37" s="98"/>
      <c r="C37" s="98"/>
      <c r="D37" s="98"/>
      <c r="E37" s="66"/>
      <c r="F37" s="56"/>
    </row>
    <row r="38" spans="1:6" ht="14.25" x14ac:dyDescent="0.2">
      <c r="A38" s="56"/>
      <c r="B38" s="98"/>
      <c r="C38" s="98"/>
      <c r="D38" s="98"/>
      <c r="E38" s="66"/>
      <c r="F38" s="56"/>
    </row>
    <row r="39" spans="1:6" ht="14.25" x14ac:dyDescent="0.2">
      <c r="A39" s="56"/>
      <c r="B39" s="98"/>
      <c r="C39" s="98"/>
      <c r="D39" s="98"/>
      <c r="E39" s="66"/>
      <c r="F39" s="56"/>
    </row>
    <row r="40" spans="1:6" ht="14.25" x14ac:dyDescent="0.2">
      <c r="A40" s="56"/>
      <c r="B40" s="98"/>
      <c r="C40" s="98"/>
      <c r="D40" s="98"/>
      <c r="E40" s="66"/>
      <c r="F40" s="56"/>
    </row>
    <row r="41" spans="1:6" ht="14.25" x14ac:dyDescent="0.2">
      <c r="A41" s="56"/>
      <c r="B41" s="98"/>
      <c r="C41" s="98"/>
      <c r="D41" s="98"/>
      <c r="E41" s="66"/>
      <c r="F41" s="56"/>
    </row>
    <row r="42" spans="1:6" ht="14.25" x14ac:dyDescent="0.2">
      <c r="A42" s="56"/>
      <c r="B42" s="98"/>
      <c r="C42" s="98"/>
      <c r="D42" s="98"/>
      <c r="E42" s="66"/>
      <c r="F42" s="56"/>
    </row>
    <row r="43" spans="1:6" ht="14.25" x14ac:dyDescent="0.2">
      <c r="A43" s="56"/>
      <c r="B43" s="98"/>
      <c r="C43" s="98"/>
      <c r="D43" s="98"/>
      <c r="E43" s="66"/>
      <c r="F43" s="56"/>
    </row>
    <row r="44" spans="1:6" ht="14.25" x14ac:dyDescent="0.2">
      <c r="A44" s="56"/>
      <c r="B44" s="98"/>
      <c r="C44" s="98"/>
      <c r="D44" s="98"/>
      <c r="E44" s="66"/>
      <c r="F44" s="56"/>
    </row>
    <row r="45" spans="1:6" ht="14.25" x14ac:dyDescent="0.2">
      <c r="A45" s="56"/>
      <c r="B45" s="98"/>
      <c r="C45" s="98"/>
      <c r="D45" s="98"/>
      <c r="E45" s="66"/>
      <c r="F45" s="56"/>
    </row>
    <row r="46" spans="1:6" ht="14.25" x14ac:dyDescent="0.2">
      <c r="A46" s="56"/>
      <c r="B46" s="98"/>
      <c r="C46" s="98"/>
      <c r="D46" s="98"/>
      <c r="E46" s="66"/>
      <c r="F46" s="56"/>
    </row>
    <row r="47" spans="1:6" ht="14.25" x14ac:dyDescent="0.2">
      <c r="A47" s="56"/>
      <c r="B47" s="98"/>
      <c r="C47" s="98"/>
      <c r="D47" s="98"/>
      <c r="E47" s="66"/>
      <c r="F47" s="56"/>
    </row>
    <row r="48" spans="1:6" ht="14.25" x14ac:dyDescent="0.2">
      <c r="A48" s="56"/>
      <c r="B48" s="98"/>
      <c r="C48" s="98"/>
      <c r="D48" s="98"/>
      <c r="E48" s="66"/>
      <c r="F48" s="56"/>
    </row>
    <row r="49" spans="1:6" ht="14.25" x14ac:dyDescent="0.2">
      <c r="A49" s="56"/>
      <c r="B49" s="98"/>
      <c r="C49" s="98"/>
      <c r="D49" s="98"/>
      <c r="E49" s="66"/>
      <c r="F49" s="56"/>
    </row>
    <row r="50" spans="1:6" ht="14.25" x14ac:dyDescent="0.2">
      <c r="A50" s="56"/>
      <c r="B50" s="98"/>
      <c r="C50" s="98"/>
      <c r="D50" s="98"/>
      <c r="E50" s="66"/>
      <c r="F50" s="56"/>
    </row>
    <row r="51" spans="1:6" ht="14.25" x14ac:dyDescent="0.2">
      <c r="A51" s="56"/>
      <c r="B51" s="98"/>
      <c r="C51" s="98"/>
      <c r="D51" s="98"/>
      <c r="E51" s="66"/>
      <c r="F51" s="56"/>
    </row>
    <row r="52" spans="1:6" ht="14.25" x14ac:dyDescent="0.2">
      <c r="A52" s="56"/>
      <c r="B52" s="98"/>
      <c r="C52" s="98"/>
      <c r="D52" s="98"/>
      <c r="E52" s="66"/>
      <c r="F52" s="56"/>
    </row>
    <row r="53" spans="1:6" ht="14.25" x14ac:dyDescent="0.2">
      <c r="A53" s="56"/>
      <c r="B53" s="98"/>
      <c r="C53" s="98"/>
      <c r="D53" s="98"/>
      <c r="E53" s="66"/>
      <c r="F53" s="56"/>
    </row>
    <row r="54" spans="1:6" ht="14.25" x14ac:dyDescent="0.2">
      <c r="A54" s="56"/>
      <c r="B54" s="98"/>
      <c r="C54" s="98"/>
      <c r="D54" s="98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8"/>
      <c r="C56" s="98"/>
      <c r="D56" s="98"/>
      <c r="E56" s="66"/>
      <c r="F56" s="56"/>
    </row>
    <row r="57" spans="1:6" ht="14.25" x14ac:dyDescent="0.2">
      <c r="A57" s="56"/>
      <c r="B57" s="98"/>
      <c r="C57" s="98"/>
      <c r="D57" s="98"/>
      <c r="E57" s="66"/>
      <c r="F57" s="56"/>
    </row>
    <row r="58" spans="1:6" ht="14.25" x14ac:dyDescent="0.2">
      <c r="A58" s="56"/>
      <c r="B58" s="98"/>
      <c r="C58" s="98"/>
      <c r="D58" s="98"/>
      <c r="E58" s="66"/>
      <c r="F58" s="56"/>
    </row>
    <row r="59" spans="1:6" ht="14.25" x14ac:dyDescent="0.2">
      <c r="A59" s="56"/>
      <c r="B59" s="98"/>
      <c r="C59" s="98"/>
      <c r="D59" s="98"/>
      <c r="E59" s="66"/>
      <c r="F59" s="56"/>
    </row>
    <row r="60" spans="1:6" ht="14.25" x14ac:dyDescent="0.2">
      <c r="A60" s="56"/>
      <c r="B60" s="98"/>
      <c r="C60" s="98"/>
      <c r="D60" s="98"/>
      <c r="E60" s="66"/>
      <c r="F60" s="56"/>
    </row>
    <row r="61" spans="1:6" ht="14.25" x14ac:dyDescent="0.2">
      <c r="A61" s="56"/>
      <c r="B61" s="98"/>
      <c r="C61" s="98"/>
      <c r="D61" s="98"/>
      <c r="E61" s="66"/>
      <c r="F61" s="56"/>
    </row>
    <row r="62" spans="1:6" ht="14.25" x14ac:dyDescent="0.2">
      <c r="A62" s="56"/>
      <c r="B62" s="98"/>
      <c r="C62" s="98"/>
      <c r="D62" s="98"/>
      <c r="E62" s="66"/>
      <c r="F62" s="56"/>
    </row>
    <row r="63" spans="1:6" ht="14.25" x14ac:dyDescent="0.2">
      <c r="A63" s="56"/>
      <c r="B63" s="98"/>
      <c r="C63" s="98"/>
      <c r="D63" s="98"/>
      <c r="E63" s="66"/>
      <c r="F63" s="56"/>
    </row>
    <row r="64" spans="1:6" ht="14.25" x14ac:dyDescent="0.2">
      <c r="A64" s="56"/>
      <c r="B64" s="98"/>
      <c r="C64" s="98"/>
      <c r="D64" s="98"/>
      <c r="E64" s="66"/>
      <c r="F64" s="56"/>
    </row>
    <row r="65" spans="1:6" ht="14.25" x14ac:dyDescent="0.2">
      <c r="A65" s="56"/>
      <c r="B65" s="98"/>
      <c r="C65" s="98"/>
      <c r="D65" s="98"/>
      <c r="E65" s="66"/>
      <c r="F65" s="56"/>
    </row>
    <row r="66" spans="1:6" ht="14.25" x14ac:dyDescent="0.2">
      <c r="A66" s="56"/>
      <c r="B66" s="98"/>
      <c r="C66" s="98"/>
      <c r="D66" s="98"/>
      <c r="E66" s="66"/>
      <c r="F66" s="56"/>
    </row>
    <row r="67" spans="1:6" ht="14.25" x14ac:dyDescent="0.2">
      <c r="A67" s="56"/>
      <c r="B67" s="98"/>
      <c r="C67" s="98"/>
      <c r="D67" s="98"/>
      <c r="E67" s="66"/>
      <c r="F67" s="56"/>
    </row>
    <row r="68" spans="1:6" ht="13.5" customHeight="1" x14ac:dyDescent="0.2">
      <c r="A68" s="56"/>
      <c r="B68" s="98"/>
      <c r="C68" s="98"/>
      <c r="D68" s="98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5">
        <f>SUM(E32:E67)</f>
        <v>87.5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6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6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5">
        <f>SUM(E69:E71)</f>
        <v>87.5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41">
        <f>ROUND(E72*C73,2)</f>
        <v>4.38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2">
        <f>ROUND(E72*C74,2)</f>
        <v>8.73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9">
        <f>SUM(E72:E74)</f>
        <v>100.61</v>
      </c>
      <c r="F76" s="56"/>
    </row>
    <row r="77" spans="1:6" ht="15.75" thickTop="1" x14ac:dyDescent="0.2">
      <c r="A77" s="56"/>
      <c r="B77" s="93"/>
      <c r="C77" s="93"/>
      <c r="D77" s="93"/>
      <c r="E77" s="72"/>
      <c r="F77" s="56"/>
    </row>
    <row r="78" spans="1:6" ht="15" x14ac:dyDescent="0.2">
      <c r="A78" s="56"/>
      <c r="B78" s="94" t="s">
        <v>24</v>
      </c>
      <c r="C78" s="94"/>
      <c r="D78" s="94"/>
      <c r="E78" s="72">
        <v>0</v>
      </c>
      <c r="F78" s="56"/>
    </row>
    <row r="79" spans="1:6" ht="15" x14ac:dyDescent="0.2">
      <c r="A79" s="56"/>
      <c r="B79" s="93"/>
      <c r="C79" s="93"/>
      <c r="D79" s="93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100.61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5"/>
      <c r="C83" s="95"/>
      <c r="D83" s="95"/>
      <c r="E83" s="95"/>
      <c r="F83" s="56"/>
    </row>
    <row r="84" spans="1:6" ht="14.25" x14ac:dyDescent="0.2">
      <c r="A84" s="96" t="s">
        <v>180</v>
      </c>
      <c r="B84" s="96"/>
      <c r="C84" s="96"/>
      <c r="D84" s="96"/>
      <c r="E84" s="96"/>
      <c r="F84" s="96"/>
    </row>
    <row r="85" spans="1:6" ht="14.25" x14ac:dyDescent="0.2">
      <c r="A85" s="97" t="s">
        <v>181</v>
      </c>
      <c r="B85" s="97"/>
      <c r="C85" s="97"/>
      <c r="D85" s="97"/>
      <c r="E85" s="97"/>
      <c r="F85" s="97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8B8255E-81E3-4BB6-ACFF-7ED4CBD7A67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38"/>
  <sheetViews>
    <sheetView view="pageBreakPreview" zoomScaleNormal="100" workbookViewId="0">
      <selection activeCell="A38" sqref="A38:XFD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00" t="s">
        <v>1</v>
      </c>
      <c r="C1" s="10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s="2" customFormat="1" x14ac:dyDescent="0.2">
      <c r="A5" s="23"/>
      <c r="B5" s="24"/>
      <c r="C5" s="49" t="s">
        <v>118</v>
      </c>
      <c r="D5" s="25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119</v>
      </c>
      <c r="D7" s="7"/>
    </row>
    <row r="8" spans="1:4" x14ac:dyDescent="0.2">
      <c r="A8" s="6"/>
      <c r="B8" s="15"/>
      <c r="C8" s="8" t="s">
        <v>120</v>
      </c>
      <c r="D8" s="7"/>
    </row>
    <row r="9" spans="1:4" x14ac:dyDescent="0.2">
      <c r="A9" s="6"/>
      <c r="B9" s="15"/>
      <c r="C9" s="8" t="s">
        <v>2</v>
      </c>
      <c r="D9" s="7"/>
    </row>
    <row r="10" spans="1:4" ht="25.5" x14ac:dyDescent="0.2">
      <c r="A10" s="6"/>
      <c r="B10" s="15"/>
      <c r="C10" s="8" t="s">
        <v>121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122</v>
      </c>
      <c r="D12" s="7"/>
    </row>
    <row r="13" spans="1:4" x14ac:dyDescent="0.2">
      <c r="A13" s="6"/>
      <c r="B13" s="15"/>
      <c r="C13" s="8" t="s">
        <v>123</v>
      </c>
      <c r="D13" s="7"/>
    </row>
    <row r="14" spans="1:4" ht="25.5" x14ac:dyDescent="0.2">
      <c r="A14" s="6"/>
      <c r="B14" s="15"/>
      <c r="C14" s="8" t="s">
        <v>124</v>
      </c>
      <c r="D14" s="7"/>
    </row>
    <row r="15" spans="1:4" ht="25.5" x14ac:dyDescent="0.2">
      <c r="A15" s="6"/>
      <c r="B15" s="15"/>
      <c r="C15" s="8" t="s">
        <v>125</v>
      </c>
      <c r="D15" s="7"/>
    </row>
    <row r="16" spans="1:4" x14ac:dyDescent="0.2">
      <c r="A16" s="6"/>
      <c r="B16" s="15"/>
      <c r="C16" s="8" t="s">
        <v>11</v>
      </c>
      <c r="D16" s="7"/>
    </row>
    <row r="17" spans="1:4" ht="25.5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126</v>
      </c>
      <c r="D19" s="7"/>
    </row>
    <row r="20" spans="1:4" x14ac:dyDescent="0.2">
      <c r="A20" s="6"/>
      <c r="B20" s="15"/>
      <c r="C20" s="9" t="s">
        <v>127</v>
      </c>
      <c r="D20" s="7"/>
    </row>
    <row r="21" spans="1:4" x14ac:dyDescent="0.2">
      <c r="A21" s="6"/>
      <c r="B21" s="15"/>
      <c r="C21" s="9" t="s">
        <v>128</v>
      </c>
      <c r="D21" s="7"/>
    </row>
    <row r="22" spans="1:4" x14ac:dyDescent="0.2">
      <c r="A22" s="6"/>
      <c r="B22" s="15"/>
      <c r="C22" s="9" t="s">
        <v>129</v>
      </c>
      <c r="D22" s="7"/>
    </row>
    <row r="23" spans="1:4" x14ac:dyDescent="0.2">
      <c r="A23" s="6"/>
      <c r="B23" s="15"/>
      <c r="C23" s="9" t="s">
        <v>130</v>
      </c>
      <c r="D23" s="7"/>
    </row>
    <row r="24" spans="1:4" x14ac:dyDescent="0.2">
      <c r="A24" s="6"/>
      <c r="B24" s="15"/>
      <c r="C24" s="9" t="s">
        <v>131</v>
      </c>
      <c r="D24" s="7"/>
    </row>
    <row r="25" spans="1:4" x14ac:dyDescent="0.2">
      <c r="A25" s="6"/>
      <c r="B25" s="15"/>
      <c r="C25" s="8" t="s">
        <v>132</v>
      </c>
      <c r="D25" s="7"/>
    </row>
    <row r="26" spans="1:4" x14ac:dyDescent="0.2">
      <c r="A26" s="6"/>
      <c r="B26" s="15"/>
      <c r="C26" s="8" t="s">
        <v>133</v>
      </c>
      <c r="D26" s="7"/>
    </row>
    <row r="27" spans="1:4" x14ac:dyDescent="0.2">
      <c r="A27" s="6"/>
      <c r="B27" s="15"/>
      <c r="C27" s="8" t="s">
        <v>134</v>
      </c>
      <c r="D27" s="7"/>
    </row>
    <row r="28" spans="1:4" x14ac:dyDescent="0.2">
      <c r="A28" s="6"/>
      <c r="B28" s="15"/>
      <c r="C28" s="8" t="s">
        <v>135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9" t="s">
        <v>13</v>
      </c>
      <c r="D31" s="7"/>
    </row>
    <row r="32" spans="1:4" x14ac:dyDescent="0.2">
      <c r="A32" s="6"/>
      <c r="B32" s="15"/>
      <c r="C32" s="8" t="s">
        <v>136</v>
      </c>
      <c r="D32" s="7"/>
    </row>
    <row r="33" spans="1:4" ht="25.5" x14ac:dyDescent="0.2">
      <c r="A33" s="6"/>
      <c r="B33" s="15"/>
      <c r="C33" s="8" t="s">
        <v>137</v>
      </c>
      <c r="D33" s="7"/>
    </row>
    <row r="34" spans="1:4" x14ac:dyDescent="0.2">
      <c r="A34" s="6"/>
      <c r="B34" s="15"/>
      <c r="C34" s="8" t="s">
        <v>138</v>
      </c>
      <c r="D34" s="7"/>
    </row>
    <row r="35" spans="1:4" x14ac:dyDescent="0.2">
      <c r="A35" s="6"/>
      <c r="B35" s="15"/>
      <c r="C35" s="10" t="s">
        <v>139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140</v>
      </c>
      <c r="D37" s="7"/>
    </row>
    <row r="38" spans="1:4" ht="13.5" thickBot="1" x14ac:dyDescent="0.25">
      <c r="A38" s="11"/>
      <c r="B38" s="16"/>
      <c r="C38" s="12"/>
      <c r="D38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7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52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53</v>
      </c>
      <c r="C36" s="82"/>
      <c r="D36" s="82"/>
      <c r="E36" s="34">
        <f>0.3*175</f>
        <v>52.5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54</v>
      </c>
      <c r="C39" s="82"/>
      <c r="D39" s="82"/>
      <c r="E39" s="34">
        <f>2.5*175</f>
        <v>437.5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 t="s">
        <v>56</v>
      </c>
      <c r="C42" s="82"/>
      <c r="D42" s="82"/>
      <c r="E42" s="34">
        <v>175</v>
      </c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 t="s">
        <v>57</v>
      </c>
      <c r="C45" s="82"/>
      <c r="D45" s="82"/>
      <c r="E45" s="34">
        <v>175</v>
      </c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 t="s">
        <v>55</v>
      </c>
      <c r="C48" s="82"/>
      <c r="D48" s="82"/>
      <c r="E48" s="34">
        <f>0.5*175</f>
        <v>87.5</v>
      </c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927.5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927.5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46.38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73.040000000000006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1046.92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1046.92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34:B73 B12:B20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topLeftCell="A34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59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60</v>
      </c>
      <c r="C36" s="82"/>
      <c r="D36" s="82"/>
      <c r="E36" s="34">
        <f>2*175</f>
        <v>350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350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350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17.5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27.56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395.06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395.06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7"/>
  <sheetViews>
    <sheetView view="pageBreakPreview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61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62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63</v>
      </c>
      <c r="C36" s="82"/>
      <c r="D36" s="82"/>
      <c r="E36" s="34">
        <f>0.5*175</f>
        <v>87.5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64</v>
      </c>
      <c r="C39" s="82"/>
      <c r="D39" s="82"/>
      <c r="E39" s="34">
        <f>0.25*175</f>
        <v>43.75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131.25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131.25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6.56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10.34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148.15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148.15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06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7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65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66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14.25" x14ac:dyDescent="0.2">
      <c r="A36" s="27"/>
      <c r="B36" s="82" t="s">
        <v>67</v>
      </c>
      <c r="C36" s="82"/>
      <c r="D36" s="82"/>
      <c r="E36" s="34">
        <f>0.25*175</f>
        <v>43.75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 t="s">
        <v>68</v>
      </c>
      <c r="C39" s="82"/>
      <c r="D39" s="82"/>
      <c r="E39" s="34">
        <f>0.5*175</f>
        <v>87.5</v>
      </c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131.25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131.25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6.56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10.34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148.15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148.15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7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7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69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27</v>
      </c>
      <c r="C24" s="27"/>
      <c r="D24" s="27"/>
      <c r="E24" s="27"/>
      <c r="F24" s="27"/>
    </row>
    <row r="25" spans="1:6" ht="15" x14ac:dyDescent="0.2">
      <c r="A25" s="20"/>
      <c r="B25" s="31" t="s">
        <v>28</v>
      </c>
      <c r="C25" s="27"/>
      <c r="D25" s="27"/>
      <c r="E25" s="27"/>
      <c r="F25" s="27"/>
    </row>
    <row r="26" spans="1:6" ht="15" x14ac:dyDescent="0.2">
      <c r="A26" s="20"/>
      <c r="B26" s="32" t="s">
        <v>29</v>
      </c>
      <c r="C26" s="27"/>
      <c r="D26" s="27"/>
      <c r="E26" s="27"/>
      <c r="F26" s="27"/>
    </row>
    <row r="27" spans="1:6" ht="15" x14ac:dyDescent="0.2">
      <c r="A27" s="20"/>
      <c r="B27" s="32" t="s">
        <v>30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17</v>
      </c>
      <c r="E29" s="33" t="s">
        <v>70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83" t="s">
        <v>0</v>
      </c>
      <c r="B31" s="83"/>
      <c r="C31" s="83"/>
      <c r="D31" s="83"/>
      <c r="E31" s="83"/>
      <c r="F31" s="8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82"/>
      <c r="C34" s="82"/>
      <c r="D34" s="82"/>
      <c r="E34" s="34"/>
      <c r="F34" s="27"/>
    </row>
    <row r="35" spans="1:6" ht="14.25" x14ac:dyDescent="0.2">
      <c r="A35" s="27"/>
      <c r="B35" s="82"/>
      <c r="C35" s="82"/>
      <c r="D35" s="82"/>
      <c r="E35" s="34"/>
      <c r="F35" s="27"/>
    </row>
    <row r="36" spans="1:6" ht="30" customHeight="1" x14ac:dyDescent="0.2">
      <c r="A36" s="27"/>
      <c r="B36" s="82" t="s">
        <v>71</v>
      </c>
      <c r="C36" s="82"/>
      <c r="D36" s="82"/>
      <c r="E36" s="34">
        <f>6*175</f>
        <v>1050</v>
      </c>
      <c r="F36" s="27"/>
    </row>
    <row r="37" spans="1:6" ht="14.25" x14ac:dyDescent="0.2">
      <c r="A37" s="27"/>
      <c r="B37" s="82"/>
      <c r="C37" s="82"/>
      <c r="D37" s="82"/>
      <c r="E37" s="34"/>
      <c r="F37" s="27"/>
    </row>
    <row r="38" spans="1:6" ht="14.25" x14ac:dyDescent="0.2">
      <c r="A38" s="27"/>
      <c r="B38" s="82"/>
      <c r="C38" s="82"/>
      <c r="D38" s="82"/>
      <c r="E38" s="34"/>
      <c r="F38" s="27"/>
    </row>
    <row r="39" spans="1:6" ht="14.25" x14ac:dyDescent="0.2">
      <c r="A39" s="27"/>
      <c r="B39" s="82"/>
      <c r="C39" s="82"/>
      <c r="D39" s="82"/>
      <c r="E39" s="34"/>
      <c r="F39" s="27"/>
    </row>
    <row r="40" spans="1:6" ht="13.5" customHeight="1" x14ac:dyDescent="0.2">
      <c r="A40" s="27"/>
      <c r="B40" s="82"/>
      <c r="C40" s="82"/>
      <c r="D40" s="82"/>
      <c r="E40" s="34"/>
      <c r="F40" s="27"/>
    </row>
    <row r="41" spans="1:6" ht="14.25" x14ac:dyDescent="0.2">
      <c r="A41" s="27"/>
      <c r="B41" s="82"/>
      <c r="C41" s="82"/>
      <c r="D41" s="82"/>
      <c r="E41" s="34"/>
      <c r="F41" s="27"/>
    </row>
    <row r="42" spans="1:6" ht="14.25" x14ac:dyDescent="0.2">
      <c r="A42" s="27"/>
      <c r="B42" s="82"/>
      <c r="C42" s="82"/>
      <c r="D42" s="82"/>
      <c r="E42" s="34"/>
      <c r="F42" s="27"/>
    </row>
    <row r="43" spans="1:6" ht="14.25" x14ac:dyDescent="0.2">
      <c r="A43" s="27"/>
      <c r="B43" s="82"/>
      <c r="C43" s="82"/>
      <c r="D43" s="82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82"/>
      <c r="C45" s="82"/>
      <c r="D45" s="82"/>
      <c r="E45" s="34"/>
      <c r="F45" s="27"/>
    </row>
    <row r="46" spans="1:6" ht="14.25" x14ac:dyDescent="0.2">
      <c r="A46" s="27"/>
      <c r="B46" s="48"/>
      <c r="C46" s="48"/>
      <c r="D46" s="48"/>
      <c r="E46" s="34"/>
      <c r="F46" s="27"/>
    </row>
    <row r="47" spans="1:6" ht="14.25" x14ac:dyDescent="0.2">
      <c r="A47" s="27"/>
      <c r="B47" s="82"/>
      <c r="C47" s="82"/>
      <c r="D47" s="82"/>
      <c r="E47" s="34"/>
      <c r="F47" s="27"/>
    </row>
    <row r="48" spans="1:6" ht="14.25" x14ac:dyDescent="0.2">
      <c r="A48" s="27"/>
      <c r="B48" s="82"/>
      <c r="C48" s="82"/>
      <c r="D48" s="82"/>
      <c r="E48" s="34"/>
      <c r="F48" s="27"/>
    </row>
    <row r="49" spans="1:6" ht="14.25" x14ac:dyDescent="0.2">
      <c r="A49" s="27"/>
      <c r="B49" s="82"/>
      <c r="C49" s="82"/>
      <c r="D49" s="82"/>
      <c r="E49" s="34"/>
      <c r="F49" s="27"/>
    </row>
    <row r="50" spans="1:6" ht="14.25" x14ac:dyDescent="0.2">
      <c r="A50" s="27"/>
      <c r="B50" s="82"/>
      <c r="C50" s="82"/>
      <c r="D50" s="82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82"/>
      <c r="C53" s="82"/>
      <c r="D53" s="82"/>
      <c r="E53" s="34"/>
      <c r="F53" s="27"/>
    </row>
    <row r="54" spans="1:6" ht="14.25" x14ac:dyDescent="0.2">
      <c r="A54" s="27"/>
      <c r="B54" s="82"/>
      <c r="C54" s="82"/>
      <c r="D54" s="82"/>
      <c r="E54" s="34"/>
      <c r="F54" s="27"/>
    </row>
    <row r="55" spans="1:6" ht="14.25" x14ac:dyDescent="0.2">
      <c r="A55" s="27"/>
      <c r="B55" s="82"/>
      <c r="C55" s="82"/>
      <c r="D55" s="82"/>
      <c r="E55" s="34"/>
      <c r="F55" s="27"/>
    </row>
    <row r="56" spans="1:6" ht="14.25" x14ac:dyDescent="0.2">
      <c r="A56" s="27"/>
      <c r="B56" s="82"/>
      <c r="C56" s="82"/>
      <c r="D56" s="82"/>
      <c r="E56" s="34"/>
      <c r="F56" s="27"/>
    </row>
    <row r="57" spans="1:6" ht="14.25" x14ac:dyDescent="0.2">
      <c r="A57" s="27"/>
      <c r="B57" s="82"/>
      <c r="C57" s="82"/>
      <c r="D57" s="82"/>
      <c r="E57" s="34"/>
      <c r="F57" s="27"/>
    </row>
    <row r="58" spans="1:6" ht="14.25" x14ac:dyDescent="0.2">
      <c r="A58" s="27"/>
      <c r="B58" s="82"/>
      <c r="C58" s="82"/>
      <c r="D58" s="82"/>
      <c r="E58" s="34"/>
      <c r="F58" s="27"/>
    </row>
    <row r="59" spans="1:6" ht="14.25" x14ac:dyDescent="0.2">
      <c r="A59" s="27"/>
      <c r="B59" s="82"/>
      <c r="C59" s="82"/>
      <c r="D59" s="82"/>
      <c r="E59" s="34"/>
      <c r="F59" s="27"/>
    </row>
    <row r="60" spans="1:6" ht="14.25" x14ac:dyDescent="0.2">
      <c r="A60" s="27"/>
      <c r="B60" s="82"/>
      <c r="C60" s="82"/>
      <c r="D60" s="82"/>
      <c r="E60" s="34"/>
      <c r="F60" s="27"/>
    </row>
    <row r="61" spans="1:6" ht="14.25" x14ac:dyDescent="0.2">
      <c r="A61" s="27"/>
      <c r="B61" s="82"/>
      <c r="C61" s="82"/>
      <c r="D61" s="82"/>
      <c r="E61" s="34"/>
      <c r="F61" s="27"/>
    </row>
    <row r="62" spans="1:6" ht="14.25" x14ac:dyDescent="0.2">
      <c r="A62" s="27"/>
      <c r="B62" s="82"/>
      <c r="C62" s="82"/>
      <c r="D62" s="82"/>
      <c r="E62" s="34"/>
      <c r="F62" s="27"/>
    </row>
    <row r="63" spans="1:6" ht="14.25" x14ac:dyDescent="0.2">
      <c r="A63" s="27"/>
      <c r="B63" s="82"/>
      <c r="C63" s="82"/>
      <c r="D63" s="82"/>
      <c r="E63" s="34"/>
      <c r="F63" s="27"/>
    </row>
    <row r="64" spans="1:6" ht="14.25" x14ac:dyDescent="0.2">
      <c r="A64" s="27"/>
      <c r="B64" s="82"/>
      <c r="C64" s="82"/>
      <c r="D64" s="82"/>
      <c r="E64" s="34"/>
      <c r="F64" s="27"/>
    </row>
    <row r="65" spans="1:6" ht="14.25" x14ac:dyDescent="0.2">
      <c r="A65" s="27"/>
      <c r="B65" s="82"/>
      <c r="C65" s="82"/>
      <c r="D65" s="82"/>
      <c r="E65" s="34"/>
      <c r="F65" s="27"/>
    </row>
    <row r="66" spans="1:6" ht="14.25" x14ac:dyDescent="0.2">
      <c r="A66" s="27"/>
      <c r="B66" s="82"/>
      <c r="C66" s="82"/>
      <c r="D66" s="82"/>
      <c r="E66" s="34"/>
      <c r="F66" s="27"/>
    </row>
    <row r="67" spans="1:6" ht="14.25" x14ac:dyDescent="0.2">
      <c r="A67" s="27"/>
      <c r="B67" s="82"/>
      <c r="C67" s="82"/>
      <c r="D67" s="82"/>
      <c r="E67" s="34"/>
      <c r="F67" s="27"/>
    </row>
    <row r="68" spans="1:6" ht="14.25" x14ac:dyDescent="0.2">
      <c r="A68" s="27"/>
      <c r="B68" s="82"/>
      <c r="C68" s="82"/>
      <c r="D68" s="82"/>
      <c r="E68" s="34"/>
      <c r="F68" s="27"/>
    </row>
    <row r="69" spans="1:6" ht="14.25" x14ac:dyDescent="0.2">
      <c r="A69" s="27"/>
      <c r="B69" s="82"/>
      <c r="C69" s="82"/>
      <c r="D69" s="82"/>
      <c r="E69" s="34"/>
      <c r="F69" s="27"/>
    </row>
    <row r="70" spans="1:6" ht="14.25" x14ac:dyDescent="0.2">
      <c r="A70" s="27"/>
      <c r="B70" s="82"/>
      <c r="C70" s="82"/>
      <c r="D70" s="82"/>
      <c r="E70" s="34"/>
      <c r="F70" s="27"/>
    </row>
    <row r="71" spans="1:6" ht="14.25" x14ac:dyDescent="0.2">
      <c r="A71" s="27"/>
      <c r="B71" s="82"/>
      <c r="C71" s="82"/>
      <c r="D71" s="82"/>
      <c r="E71" s="34"/>
      <c r="F71" s="27"/>
    </row>
    <row r="72" spans="1:6" ht="14.25" x14ac:dyDescent="0.2">
      <c r="A72" s="27"/>
      <c r="B72" s="82"/>
      <c r="C72" s="82"/>
      <c r="D72" s="82"/>
      <c r="E72" s="34"/>
      <c r="F72" s="27"/>
    </row>
    <row r="73" spans="1:6" ht="13.5" customHeight="1" x14ac:dyDescent="0.2">
      <c r="A73" s="27"/>
      <c r="B73" s="82"/>
      <c r="C73" s="82"/>
      <c r="D73" s="82"/>
      <c r="E73" s="34"/>
      <c r="F73" s="27"/>
    </row>
    <row r="74" spans="1:6" ht="13.5" customHeight="1" x14ac:dyDescent="0.2">
      <c r="A74" s="27"/>
      <c r="B74" s="31" t="s">
        <v>21</v>
      </c>
      <c r="C74" s="32"/>
      <c r="D74" s="32"/>
      <c r="E74" s="35">
        <f>SUM(E34:E73)</f>
        <v>1050</v>
      </c>
      <c r="F74" s="27"/>
    </row>
    <row r="75" spans="1:6" ht="13.5" customHeight="1" x14ac:dyDescent="0.2">
      <c r="A75" s="27"/>
      <c r="B75" s="40" t="s">
        <v>18</v>
      </c>
      <c r="C75" s="32"/>
      <c r="D75" s="32"/>
      <c r="E75" s="36">
        <v>0</v>
      </c>
      <c r="F75" s="27"/>
    </row>
    <row r="76" spans="1:6" ht="13.5" customHeight="1" x14ac:dyDescent="0.2">
      <c r="A76" s="27"/>
      <c r="B76" s="40" t="s">
        <v>19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20</v>
      </c>
      <c r="C77" s="32"/>
      <c r="D77" s="32"/>
      <c r="E77" s="35">
        <f>SUM(E74:E76)</f>
        <v>1050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52.5</v>
      </c>
      <c r="F78" s="27"/>
    </row>
    <row r="79" spans="1:6" ht="13.5" customHeight="1" x14ac:dyDescent="0.2">
      <c r="A79" s="27"/>
      <c r="B79" s="32" t="s">
        <v>4</v>
      </c>
      <c r="C79" s="37">
        <v>7.4999999999999997E-2</v>
      </c>
      <c r="D79" s="32"/>
      <c r="E79" s="42">
        <f>ROUND((E77+E78)*C79,2)</f>
        <v>82.69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22</v>
      </c>
      <c r="C81" s="32"/>
      <c r="D81" s="32"/>
      <c r="E81" s="39">
        <f>SUM(E77:E79)</f>
        <v>1185.19</v>
      </c>
      <c r="F81" s="27"/>
    </row>
    <row r="82" spans="1:6" ht="15.75" thickTop="1" x14ac:dyDescent="0.2">
      <c r="A82" s="27"/>
      <c r="B82" s="85"/>
      <c r="C82" s="85"/>
      <c r="D82" s="85"/>
      <c r="E82" s="43"/>
      <c r="F82" s="27"/>
    </row>
    <row r="83" spans="1:6" ht="15" x14ac:dyDescent="0.2">
      <c r="A83" s="27"/>
      <c r="B83" s="84" t="s">
        <v>24</v>
      </c>
      <c r="C83" s="84"/>
      <c r="D83" s="84"/>
      <c r="E83" s="43">
        <v>0</v>
      </c>
      <c r="F83" s="27"/>
    </row>
    <row r="84" spans="1:6" ht="15" x14ac:dyDescent="0.2">
      <c r="A84" s="27"/>
      <c r="B84" s="85"/>
      <c r="C84" s="85"/>
      <c r="D84" s="85"/>
      <c r="E84" s="43"/>
      <c r="F84" s="27"/>
    </row>
    <row r="85" spans="1:6" ht="19.5" customHeight="1" x14ac:dyDescent="0.2">
      <c r="A85" s="27"/>
      <c r="B85" s="44" t="s">
        <v>23</v>
      </c>
      <c r="C85" s="45"/>
      <c r="D85" s="45"/>
      <c r="E85" s="46">
        <f>E81-E83</f>
        <v>1185.19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80"/>
      <c r="C88" s="80"/>
      <c r="D88" s="80"/>
      <c r="E88" s="80"/>
      <c r="F88" s="27"/>
    </row>
    <row r="89" spans="1:6" ht="14.25" x14ac:dyDescent="0.2">
      <c r="A89" s="88" t="s">
        <v>25</v>
      </c>
      <c r="B89" s="88"/>
      <c r="C89" s="88"/>
      <c r="D89" s="88"/>
      <c r="E89" s="88"/>
      <c r="F89" s="88"/>
    </row>
    <row r="90" spans="1:6" ht="14.25" x14ac:dyDescent="0.2">
      <c r="A90" s="86" t="s">
        <v>7</v>
      </c>
      <c r="B90" s="86"/>
      <c r="C90" s="86"/>
      <c r="D90" s="86"/>
      <c r="E90" s="86"/>
      <c r="F90" s="86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81"/>
      <c r="C92" s="81"/>
      <c r="D92" s="81"/>
      <c r="E92" s="81"/>
      <c r="F92" s="27"/>
    </row>
    <row r="93" spans="1:6" ht="15" x14ac:dyDescent="0.2">
      <c r="A93" s="87" t="s">
        <v>8</v>
      </c>
      <c r="B93" s="87"/>
      <c r="C93" s="87"/>
      <c r="D93" s="87"/>
      <c r="E93" s="87"/>
      <c r="F93" s="87"/>
    </row>
    <row r="95" spans="1:6" ht="39.75" customHeight="1" x14ac:dyDescent="0.2">
      <c r="B95" s="78"/>
      <c r="C95" s="79"/>
      <c r="D95" s="79"/>
    </row>
    <row r="96" spans="1:6" ht="13.5" customHeight="1" x14ac:dyDescent="0.2"/>
    <row r="97" spans="2:4" x14ac:dyDescent="0.2">
      <c r="B97" s="19"/>
      <c r="C97" s="19"/>
      <c r="D97" s="19"/>
    </row>
  </sheetData>
  <mergeCells count="46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" xr:uid="{00000000-0002-0000-08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49</vt:i4>
      </vt:variant>
      <vt:variant>
        <vt:lpstr>Plages nommées</vt:lpstr>
      </vt:variant>
      <vt:variant>
        <vt:i4>90</vt:i4>
      </vt:variant>
    </vt:vector>
  </HeadingPairs>
  <TitlesOfParts>
    <vt:vector size="139" baseType="lpstr">
      <vt:lpstr>02-03-10</vt:lpstr>
      <vt:lpstr>22-04-10</vt:lpstr>
      <vt:lpstr>05-05-10</vt:lpstr>
      <vt:lpstr>24-05-10</vt:lpstr>
      <vt:lpstr>22-06-10</vt:lpstr>
      <vt:lpstr>21-07-10</vt:lpstr>
      <vt:lpstr>30-08-10</vt:lpstr>
      <vt:lpstr>28-09-10</vt:lpstr>
      <vt:lpstr>08-11-10</vt:lpstr>
      <vt:lpstr>22-12-10</vt:lpstr>
      <vt:lpstr>02-02-11</vt:lpstr>
      <vt:lpstr>17-02-11</vt:lpstr>
      <vt:lpstr>09-03-11</vt:lpstr>
      <vt:lpstr>08-04-11</vt:lpstr>
      <vt:lpstr>05-05-11</vt:lpstr>
      <vt:lpstr>05-05-11 (2)</vt:lpstr>
      <vt:lpstr>28-11-11</vt:lpstr>
      <vt:lpstr>24-01-12</vt:lpstr>
      <vt:lpstr>28-02-12</vt:lpstr>
      <vt:lpstr>03-05-12</vt:lpstr>
      <vt:lpstr>16-07-12</vt:lpstr>
      <vt:lpstr>18-12-12</vt:lpstr>
      <vt:lpstr>26-02-13</vt:lpstr>
      <vt:lpstr>06-04-13</vt:lpstr>
      <vt:lpstr>28-10-13</vt:lpstr>
      <vt:lpstr>26-02-14</vt:lpstr>
      <vt:lpstr>29-04-14</vt:lpstr>
      <vt:lpstr>06-11-14</vt:lpstr>
      <vt:lpstr>30-04-15</vt:lpstr>
      <vt:lpstr>01-07-15</vt:lpstr>
      <vt:lpstr>08-10-15</vt:lpstr>
      <vt:lpstr>27-04-16</vt:lpstr>
      <vt:lpstr>31-05-16</vt:lpstr>
      <vt:lpstr>04-11-16</vt:lpstr>
      <vt:lpstr>18-03-17</vt:lpstr>
      <vt:lpstr>30-03-17</vt:lpstr>
      <vt:lpstr>25-03-18</vt:lpstr>
      <vt:lpstr>24-04-18</vt:lpstr>
      <vt:lpstr>31-08-18</vt:lpstr>
      <vt:lpstr>14-12-18</vt:lpstr>
      <vt:lpstr>05-03-19</vt:lpstr>
      <vt:lpstr>30-09-19</vt:lpstr>
      <vt:lpstr>07-09-20</vt:lpstr>
      <vt:lpstr>03-12-20</vt:lpstr>
      <vt:lpstr>17-04-21</vt:lpstr>
      <vt:lpstr>18-06-21</vt:lpstr>
      <vt:lpstr>30-06-22</vt:lpstr>
      <vt:lpstr>12-05-24</vt:lpstr>
      <vt:lpstr>Activités</vt:lpstr>
      <vt:lpstr>'01-07-15'!Liste_Activités</vt:lpstr>
      <vt:lpstr>'03-12-20'!Liste_Activités</vt:lpstr>
      <vt:lpstr>'04-11-16'!Liste_Activités</vt:lpstr>
      <vt:lpstr>'05-03-19'!Liste_Activités</vt:lpstr>
      <vt:lpstr>'07-09-20'!Liste_Activités</vt:lpstr>
      <vt:lpstr>'08-10-15'!Liste_Activités</vt:lpstr>
      <vt:lpstr>'12-05-24'!Liste_Activités</vt:lpstr>
      <vt:lpstr>'14-12-18'!Liste_Activités</vt:lpstr>
      <vt:lpstr>'17-04-21'!Liste_Activités</vt:lpstr>
      <vt:lpstr>'18-03-17'!Liste_Activités</vt:lpstr>
      <vt:lpstr>'18-06-21'!Liste_Activités</vt:lpstr>
      <vt:lpstr>'24-04-18'!Liste_Activités</vt:lpstr>
      <vt:lpstr>'25-03-18'!Liste_Activités</vt:lpstr>
      <vt:lpstr>'27-04-16'!Liste_Activités</vt:lpstr>
      <vt:lpstr>'30-03-17'!Liste_Activités</vt:lpstr>
      <vt:lpstr>'30-04-15'!Liste_Activités</vt:lpstr>
      <vt:lpstr>'30-06-22'!Liste_Activités</vt:lpstr>
      <vt:lpstr>'30-09-19'!Liste_Activités</vt:lpstr>
      <vt:lpstr>'31-05-16'!Liste_Activités</vt:lpstr>
      <vt:lpstr>'31-08-18'!Liste_Activités</vt:lpstr>
      <vt:lpstr>Liste_Activités</vt:lpstr>
      <vt:lpstr>'01-07-15'!Print_Area</vt:lpstr>
      <vt:lpstr>'03-12-20'!Print_Area</vt:lpstr>
      <vt:lpstr>'04-11-16'!Print_Area</vt:lpstr>
      <vt:lpstr>'05-03-19'!Print_Area</vt:lpstr>
      <vt:lpstr>'07-09-20'!Print_Area</vt:lpstr>
      <vt:lpstr>'08-10-15'!Print_Area</vt:lpstr>
      <vt:lpstr>'12-05-24'!Print_Area</vt:lpstr>
      <vt:lpstr>'14-12-18'!Print_Area</vt:lpstr>
      <vt:lpstr>'17-04-21'!Print_Area</vt:lpstr>
      <vt:lpstr>'18-03-17'!Print_Area</vt:lpstr>
      <vt:lpstr>'18-06-21'!Print_Area</vt:lpstr>
      <vt:lpstr>'24-04-18'!Print_Area</vt:lpstr>
      <vt:lpstr>'25-03-18'!Print_Area</vt:lpstr>
      <vt:lpstr>'27-04-16'!Print_Area</vt:lpstr>
      <vt:lpstr>'30-03-17'!Print_Area</vt:lpstr>
      <vt:lpstr>'30-04-15'!Print_Area</vt:lpstr>
      <vt:lpstr>'30-06-22'!Print_Area</vt:lpstr>
      <vt:lpstr>'30-09-19'!Print_Area</vt:lpstr>
      <vt:lpstr>'31-05-16'!Print_Area</vt:lpstr>
      <vt:lpstr>'31-08-18'!Print_Area</vt:lpstr>
      <vt:lpstr>'01-07-15'!Zone_d_impression</vt:lpstr>
      <vt:lpstr>'02-02-11'!Zone_d_impression</vt:lpstr>
      <vt:lpstr>'02-03-10'!Zone_d_impression</vt:lpstr>
      <vt:lpstr>'03-05-12'!Zone_d_impression</vt:lpstr>
      <vt:lpstr>'03-12-20'!Zone_d_impression</vt:lpstr>
      <vt:lpstr>'04-11-16'!Zone_d_impression</vt:lpstr>
      <vt:lpstr>'05-03-19'!Zone_d_impression</vt:lpstr>
      <vt:lpstr>'05-05-10'!Zone_d_impression</vt:lpstr>
      <vt:lpstr>'05-05-11'!Zone_d_impression</vt:lpstr>
      <vt:lpstr>'05-05-11 (2)'!Zone_d_impression</vt:lpstr>
      <vt:lpstr>'06-04-13'!Zone_d_impression</vt:lpstr>
      <vt:lpstr>'06-11-14'!Zone_d_impression</vt:lpstr>
      <vt:lpstr>'07-09-20'!Zone_d_impression</vt:lpstr>
      <vt:lpstr>'08-04-11'!Zone_d_impression</vt:lpstr>
      <vt:lpstr>'08-10-15'!Zone_d_impression</vt:lpstr>
      <vt:lpstr>'08-11-10'!Zone_d_impression</vt:lpstr>
      <vt:lpstr>'09-03-11'!Zone_d_impression</vt:lpstr>
      <vt:lpstr>'12-05-24'!Zone_d_impression</vt:lpstr>
      <vt:lpstr>'14-12-18'!Zone_d_impression</vt:lpstr>
      <vt:lpstr>'16-07-12'!Zone_d_impression</vt:lpstr>
      <vt:lpstr>'17-02-11'!Zone_d_impression</vt:lpstr>
      <vt:lpstr>'17-04-21'!Zone_d_impression</vt:lpstr>
      <vt:lpstr>'18-03-17'!Zone_d_impression</vt:lpstr>
      <vt:lpstr>'18-06-21'!Zone_d_impression</vt:lpstr>
      <vt:lpstr>'18-12-12'!Zone_d_impression</vt:lpstr>
      <vt:lpstr>'21-07-10'!Zone_d_impression</vt:lpstr>
      <vt:lpstr>'22-04-10'!Zone_d_impression</vt:lpstr>
      <vt:lpstr>'22-06-10'!Zone_d_impression</vt:lpstr>
      <vt:lpstr>'22-12-10'!Zone_d_impression</vt:lpstr>
      <vt:lpstr>'24-01-12'!Zone_d_impression</vt:lpstr>
      <vt:lpstr>'24-04-18'!Zone_d_impression</vt:lpstr>
      <vt:lpstr>'24-05-10'!Zone_d_impression</vt:lpstr>
      <vt:lpstr>'25-03-18'!Zone_d_impression</vt:lpstr>
      <vt:lpstr>'26-02-13'!Zone_d_impression</vt:lpstr>
      <vt:lpstr>'26-02-14'!Zone_d_impression</vt:lpstr>
      <vt:lpstr>'27-04-16'!Zone_d_impression</vt:lpstr>
      <vt:lpstr>'28-02-12'!Zone_d_impression</vt:lpstr>
      <vt:lpstr>'28-09-10'!Zone_d_impression</vt:lpstr>
      <vt:lpstr>'28-10-13'!Zone_d_impression</vt:lpstr>
      <vt:lpstr>'28-11-11'!Zone_d_impression</vt:lpstr>
      <vt:lpstr>'29-04-14'!Zone_d_impression</vt:lpstr>
      <vt:lpstr>'30-03-17'!Zone_d_impression</vt:lpstr>
      <vt:lpstr>'30-04-15'!Zone_d_impression</vt:lpstr>
      <vt:lpstr>'30-06-22'!Zone_d_impression</vt:lpstr>
      <vt:lpstr>'30-08-10'!Zone_d_impression</vt:lpstr>
      <vt:lpstr>'30-09-19'!Zone_d_impression</vt:lpstr>
      <vt:lpstr>'31-05-16'!Zone_d_impression</vt:lpstr>
      <vt:lpstr>'31-08-18'!Zone_d_impression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2024-05-12T11:55:30Z</cp:lastPrinted>
  <dcterms:created xsi:type="dcterms:W3CDTF">1996-11-05T19:10:39Z</dcterms:created>
  <dcterms:modified xsi:type="dcterms:W3CDTF">2024-05-12T11:57:11Z</dcterms:modified>
</cp:coreProperties>
</file>