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1708B195-D9AA-40D0-818F-BF74EF3A33DF}" xr6:coauthVersionLast="47" xr6:coauthVersionMax="47" xr10:uidLastSave="{00000000-0000-0000-0000-000000000000}"/>
  <bookViews>
    <workbookView xWindow="-120" yWindow="-120" windowWidth="38640" windowHeight="15840" firstSheet="31" activeTab="42" xr2:uid="{00000000-000D-0000-FFFF-FFFF00000000}"/>
  </bookViews>
  <sheets>
    <sheet name="28-06-10" sheetId="4" r:id="rId1"/>
    <sheet name="28-09-10" sheetId="6" r:id="rId2"/>
    <sheet name="17-02-11" sheetId="7" r:id="rId3"/>
    <sheet name="21-03-11" sheetId="8" r:id="rId4"/>
    <sheet name="28-11-11" sheetId="9" r:id="rId5"/>
    <sheet name="24-01-12" sheetId="10" r:id="rId6"/>
    <sheet name="03-05-12" sheetId="11" r:id="rId7"/>
    <sheet name="27-09-12" sheetId="12" r:id="rId8"/>
    <sheet name="19-04-13" sheetId="13" r:id="rId9"/>
    <sheet name="19-12-13" sheetId="14" r:id="rId10"/>
    <sheet name="05-05-15" sheetId="15" r:id="rId11"/>
    <sheet name="19-12-15" sheetId="16" r:id="rId12"/>
    <sheet name="31-03-16" sheetId="17" r:id="rId13"/>
    <sheet name="07-07-16" sheetId="18" r:id="rId14"/>
    <sheet name="22-12-16" sheetId="19" r:id="rId15"/>
    <sheet name="18-03-17" sheetId="20" r:id="rId16"/>
    <sheet name="27-04-17" sheetId="21" r:id="rId17"/>
    <sheet name="21-09-17" sheetId="22" r:id="rId18"/>
    <sheet name="30-10-17" sheetId="23" r:id="rId19"/>
    <sheet name="30-11-17" sheetId="24" r:id="rId20"/>
    <sheet name="22-12-2017" sheetId="25" r:id="rId21"/>
    <sheet name="25-03-18" sheetId="26" r:id="rId22"/>
    <sheet name="25-03-18 (2)" sheetId="27" r:id="rId23"/>
    <sheet name="25-03-18 (3)" sheetId="28" r:id="rId24"/>
    <sheet name="25-03-18 (4)" sheetId="29" r:id="rId25"/>
    <sheet name="17-07-18" sheetId="30" r:id="rId26"/>
    <sheet name="17-07-18(2)" sheetId="31" r:id="rId27"/>
    <sheet name="19-04-19" sheetId="32" r:id="rId28"/>
    <sheet name="19-04-19 (3)" sheetId="34" r:id="rId29"/>
    <sheet name="19-04-19 (2)" sheetId="33" r:id="rId30"/>
    <sheet name="19-04-19 (4)" sheetId="35" r:id="rId31"/>
    <sheet name="04-03-21" sheetId="36" r:id="rId32"/>
    <sheet name="21-05-21" sheetId="37" r:id="rId33"/>
    <sheet name="10-09-22" sheetId="38" r:id="rId34"/>
    <sheet name="10-09-22 (2)" sheetId="39" r:id="rId35"/>
    <sheet name="06-11-22" sheetId="40" r:id="rId36"/>
    <sheet name="06-11-22 (2)" sheetId="41" r:id="rId37"/>
    <sheet name="25-07-2023" sheetId="42" r:id="rId38"/>
    <sheet name="25-07-2023 (2)" sheetId="44" r:id="rId39"/>
    <sheet name="11-05-24" sheetId="45" r:id="rId40"/>
    <sheet name="11-05-24 (2)" sheetId="46" r:id="rId41"/>
    <sheet name="28-07-24" sheetId="47" r:id="rId42"/>
    <sheet name="28-07-24 (2)" sheetId="48" r:id="rId43"/>
    <sheet name="Activités" sheetId="5" r:id="rId44"/>
  </sheets>
  <definedNames>
    <definedName name="Liste_Activités" localSheetId="31">Activités!$C$5:$C$45</definedName>
    <definedName name="Liste_Activités" localSheetId="10">Activités!$C$5:$C$45</definedName>
    <definedName name="Liste_Activités" localSheetId="35">Activités!$C$5:$C$45</definedName>
    <definedName name="Liste_Activités" localSheetId="36">Activités!$C$5:$C$45</definedName>
    <definedName name="Liste_Activités" localSheetId="13">Activités!$C$5:$C$45</definedName>
    <definedName name="Liste_Activités" localSheetId="33">Activités!$C$5:$C$45</definedName>
    <definedName name="Liste_Activités" localSheetId="34">Activités!$C$5:$C$45</definedName>
    <definedName name="Liste_Activités" localSheetId="39">Activités!$C$5:$C$45</definedName>
    <definedName name="Liste_Activités" localSheetId="40">Activités!$C$5:$C$45</definedName>
    <definedName name="Liste_Activités" localSheetId="25">Activités!$C$5:$C$45</definedName>
    <definedName name="Liste_Activités" localSheetId="26">Activités!$C$5:$C$45</definedName>
    <definedName name="Liste_Activités" localSheetId="15">Activités!$C$5:$C$45</definedName>
    <definedName name="Liste_Activités" localSheetId="27">Activités!$C$5:$C$45</definedName>
    <definedName name="Liste_Activités" localSheetId="29">Activités!$C$5:$C$45</definedName>
    <definedName name="Liste_Activités" localSheetId="28">Activités!$C$5:$C$45</definedName>
    <definedName name="Liste_Activités" localSheetId="30">Activités!$C$5:$C$45</definedName>
    <definedName name="Liste_Activités" localSheetId="11">Activités!$C$5:$C$45</definedName>
    <definedName name="Liste_Activités" localSheetId="32">Activités!$C$5:$C$45</definedName>
    <definedName name="Liste_Activités" localSheetId="17">Activités!$C$5:$C$45</definedName>
    <definedName name="Liste_Activités" localSheetId="14">Activités!$C$5:$C$45</definedName>
    <definedName name="Liste_Activités" localSheetId="20">Activités!$C$5:$C$45</definedName>
    <definedName name="Liste_Activités" localSheetId="21">Activités!$C$5:$C$45</definedName>
    <definedName name="Liste_Activités" localSheetId="22">Activités!$C$5:$C$45</definedName>
    <definedName name="Liste_Activités" localSheetId="23">Activités!$C$5:$C$45</definedName>
    <definedName name="Liste_Activités" localSheetId="24">Activités!$C$5:$C$45</definedName>
    <definedName name="Liste_Activités" localSheetId="37">Activités!$C$5:$C$45</definedName>
    <definedName name="Liste_Activités" localSheetId="38">Activités!$C$5:$C$45</definedName>
    <definedName name="Liste_Activités" localSheetId="16">Activités!$C$5:$C$45</definedName>
    <definedName name="Liste_Activités" localSheetId="41">Activités!$C$5:$C$45</definedName>
    <definedName name="Liste_Activités" localSheetId="42">Activités!$C$5:$C$45</definedName>
    <definedName name="Liste_Activités" localSheetId="18">Activités!$C$5:$C$45</definedName>
    <definedName name="Liste_Activités" localSheetId="19">Activités!$C$5:$C$45</definedName>
    <definedName name="Liste_Activités" localSheetId="12">Activités!$C$5:$C$45</definedName>
    <definedName name="Liste_Activités">Activités!$C$5:$C$45</definedName>
    <definedName name="Print_Area" localSheetId="31">'04-03-21'!$A$1:$F$89</definedName>
    <definedName name="Print_Area" localSheetId="10">'05-05-15'!$A$1:$F$89</definedName>
    <definedName name="Print_Area" localSheetId="35">'06-11-22'!$A$1:$F$90</definedName>
    <definedName name="Print_Area" localSheetId="36">'06-11-22 (2)'!$A$1:$F$90</definedName>
    <definedName name="Print_Area" localSheetId="13">'07-07-16'!$A$1:$F$88</definedName>
    <definedName name="Print_Area" localSheetId="33">'10-09-22'!$A$1:$F$90</definedName>
    <definedName name="Print_Area" localSheetId="34">'10-09-22 (2)'!$A$1:$F$90</definedName>
    <definedName name="Print_Area" localSheetId="39">'11-05-24'!$A$1:$F$90</definedName>
    <definedName name="Print_Area" localSheetId="40">'11-05-24 (2)'!$A$1:$F$90</definedName>
    <definedName name="Print_Area" localSheetId="25">'17-07-18'!$A$1:$F$90</definedName>
    <definedName name="Print_Area" localSheetId="26">'17-07-18(2)'!$A$1:$F$90</definedName>
    <definedName name="Print_Area" localSheetId="15">'18-03-17'!$A$1:$F$89</definedName>
    <definedName name="Print_Area" localSheetId="27">'19-04-19'!$A$1:$F$89</definedName>
    <definedName name="Print_Area" localSheetId="29">'19-04-19 (2)'!$A$1:$F$89</definedName>
    <definedName name="Print_Area" localSheetId="28">'19-04-19 (3)'!$A$1:$F$89</definedName>
    <definedName name="Print_Area" localSheetId="30">'19-04-19 (4)'!$A$1:$F$89</definedName>
    <definedName name="Print_Area" localSheetId="11">'19-12-15'!$A$1:$F$88</definedName>
    <definedName name="Print_Area" localSheetId="32">'21-05-21'!$A$1:$F$90</definedName>
    <definedName name="Print_Area" localSheetId="17">'21-09-17'!$A$1:$F$89</definedName>
    <definedName name="Print_Area" localSheetId="14">'22-12-16'!$A$1:$F$89</definedName>
    <definedName name="Print_Area" localSheetId="20">'22-12-2017'!$A$1:$F$89</definedName>
    <definedName name="Print_Area" localSheetId="21">'25-03-18'!$A$1:$F$86</definedName>
    <definedName name="Print_Area" localSheetId="22">'25-03-18 (2)'!$A$1:$F$86</definedName>
    <definedName name="Print_Area" localSheetId="23">'25-03-18 (3)'!$A$1:$F$86</definedName>
    <definedName name="Print_Area" localSheetId="24">'25-03-18 (4)'!$A$1:$F$86</definedName>
    <definedName name="Print_Area" localSheetId="37">'25-07-2023'!$A$1:$F$90</definedName>
    <definedName name="Print_Area" localSheetId="38">'25-07-2023 (2)'!$A$1:$F$90</definedName>
    <definedName name="Print_Area" localSheetId="16">'27-04-17'!$A$1:$F$89</definedName>
    <definedName name="Print_Area" localSheetId="41">'28-07-24'!$A$1:$F$89</definedName>
    <definedName name="Print_Area" localSheetId="42">'28-07-24 (2)'!$A$1:$F$90</definedName>
    <definedName name="Print_Area" localSheetId="18">'30-10-17'!$A$1:$F$89</definedName>
    <definedName name="Print_Area" localSheetId="19">'30-11-17'!$A$1:$F$89</definedName>
    <definedName name="Print_Area" localSheetId="12">'31-03-16'!$A$1:$F$88</definedName>
    <definedName name="_xlnm.Print_Area" localSheetId="6">'03-05-12'!$A$1:$F$95</definedName>
    <definedName name="_xlnm.Print_Area" localSheetId="31">'04-03-21'!$A$1:$F$89</definedName>
    <definedName name="_xlnm.Print_Area" localSheetId="10">'05-05-15'!$A$1:$F$89</definedName>
    <definedName name="_xlnm.Print_Area" localSheetId="35">'06-11-22'!$A$1:$F$90</definedName>
    <definedName name="_xlnm.Print_Area" localSheetId="36">'06-11-22 (2)'!$A$1:$F$90</definedName>
    <definedName name="_xlnm.Print_Area" localSheetId="13">'07-07-16'!$A$1:$F$88</definedName>
    <definedName name="_xlnm.Print_Area" localSheetId="33">'10-09-22'!$A$1:$F$90</definedName>
    <definedName name="_xlnm.Print_Area" localSheetId="34">'10-09-22 (2)'!$A$1:$F$90</definedName>
    <definedName name="_xlnm.Print_Area" localSheetId="39">'11-05-24'!$A$1:$F$90</definedName>
    <definedName name="_xlnm.Print_Area" localSheetId="40">'11-05-24 (2)'!$A$1:$F$90</definedName>
    <definedName name="_xlnm.Print_Area" localSheetId="2">'17-02-11'!$A$1:$F$94</definedName>
    <definedName name="_xlnm.Print_Area" localSheetId="25">'17-07-18'!$A$1:$F$90</definedName>
    <definedName name="_xlnm.Print_Area" localSheetId="26">'17-07-18(2)'!$A$1:$F$90</definedName>
    <definedName name="_xlnm.Print_Area" localSheetId="15">'18-03-17'!$A$1:$F$89</definedName>
    <definedName name="_xlnm.Print_Area" localSheetId="8">'19-04-13'!$A$1:$F$94</definedName>
    <definedName name="_xlnm.Print_Area" localSheetId="27">'19-04-19'!$A$1:$F$89</definedName>
    <definedName name="_xlnm.Print_Area" localSheetId="29">'19-04-19 (2)'!$A$1:$F$89</definedName>
    <definedName name="_xlnm.Print_Area" localSheetId="28">'19-04-19 (3)'!$A$1:$F$89</definedName>
    <definedName name="_xlnm.Print_Area" localSheetId="30">'19-04-19 (4)'!$A$1:$F$89</definedName>
    <definedName name="_xlnm.Print_Area" localSheetId="9">'19-12-13'!$A$1:$F$94</definedName>
    <definedName name="_xlnm.Print_Area" localSheetId="11">'19-12-15'!$A$1:$F$88</definedName>
    <definedName name="_xlnm.Print_Area" localSheetId="3">'21-03-11'!$A$1:$F$93</definedName>
    <definedName name="_xlnm.Print_Area" localSheetId="32">'21-05-21'!$A$1:$F$90</definedName>
    <definedName name="_xlnm.Print_Area" localSheetId="17">'21-09-17'!$A$1:$F$89</definedName>
    <definedName name="_xlnm.Print_Area" localSheetId="14">'22-12-16'!$A$1:$F$89</definedName>
    <definedName name="_xlnm.Print_Area" localSheetId="20">'22-12-2017'!$A$1:$F$89</definedName>
    <definedName name="_xlnm.Print_Area" localSheetId="5">'24-01-12'!$A$1:$F$95</definedName>
    <definedName name="_xlnm.Print_Area" localSheetId="21">'25-03-18'!$A$1:$F$86</definedName>
    <definedName name="_xlnm.Print_Area" localSheetId="22">'25-03-18 (2)'!$A$1:$F$86</definedName>
    <definedName name="_xlnm.Print_Area" localSheetId="23">'25-03-18 (3)'!$A$1:$F$86</definedName>
    <definedName name="_xlnm.Print_Area" localSheetId="24">'25-03-18 (4)'!$A$1:$F$86</definedName>
    <definedName name="_xlnm.Print_Area" localSheetId="37">'25-07-2023'!$A$1:$F$90</definedName>
    <definedName name="_xlnm.Print_Area" localSheetId="38">'25-07-2023 (2)'!$A$1:$F$90</definedName>
    <definedName name="_xlnm.Print_Area" localSheetId="16">'27-04-17'!$A$1:$F$89</definedName>
    <definedName name="_xlnm.Print_Area" localSheetId="7">'27-09-12'!$A$1:$F$95</definedName>
    <definedName name="_xlnm.Print_Area" localSheetId="0">'28-06-10'!$A$1:$F$95</definedName>
    <definedName name="_xlnm.Print_Area" localSheetId="41">'28-07-24'!$A$1:$F$89</definedName>
    <definedName name="_xlnm.Print_Area" localSheetId="42">'28-07-24 (2)'!$A$1:$F$90</definedName>
    <definedName name="_xlnm.Print_Area" localSheetId="1">'28-09-10'!$A$1:$F$94</definedName>
    <definedName name="_xlnm.Print_Area" localSheetId="4">'28-11-11'!$A$1:$F$95</definedName>
    <definedName name="_xlnm.Print_Area" localSheetId="18">'30-10-17'!$A$1:$F$89</definedName>
    <definedName name="_xlnm.Print_Area" localSheetId="19">'30-11-17'!$A$1:$F$89</definedName>
    <definedName name="_xlnm.Print_Area" localSheetId="12">'31-03-16'!$A$1:$F$88</definedName>
    <definedName name="_xlnm.Print_Area" localSheetId="43">Activités!$A$1:$D$45</definedName>
    <definedName name="Zone_impres_MI" localSheetId="6">#REF!</definedName>
    <definedName name="Zone_impres_MI" localSheetId="31">#REF!</definedName>
    <definedName name="Zone_impres_MI" localSheetId="10">#REF!</definedName>
    <definedName name="Zone_impres_MI" localSheetId="35">#REF!</definedName>
    <definedName name="Zone_impres_MI" localSheetId="36">#REF!</definedName>
    <definedName name="Zone_impres_MI" localSheetId="13">#REF!</definedName>
    <definedName name="Zone_impres_MI" localSheetId="33">#REF!</definedName>
    <definedName name="Zone_impres_MI" localSheetId="34">#REF!</definedName>
    <definedName name="Zone_impres_MI" localSheetId="39">#REF!</definedName>
    <definedName name="Zone_impres_MI" localSheetId="40">#REF!</definedName>
    <definedName name="Zone_impres_MI" localSheetId="2">#REF!</definedName>
    <definedName name="Zone_impres_MI" localSheetId="25">#REF!</definedName>
    <definedName name="Zone_impres_MI" localSheetId="26">#REF!</definedName>
    <definedName name="Zone_impres_MI" localSheetId="15">#REF!</definedName>
    <definedName name="Zone_impres_MI" localSheetId="8">#REF!</definedName>
    <definedName name="Zone_impres_MI" localSheetId="27">#REF!</definedName>
    <definedName name="Zone_impres_MI" localSheetId="29">#REF!</definedName>
    <definedName name="Zone_impres_MI" localSheetId="28">#REF!</definedName>
    <definedName name="Zone_impres_MI" localSheetId="30">#REF!</definedName>
    <definedName name="Zone_impres_MI" localSheetId="9">#REF!</definedName>
    <definedName name="Zone_impres_MI" localSheetId="11">#REF!</definedName>
    <definedName name="Zone_impres_MI" localSheetId="3">#REF!</definedName>
    <definedName name="Zone_impres_MI" localSheetId="32">#REF!</definedName>
    <definedName name="Zone_impres_MI" localSheetId="17">#REF!</definedName>
    <definedName name="Zone_impres_MI" localSheetId="14">#REF!</definedName>
    <definedName name="Zone_impres_MI" localSheetId="20">#REF!</definedName>
    <definedName name="Zone_impres_MI" localSheetId="5">#REF!</definedName>
    <definedName name="Zone_impres_MI" localSheetId="21">#REF!</definedName>
    <definedName name="Zone_impres_MI" localSheetId="22">#REF!</definedName>
    <definedName name="Zone_impres_MI" localSheetId="23">#REF!</definedName>
    <definedName name="Zone_impres_MI" localSheetId="24">#REF!</definedName>
    <definedName name="Zone_impres_MI" localSheetId="37">#REF!</definedName>
    <definedName name="Zone_impres_MI" localSheetId="38">#REF!</definedName>
    <definedName name="Zone_impres_MI" localSheetId="16">#REF!</definedName>
    <definedName name="Zone_impres_MI" localSheetId="7">#REF!</definedName>
    <definedName name="Zone_impres_MI" localSheetId="41">#REF!</definedName>
    <definedName name="Zone_impres_MI" localSheetId="42">#REF!</definedName>
    <definedName name="Zone_impres_MI" localSheetId="1">#REF!</definedName>
    <definedName name="Zone_impres_MI" localSheetId="4">#REF!</definedName>
    <definedName name="Zone_impres_MI" localSheetId="18">#REF!</definedName>
    <definedName name="Zone_impres_MI" localSheetId="19">#REF!</definedName>
    <definedName name="Zone_impres_MI" localSheetId="12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48" l="1"/>
  <c r="E73" i="48" s="1"/>
  <c r="E69" i="47"/>
  <c r="E72" i="47"/>
  <c r="E70" i="46"/>
  <c r="E73" i="46" s="1"/>
  <c r="E70" i="45"/>
  <c r="E73" i="45" s="1"/>
  <c r="E70" i="44"/>
  <c r="E73" i="44" s="1"/>
  <c r="E70" i="42"/>
  <c r="E73" i="42"/>
  <c r="E70" i="41"/>
  <c r="E73" i="41"/>
  <c r="E74" i="41"/>
  <c r="E75" i="41"/>
  <c r="E77" i="41"/>
  <c r="E81" i="41"/>
  <c r="E70" i="40"/>
  <c r="E73" i="40"/>
  <c r="E74" i="40"/>
  <c r="E75" i="40"/>
  <c r="E77" i="40"/>
  <c r="E81" i="40"/>
  <c r="E70" i="39"/>
  <c r="E73" i="39"/>
  <c r="E74" i="39"/>
  <c r="E75" i="39"/>
  <c r="E77" i="39"/>
  <c r="E81" i="39"/>
  <c r="E70" i="38"/>
  <c r="E73" i="38"/>
  <c r="E74" i="38"/>
  <c r="E75" i="38"/>
  <c r="E77" i="38"/>
  <c r="E81" i="38"/>
  <c r="E70" i="37"/>
  <c r="E73" i="37"/>
  <c r="E74" i="37"/>
  <c r="E75" i="37"/>
  <c r="E77" i="37"/>
  <c r="E81" i="37"/>
  <c r="E69" i="36"/>
  <c r="E72" i="36"/>
  <c r="E73" i="36"/>
  <c r="E74" i="36"/>
  <c r="E76" i="36"/>
  <c r="E80" i="36"/>
  <c r="E69" i="35"/>
  <c r="E69" i="33"/>
  <c r="E72" i="35"/>
  <c r="E73" i="35"/>
  <c r="E74" i="35"/>
  <c r="E76" i="35"/>
  <c r="E80" i="35"/>
  <c r="E69" i="34"/>
  <c r="E69" i="32"/>
  <c r="E72" i="34"/>
  <c r="E73" i="34"/>
  <c r="E74" i="34"/>
  <c r="E76" i="34"/>
  <c r="E80" i="34"/>
  <c r="E72" i="33"/>
  <c r="E73" i="33"/>
  <c r="E74" i="33"/>
  <c r="E76" i="33"/>
  <c r="E80" i="33"/>
  <c r="E72" i="32"/>
  <c r="E73" i="32"/>
  <c r="E74" i="32"/>
  <c r="E76" i="32"/>
  <c r="E80" i="32"/>
  <c r="E70" i="30"/>
  <c r="E70" i="31"/>
  <c r="E73" i="31"/>
  <c r="E74" i="31"/>
  <c r="E75" i="31"/>
  <c r="E77" i="31"/>
  <c r="E81" i="31"/>
  <c r="E73" i="30"/>
  <c r="E74" i="30"/>
  <c r="E75" i="30"/>
  <c r="E77" i="30"/>
  <c r="E81" i="30"/>
  <c r="E66" i="28"/>
  <c r="E67" i="28"/>
  <c r="E67" i="27"/>
  <c r="E66" i="27"/>
  <c r="E67" i="26"/>
  <c r="E66" i="26"/>
  <c r="E66" i="29"/>
  <c r="E67" i="29"/>
  <c r="E69" i="29"/>
  <c r="E70" i="29"/>
  <c r="E71" i="29"/>
  <c r="E73" i="29"/>
  <c r="E77" i="29"/>
  <c r="E69" i="28"/>
  <c r="E70" i="28"/>
  <c r="E71" i="28"/>
  <c r="E73" i="28"/>
  <c r="E77" i="28"/>
  <c r="E69" i="27"/>
  <c r="E70" i="27"/>
  <c r="E71" i="27"/>
  <c r="E73" i="27"/>
  <c r="E77" i="27"/>
  <c r="E69" i="26"/>
  <c r="E70" i="26"/>
  <c r="E71" i="26"/>
  <c r="E73" i="26"/>
  <c r="E77" i="26"/>
  <c r="E69" i="25"/>
  <c r="E72" i="25"/>
  <c r="E73" i="25"/>
  <c r="E74" i="25"/>
  <c r="E76" i="25"/>
  <c r="E80" i="25"/>
  <c r="E69" i="24"/>
  <c r="E72" i="24"/>
  <c r="E73" i="24"/>
  <c r="E74" i="24"/>
  <c r="E76" i="24"/>
  <c r="E80" i="24"/>
  <c r="E69" i="23"/>
  <c r="E72" i="23"/>
  <c r="E73" i="23"/>
  <c r="E74" i="23"/>
  <c r="E76" i="23"/>
  <c r="E80" i="23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8" i="18"/>
  <c r="E71" i="18"/>
  <c r="E72" i="18"/>
  <c r="E73" i="18"/>
  <c r="E75" i="18"/>
  <c r="E79" i="18"/>
  <c r="E68" i="17"/>
  <c r="E71" i="17"/>
  <c r="E72" i="17"/>
  <c r="E73" i="17"/>
  <c r="E75" i="17"/>
  <c r="E79" i="17"/>
  <c r="E68" i="16"/>
  <c r="E71" i="16"/>
  <c r="E73" i="16"/>
  <c r="E72" i="16"/>
  <c r="E75" i="16"/>
  <c r="E79" i="16"/>
  <c r="E69" i="15"/>
  <c r="E72" i="15"/>
  <c r="E74" i="15"/>
  <c r="E73" i="15"/>
  <c r="E76" i="15"/>
  <c r="E80" i="15"/>
  <c r="E74" i="14"/>
  <c r="E77" i="14"/>
  <c r="E76" i="13"/>
  <c r="E74" i="13"/>
  <c r="E78" i="14"/>
  <c r="E79" i="14"/>
  <c r="E77" i="13"/>
  <c r="E79" i="13"/>
  <c r="E75" i="12"/>
  <c r="E81" i="14"/>
  <c r="E85" i="14"/>
  <c r="E78" i="13"/>
  <c r="E78" i="12"/>
  <c r="E75" i="11"/>
  <c r="E78" i="11"/>
  <c r="E75" i="10"/>
  <c r="E78" i="10"/>
  <c r="E75" i="9"/>
  <c r="E78" i="9"/>
  <c r="E73" i="8"/>
  <c r="E76" i="8"/>
  <c r="E74" i="7"/>
  <c r="E77" i="7"/>
  <c r="E74" i="6"/>
  <c r="E77" i="6"/>
  <c r="E75" i="4"/>
  <c r="E78" i="4"/>
  <c r="E81" i="13"/>
  <c r="E85" i="13"/>
  <c r="E79" i="12"/>
  <c r="E79" i="11"/>
  <c r="E80" i="11"/>
  <c r="E79" i="10"/>
  <c r="E79" i="9"/>
  <c r="E80" i="9"/>
  <c r="E77" i="8"/>
  <c r="E78" i="8"/>
  <c r="E78" i="7"/>
  <c r="E79" i="7"/>
  <c r="E78" i="6"/>
  <c r="E79" i="6"/>
  <c r="E79" i="4"/>
  <c r="E80" i="12"/>
  <c r="E82" i="12"/>
  <c r="E86" i="12"/>
  <c r="E82" i="11"/>
  <c r="E86" i="11"/>
  <c r="E80" i="10"/>
  <c r="E82" i="10"/>
  <c r="E86" i="10"/>
  <c r="E82" i="9"/>
  <c r="E86" i="9"/>
  <c r="E80" i="8"/>
  <c r="E84" i="8"/>
  <c r="E81" i="7"/>
  <c r="E85" i="7"/>
  <c r="E81" i="6"/>
  <c r="E85" i="6"/>
  <c r="E80" i="4"/>
  <c r="E82" i="4"/>
  <c r="E86" i="4"/>
  <c r="E75" i="48" l="1"/>
  <c r="E74" i="48"/>
  <c r="E77" i="48" s="1"/>
  <c r="E81" i="48" s="1"/>
  <c r="E74" i="47"/>
  <c r="E73" i="47"/>
  <c r="E75" i="46"/>
  <c r="E74" i="46"/>
  <c r="E77" i="46" s="1"/>
  <c r="E81" i="46" s="1"/>
  <c r="E75" i="45"/>
  <c r="E74" i="45"/>
  <c r="E77" i="45" s="1"/>
  <c r="E81" i="45" s="1"/>
  <c r="E75" i="44"/>
  <c r="E74" i="44"/>
  <c r="E77" i="44" s="1"/>
  <c r="E81" i="44" s="1"/>
  <c r="E74" i="42"/>
  <c r="E75" i="42"/>
  <c r="E76" i="47" l="1"/>
  <c r="E80" i="47" s="1"/>
  <c r="E77" i="42"/>
  <c r="E81" i="42" s="1"/>
</calcChain>
</file>

<file path=xl/sharedStrings.xml><?xml version="1.0" encoding="utf-8"?>
<sst xmlns="http://schemas.openxmlformats.org/spreadsheetml/2006/main" count="1168" uniqueCount="306">
  <si>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</si>
  <si>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</si>
  <si>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</si>
  <si>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</si>
  <si>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</si>
  <si>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</si>
  <si>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</si>
  <si>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</si>
  <si>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</si>
  <si>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</si>
  <si>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</si>
  <si>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</si>
  <si>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</si>
  <si>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</si>
  <si>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</si>
  <si>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 xml:space="preserve"> - Lecture et rédaction de divers courriels;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</si>
  <si>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</si>
  <si>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</si>
  <si>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</si>
  <si>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</si>
  <si>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</si>
  <si>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</si>
  <si>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</si>
  <si>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</si>
  <si>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</si>
  <si>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</si>
  <si>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28 juin 2010</t>
  </si>
  <si>
    <t>JACQUES GAUVREAU</t>
  </si>
  <si>
    <t>3 RUE ROUVILLE-TESSIER</t>
  </si>
  <si>
    <t>RICHELIEU QC  J3L 6Y4</t>
  </si>
  <si>
    <t># 10131</t>
  </si>
  <si>
    <t>GESTION AJÉ INC</t>
  </si>
  <si>
    <t xml:space="preserve"> - Rencontre et discussion téléphoniques avec R. Williamson ;</t>
  </si>
  <si>
    <t xml:space="preserve"> - Début de rédaction d'un mémorandum fiscal pour mettre en place la réorganisation;</t>
  </si>
  <si>
    <t xml:space="preserve"> - Recherches et analyses fiscales requises pour vous conseiller le meilleur scénario possible;</t>
  </si>
  <si>
    <t xml:space="preserve"> - Rédaction d'un mémorandum fiscal pour mettre en place la réorganisation - avancement - maintenant en attente de plus de renseignements ;</t>
  </si>
  <si>
    <t># 10182</t>
  </si>
  <si>
    <t>Le 28 septembre 2010</t>
  </si>
  <si>
    <t>Le 17 février 2011</t>
  </si>
  <si>
    <t># 11018</t>
  </si>
  <si>
    <t xml:space="preserve"> - Modifications au mémorandum fiscal pour mettre en place la réorganisation;</t>
  </si>
  <si>
    <t xml:space="preserve"> - Diverses discussions téléphoniques avec vous, Catherine et Marie-Lou de FBL et Robert Williamson;</t>
  </si>
  <si>
    <t>Le 21 mars 2011</t>
  </si>
  <si>
    <t># 11027</t>
  </si>
  <si>
    <t xml:space="preserve"> - Prise de connaissance des états financiers 2010 et analyse des modifications à apporter au mémorandum à la suite ;</t>
  </si>
  <si>
    <t xml:space="preserve"> - Diverses discussions téléphoniques avec vous, Catherine et Marie-Lou de FBL, Michael D'Souza et Robert Williamson;</t>
  </si>
  <si>
    <t xml:space="preserve"> - Rencontre avec Jacques, Catherine et Marie-Lou chez FBL et déplacement;</t>
  </si>
  <si>
    <t xml:space="preserve"> - Recherches supplémentaires et discussions avec un expert en taxes à la consommation relativement aux impacts de la réorganisation relativement aux taxes de ventes;</t>
  </si>
  <si>
    <t>Frais de consultation d'un expert en taxes à la consommation</t>
  </si>
  <si>
    <t>Frais de messager et de courrier recommandé</t>
  </si>
  <si>
    <t xml:space="preserve"> - Estimation des impôts de Louis et Éric suite aux présentes transactions;</t>
  </si>
  <si>
    <t>Le 28 novembre 2011</t>
  </si>
  <si>
    <t># 11198</t>
  </si>
  <si>
    <t xml:space="preserve"> - Rencontre avec vous à vos bureaux;</t>
  </si>
  <si>
    <t xml:space="preserve"> - Diverses discussions téléphoniques avec vous et votre conseiller juridique;</t>
  </si>
  <si>
    <t>Autres</t>
  </si>
  <si>
    <t>Le 24 janvier 2012</t>
  </si>
  <si>
    <t># 12011</t>
  </si>
  <si>
    <t xml:space="preserve"> - Discussions téléphoniques avec vous relativement à l'achat de la maison;</t>
  </si>
  <si>
    <t xml:space="preserve"> - Diverses discussions téléphoniques et courriels afin d'obtenir les informations pour la fiducie;</t>
  </si>
  <si>
    <t xml:space="preserve"> - Modifications au mémorandum de réorganisation avec les nouvelles informations;</t>
  </si>
  <si>
    <t xml:space="preserve"> - Rencontre avec vous aux bureaux de Boucherville pour la signature de la fiducie;</t>
  </si>
  <si>
    <t xml:space="preserve"> - Révision juridique de l'acte de fiducie et divers échange avec la notaire;</t>
  </si>
  <si>
    <t xml:space="preserve"> - Révision des autres documents juridiques, fusion, modifications de statut, etc.</t>
  </si>
  <si>
    <t>Le 3 mai 2012</t>
  </si>
  <si>
    <t># 12083</t>
  </si>
  <si>
    <t xml:space="preserve"> - Révision des états financiers et déclarations d'impôts de toutes les sociétés afin de m'assurer que le tout était conforme à la planification;</t>
  </si>
  <si>
    <t xml:space="preserve"> - Diverses discussions téléphoniques et courriels avec vos comptables;</t>
  </si>
  <si>
    <t>Le 27 septembre 2012</t>
  </si>
  <si>
    <t># 12158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</si>
  <si>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</si>
  <si>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</si>
  <si>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</si>
  <si>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</si>
  <si>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</si>
  <si>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</si>
  <si>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</si>
  <si>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</si>
  <si>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</si>
  <si>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</si>
  <si>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</si>
  <si>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</si>
  <si>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 xml:space="preserve"> - Diverses discussions téléphoniques avec le conseiller juridique et le comptable;</t>
  </si>
  <si>
    <t>Le 19 avril 2013</t>
  </si>
  <si>
    <t># 13106</t>
  </si>
  <si>
    <t xml:space="preserve"> - Diverses questions de FBL sur la structure, les pertes de location sur la maison, les prêts inter sociétés, la meilleure structure pour le futur, etc;</t>
  </si>
  <si>
    <t xml:space="preserve"> - Diverses discussion avec vous, Robert Williamson, FBL et le consultant en taxes à la consommation;</t>
  </si>
  <si>
    <t xml:space="preserve"> - Révision des états financiers et des déclarations de revenus des différentes sociétés;</t>
  </si>
  <si>
    <t>Frais du consultant en taxes à la consommation</t>
  </si>
  <si>
    <t># 13270</t>
  </si>
  <si>
    <t xml:space="preserve"> - Diverses discussion avec vous, Robert Williamson, Michael D'Souza et FBL au sujet du transfert de l'immeuble;</t>
  </si>
  <si>
    <t xml:space="preserve"> - Révision juridique de la documentation préparée pour le transfert de l'immeuble;</t>
  </si>
  <si>
    <t>Le 19 décembre 2013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</si>
  <si>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</si>
  <si>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</si>
  <si>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5 mai 2015</t>
  </si>
  <si>
    <t>3 RUE ROUVILLE-TESSIER
RICHELIEU QC  J3L 6Y4</t>
  </si>
  <si>
    <t># 15102</t>
  </si>
  <si>
    <t xml:space="preserve"> - Discussions téléphoniques avec vos comptables;</t>
  </si>
  <si>
    <t>Le 19 DÉCEMBRE 2015</t>
  </si>
  <si>
    <t># 15263</t>
  </si>
  <si>
    <t xml:space="preserve"> - Diverses analyses, réflexions et discussions téléphoniques avec vous et vos conseillers juridiques dans la dernière année en lien avec le refinancement et avec la structure corporative ;</t>
  </si>
  <si>
    <t>Le 31 mars 2016</t>
  </si>
  <si>
    <t># 16058</t>
  </si>
  <si>
    <t xml:space="preserve"> - Diverses analyses des documents soumis, réflexions et discussions téléphoniques avec votre comptable en lien avec la recharge entre les diverses sociétés ;</t>
  </si>
  <si>
    <t>Le 7 juillet 2016</t>
  </si>
  <si>
    <t># 16164</t>
  </si>
  <si>
    <t xml:space="preserve"> - Rencontre et déplacement pour rencontre avec vous et votre planificateur financier pour déterminer la meilleure planification concernant les excédents de liquidités dans la société ;</t>
  </si>
  <si>
    <t>Le 22 décembre 2016</t>
  </si>
  <si>
    <t># 16294</t>
  </si>
  <si>
    <t xml:space="preserve"> - Rencontre et déplacement pour rencontre avec vous, votre planificateur financier et votre comptable en lien avec les RRI ;</t>
  </si>
  <si>
    <t xml:space="preserve"> - Divers discussions avec vous et votre comptable concernant la possibilité d'une vente éventuelle ;</t>
  </si>
  <si>
    <t xml:space="preserve"> - Analyse des divers documents soumis en lien avec la possibilité d'un RRI ;</t>
  </si>
  <si>
    <t xml:space="preserve"> - Lecture et rédaction de divers courriels avec les divers intervenants concernant le RRI ;</t>
  </si>
  <si>
    <t xml:space="preserve"> - Rédaction d'un sommaire concernant le RRI ;</t>
  </si>
  <si>
    <t>Le 18 mars 2017</t>
  </si>
  <si>
    <t># 17058</t>
  </si>
  <si>
    <t xml:space="preserve"> - Analyse du dossier d'Annie et conjoint de fait, impact de la transaction à venir et détermination des divers impacts ;</t>
  </si>
  <si>
    <t xml:space="preserve"> - Diverses analyses de l'impact d'une vente d'actifs vs vente d'actions, tableaux, simulations, etc ;</t>
  </si>
  <si>
    <t xml:space="preserve"> - Préparation de tableaux pour l'acheteur pour démontrer les écarts vs vente d'actifs ;</t>
  </si>
  <si>
    <t xml:space="preserve"> - Impact des RRI sur les différents scénarios ;</t>
  </si>
  <si>
    <t xml:space="preserve"> - Analyse de la possibilité de conserver Gestion AJE et des impacts potentiels ;</t>
  </si>
  <si>
    <t xml:space="preserve"> - Diverses rencontres avec vous aux bureaux des notaires à Boucherville ;</t>
  </si>
  <si>
    <t xml:space="preserve"> - Analyse des offres d'achats et révision de la contre-offre ;</t>
  </si>
  <si>
    <t xml:space="preserve"> - Diverses modifications aux divers tableaux suite aux modifications ;</t>
  </si>
  <si>
    <t xml:space="preserve"> - Analyse de la contamination ou non des fiducies pour m'assurer que tout est ok pour la vente ;</t>
  </si>
  <si>
    <t xml:space="preserve"> - Analyse des états financiers et déclarations d'impôt des différentes sociétés en vue de la planification de la vente ;</t>
  </si>
  <si>
    <t xml:space="preserve"> - Diverses analyse requises en cours de route pour s'assurer que tout sera ok pour la vente ;</t>
  </si>
  <si>
    <t xml:space="preserve"> - Diverses discussions téléphoniques avec vous, votre conseiller juridique et votre comptable ;</t>
  </si>
  <si>
    <t>Le 27 avril 2017</t>
  </si>
  <si>
    <t># 17098</t>
  </si>
  <si>
    <t xml:space="preserve"> - Analyse des diverses contre-offres ;</t>
  </si>
  <si>
    <t xml:space="preserve"> - Révision de la documentation légale préparée ;</t>
  </si>
  <si>
    <t>Le 21 septembre 2017</t>
  </si>
  <si>
    <t># 17211</t>
  </si>
  <si>
    <t xml:space="preserve"> - Analyse pour déterminer si le beau-père d'Annie peut faire partie des bénéficiaires de la fiducie ;</t>
  </si>
  <si>
    <t xml:space="preserve"> - Analyse des actions actuellement émises et préparation d'un organigramme à jour ;</t>
  </si>
  <si>
    <t xml:space="preserve"> - Analayse et discussions en lien avec l'AMF ;</t>
  </si>
  <si>
    <t xml:space="preserve"> - Modifications aux différents tableaux à la suite des changements aux conditions des acheteurs ;</t>
  </si>
  <si>
    <t xml:space="preserve"> - Analyse des contres-offres et discussions avec vous ;</t>
  </si>
  <si>
    <t xml:space="preserve"> - Analyse de planification à faire suite à réception de confirmation que les acheteurs n'achètent pas Gestion AJE ;</t>
  </si>
  <si>
    <t xml:space="preserve"> - Analyse de planification à faire suite au changement de plan de l'acheteur d'acheter également Gestion AJE ;</t>
  </si>
  <si>
    <t xml:space="preserve"> - Analyse avec les gens du RRI des différentes possibilités selon que AJE est vendue ou non ;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</si>
  <si>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27 avril 2017</t>
    </r>
    <r>
      <rPr>
        <sz val="11"/>
        <color rgb="FF625850"/>
        <rFont val="Verdana"/>
        <family val="2"/>
      </rPr>
      <t>, notamment:</t>
    </r>
  </si>
  <si>
    <t>Le 30 octobre 2017</t>
  </si>
  <si>
    <t># 17228</t>
  </si>
  <si>
    <r>
      <t>Facturation relativement aux travaux effectués</t>
    </r>
    <r>
      <rPr>
        <sz val="11"/>
        <color rgb="FF625850"/>
        <rFont val="Verdana"/>
        <family val="2"/>
      </rPr>
      <t>, notamment:</t>
    </r>
  </si>
  <si>
    <t xml:space="preserve"> - Analyse de planification à faire suite à réception de confirmation que les acheteurs achètent Gestion AJE ;</t>
  </si>
  <si>
    <t xml:space="preserve"> - Préparation des tests d'exonération de gain en capital vs les liquidités excédentaire ;</t>
  </si>
  <si>
    <t xml:space="preserve"> - Démarches avec les gens des RRI pour analyser les possibilités vs date de transaction ;</t>
  </si>
  <si>
    <t xml:space="preserve"> - Préparation de divers documents en lien avec diverses demandes des acheteurs dans le cadre de leur vérification diligente ;</t>
  </si>
  <si>
    <t xml:space="preserve"> - Préparation, déplacement et rencontre avec les acheteurs pour diverses questions fiscales ;</t>
  </si>
  <si>
    <t xml:space="preserve"> - Validation des points de questionnements de la part des acheteurs, notamment en taxes de vente ;</t>
  </si>
  <si>
    <t>Frais de consultant en taxes à la consommation</t>
  </si>
  <si>
    <t>Le 30 novembre 2017</t>
  </si>
  <si>
    <t># 17266</t>
  </si>
  <si>
    <t xml:space="preserve"> - Analyse des multiples demandes des acheteurs ;</t>
  </si>
  <si>
    <t xml:space="preserve"> - Démarches avec les gens des RRI ;</t>
  </si>
  <si>
    <t xml:space="preserve"> - Modifier tous les tableaux à jours avec les chiffres à jour au 31/10/2017 ;</t>
  </si>
  <si>
    <t xml:space="preserve"> - Analyse de l'évolution des tests d'exonération de gain en capital vs les liquidités excédentaire suite aux diverses modifications ;</t>
  </si>
  <si>
    <t xml:space="preserve"> - Travail avec les comptables à la préparation des états financiers au 31/10/2017 et des déclarations de revenus ;</t>
  </si>
  <si>
    <t xml:space="preserve"> - Préparation, déplacement et rencontre pour déterminer la meilleur option suite au refus du financement ;</t>
  </si>
  <si>
    <t xml:space="preserve"> - Analyses nécessaires suite au refus du fonctionnement de notre transaction au niveau financement pour déterminer les options ;</t>
  </si>
  <si>
    <t xml:space="preserve"> - Modifications des différents tableaux, analyses d'exonérations et autres suite au nouveau scénarios déterminé ;</t>
  </si>
  <si>
    <t xml:space="preserve"> - Détermination du calcul du Revenu Protégé année par année nécessaire pour les fins de la réorganisation;</t>
  </si>
  <si>
    <t xml:space="preserve"> - Analyse des écarts entre les actions détenues par Jacques et Annie ;</t>
  </si>
  <si>
    <t xml:space="preserve"> - Avancement dans la rédaction d'un mémorandum fiscal pour la mise en place d'une nouvelle planification fiscale ;</t>
  </si>
  <si>
    <t xml:space="preserve"> - Travail en lien avec le calcul du désavantage fiscal des acheteurs lié à l'achat des actions au lieu des actifs ;</t>
  </si>
  <si>
    <t xml:space="preserve"> - Recherches et analyses fiscales requises pour la mise en place de la réorganisation, dont la prescription des billets à demande ;</t>
  </si>
  <si>
    <t xml:space="preserve"> - Préparation des autorisations gouvernementales, questionnaires d'incorporations et autres documents nécessaires ;</t>
  </si>
  <si>
    <t>Le 22 décembre 2017</t>
  </si>
  <si>
    <t># 17303</t>
  </si>
  <si>
    <t xml:space="preserve"> - Démarches avec les gouvernements pour valider la disponibilité de chaque bénéficiaires potentiel à l'exonération pour gain en capital et simulation pour déterminer l'impôt minimum approximatif pour chacun ;</t>
  </si>
  <si>
    <t xml:space="preserve"> - Analyses et recherches fiscales entourant la mise en place de la planification à venir et des nouvelles mesures annoncées ;</t>
  </si>
  <si>
    <t xml:space="preserve"> - Modifier tous les tableaux à jours avec les chiffres estimés au 31/12/2017 ;</t>
  </si>
  <si>
    <t xml:space="preserve"> - Analyses, révisions et modifications aux projections financières préparées par les acheteurs ;</t>
  </si>
  <si>
    <t xml:space="preserve"> - Travail en lien avec la mise en place d'un RRI ;</t>
  </si>
  <si>
    <t xml:space="preserve"> - Préparation d'un sommaire des transactions pré-closing pour l'acheteur et répondre aux diverses questions des acheteurs ;</t>
  </si>
  <si>
    <t xml:space="preserve"> - Analyse des écarts dans les mises de fonds des acheteurs présentés vs attendu par eux ;</t>
  </si>
  <si>
    <t xml:space="preserve"> - Analyse des sommes à transférer aux sociétés de gestion ;</t>
  </si>
  <si>
    <t>Le 25 mars 2018</t>
  </si>
  <si>
    <t># 18061</t>
  </si>
  <si>
    <t xml:space="preserve"> - Analyses et recherches fiscales entourant la mise en place de la planification ;</t>
  </si>
  <si>
    <t xml:space="preserve"> - Modifier tous les tableaux à jours avec les chiffres finaux au 31/12/2017 ;</t>
  </si>
  <si>
    <t xml:space="preserve"> - Rédaction du mémorandum de réorganisation suite à la demande des acheteurs de mettre en place avant leur achat le fait de transférer 725 000$ de valeur sur les actions de AJÉ ;</t>
  </si>
  <si>
    <t xml:space="preserve"> - Révision du mémorandum fiscal rédigé par les fiscalistes des acheteurs sur les impacts fiscaux pour les acheteurs et planification fiscale à être mise en place par eux post-closing ;</t>
  </si>
  <si>
    <t xml:space="preserve"> - Rédaction d'un mémorandum fiscal demandé par les acheteurs analysant les dipositions fiscales en lien avec l'ajout des nouvelles étapes au mémorandum fiscal tel que requis afin qu'ils acceptent notre planification ;</t>
  </si>
  <si>
    <t xml:space="preserve"> - Diverses discussions téléphoniques avec les fiscalistes des acheteurs afin de régler les différents éléments en suspend ;</t>
  </si>
  <si>
    <t xml:space="preserve"> - Révision des documents juridiques de réorganisation et révision des versions modifiés suite aux diverses modifications ;</t>
  </si>
  <si>
    <t xml:space="preserve"> - Révision des différentes versions de la documentation juridique de vente des actions ;</t>
  </si>
  <si>
    <t xml:space="preserve"> - Préparation de tous les formulaires de roulement et de tous les formulaires de CDC ;</t>
  </si>
  <si>
    <t xml:space="preserve"> - Diverses modifications à de multiples tableaux et préparations de tableaux supplémentaires requis par les achteurs ;</t>
  </si>
  <si>
    <t xml:space="preserve"> - Préparation de sommaires de chèques à préparer ;</t>
  </si>
  <si>
    <t xml:space="preserve"> - Diverses discussions téléphoniques et courriels avec vous, votre comptable et votre conseiller juridique;</t>
  </si>
  <si>
    <t xml:space="preserve"> - Travail avec les comptables afin de refléter les modifications au mémorandum dans les états financiers et déclarations d'impôts des différentes sociétés, révision des formulaires T5/relevés 3 et modifications ;</t>
  </si>
  <si>
    <t xml:space="preserve"> - Préparation à la rencontre de clôture, déplacement et rencontre de clôture ;</t>
  </si>
  <si>
    <t xml:space="preserve"> - Différentes recherches et analyses fiscales requises, détermination de la répartition des gains en capitaux, simulations, etc.</t>
  </si>
  <si>
    <r>
      <t xml:space="preserve">Facturation relativement aux travaux effectués dans le cadre de vos actions dans MRR/RRR/AJÉ </t>
    </r>
    <r>
      <rPr>
        <b/>
        <u/>
        <sz val="11"/>
        <color rgb="FF625850"/>
        <rFont val="Verdana"/>
        <family val="2"/>
      </rPr>
      <t>réparti au prorata</t>
    </r>
    <r>
      <rPr>
        <sz val="11"/>
        <color rgb="FF625850"/>
        <rFont val="Verdana"/>
        <family val="2"/>
      </rPr>
      <t>, notamment:</t>
    </r>
  </si>
  <si>
    <t>1070 RUE DE BLEURY, APP #510
MONTRÉAL QC  H2Z 1N3</t>
  </si>
  <si>
    <t>FIDUCIE FAMILIALE ANNIE LACOSTE (2011)</t>
  </si>
  <si>
    <t># 18064</t>
  </si>
  <si>
    <t># 18063</t>
  </si>
  <si>
    <t>ANNIE LACOSTE</t>
  </si>
  <si>
    <t>FIDUCIE FAMILIALE JACQUES GAUVREAU (2011)</t>
  </si>
  <si>
    <t># 18062</t>
  </si>
  <si>
    <t>96 RUE CHAMPLAIN
BROMONT, QUÉBEC, J2L 3A7</t>
  </si>
  <si>
    <t>Le 17 Juillet 2018</t>
  </si>
  <si>
    <t># 18175</t>
  </si>
  <si>
    <t xml:space="preserve"> - Travail en collaboration avec vos comptables pour la préparation/révision des états financiers et déclarations d'impôts de la fiducie ;</t>
  </si>
  <si>
    <t xml:space="preserve"> - Analyse et travail concernant les attributions de revenus de la fiducie aux différents bénéficiaires ;</t>
  </si>
  <si>
    <t xml:space="preserve"> - Révision de la documentation légale des attributions et autres documentations ;</t>
  </si>
  <si>
    <t xml:space="preserve"> - Diverses discussions téléphoniques avec vous, le conseiller juridique et votre comptable ;</t>
  </si>
  <si>
    <t># 18176</t>
  </si>
  <si>
    <t xml:space="preserve"> - Diverses autres demandes reliées ;</t>
  </si>
  <si>
    <t>Le 19 AVRIL 2019</t>
  </si>
  <si>
    <t xml:space="preserve"> - Analyse de l'application des nouvelles règles de l'impôt sur le revenu fractionné à votre situation pour l'année 2018 et les années à venir et sommaire écrit à votre comptable afin de garder la trace pour les années à venir ;</t>
  </si>
  <si>
    <t xml:space="preserve"> - Analyse du document de RBC relativement à la planification de décaissement du futur ;</t>
  </si>
  <si>
    <t xml:space="preserve"> - Analyse d'optimisation fiscale en lien avec les revenus de la société, de la fiducie et de vos impôts personnel et de votre conjoint ;</t>
  </si>
  <si>
    <t xml:space="preserve"> - Réviser les états financier et de la déclaration de revenus de la fiducie ;</t>
  </si>
  <si>
    <t xml:space="preserve"> - Révision de votre déclarations de revenu personnel et simulations d'optimisation ;</t>
  </si>
  <si>
    <t xml:space="preserve"> - Diverses discussions téléphoniques avec vous ainsi que votre comptable;</t>
  </si>
  <si>
    <t xml:space="preserve"> - Analyse de l'achat de condo - mode et fonctionnement ;</t>
  </si>
  <si>
    <t># 19131B</t>
  </si>
  <si>
    <t># 19131A</t>
  </si>
  <si>
    <t># 19132A</t>
  </si>
  <si>
    <t># 19132B</t>
  </si>
  <si>
    <t>Le 4 MARS 2021</t>
  </si>
  <si>
    <t># 21081</t>
  </si>
  <si>
    <t xml:space="preserve"> - Divers échanges avec Stéphanie/FBL depuis le début de la vérification fiscale associée à la vente de la résidence ;</t>
  </si>
  <si>
    <t xml:space="preserve"> - Analyse des documents demandés par les vérificateurs du gouvernement au mois d'août 2020 et fournir les documents demandés ;</t>
  </si>
  <si>
    <t xml:space="preserve"> - Analyse des nouvelles demandes de Revenu Québec survenues en février, analyse des différentes questions afin de déterminer les pièges à éviter dans les différentes questions et reprendre connaissance du dossier ;</t>
  </si>
  <si>
    <t xml:space="preserve"> - Différentes communications avec Revenu Québec ;</t>
  </si>
  <si>
    <t xml:space="preserve"> - Rédaction des réponses exigées de Revenu Québec et divers échanges avec Alexandre et Pierre ;</t>
  </si>
  <si>
    <t>PIERRE ET ALEXANDRE GAUVREAU</t>
  </si>
  <si>
    <t>1851 Borry
Varennes, QC, J3X 1M2</t>
  </si>
  <si>
    <t>Le 21 MAI 2021</t>
  </si>
  <si>
    <t># 21226</t>
  </si>
  <si>
    <t xml:space="preserve"> - Divers échanges avec Stéphanie/FBL relativement à la vérification fiscale associée à la vente de la résidence ;</t>
  </si>
  <si>
    <t xml:space="preserve"> - Analyse des documents demandés par les vérificateurs du gouvernement et fournir nos commentaires ;</t>
  </si>
  <si>
    <t xml:space="preserve"> - Analyse des demandes de renonciation aux délais de prescriptions de Revenu Québec et recherches fiscales ;</t>
  </si>
  <si>
    <t xml:space="preserve"> - Rédaction des réponses exigées de Revenu Québec et divers échanges avec vous;</t>
  </si>
  <si>
    <t xml:space="preserve"> - Analyse des avis de cotisation, des lettres d'avis de cotisation et des lettre amendées ;</t>
  </si>
  <si>
    <t xml:space="preserve"> - Préparation des avis d'opposition nécessaires ;</t>
  </si>
  <si>
    <t xml:space="preserve"> - Diverses discussions téléphoniques avec vous et vos comptables;</t>
  </si>
  <si>
    <t>Le 10 SEPTEMBRE 2022</t>
  </si>
  <si>
    <t># 22345</t>
  </si>
  <si>
    <t xml:space="preserve"> - Divers échanges avec Revenu Québec relativement à la vérification fiscale associée à la vente de la résidence ;</t>
  </si>
  <si>
    <t xml:space="preserve"> - Analyse des documents demandés par les vérificateurs du gouvernement et fournir les documents requis ;</t>
  </si>
  <si>
    <t xml:space="preserve"> - Révision des formulaires de RBC pour entité étrangère ;</t>
  </si>
  <si>
    <t># 22346</t>
  </si>
  <si>
    <t>Le 6 NOVEMBRE 2022</t>
  </si>
  <si>
    <t># 22413</t>
  </si>
  <si>
    <t xml:space="preserve"> - Prise de connaissance et analyse des nouveaux avis de cotisation de l'ARC ;</t>
  </si>
  <si>
    <t xml:space="preserve"> - Lecture et rédaction de divers courriels avec vous ;</t>
  </si>
  <si>
    <t xml:space="preserve"> - Recherches fiscales entourant la possibilité de rendre caduque les nouveaux avis de cotisations ;</t>
  </si>
  <si>
    <t xml:space="preserve"> - Préparation des formulaires d'autorisation pour vous représenter au niveau fédéral ;</t>
  </si>
  <si>
    <t xml:space="preserve"> - Préparation des avis d'opposition pour chacune des années en cotisation ;</t>
  </si>
  <si>
    <t># 22414</t>
  </si>
  <si>
    <t xml:space="preserve"> - Discussion téléphonique avec vous ;</t>
  </si>
  <si>
    <t>Le 25 JUILLET 2023</t>
  </si>
  <si>
    <t># 23307</t>
  </si>
  <si>
    <t xml:space="preserve"> - Prise de connaissance et analyse des nouveaux avis de cotisation de l'ARC de 2020 et 2021;</t>
  </si>
  <si>
    <t xml:space="preserve"> - Analyse des documents soumis et communication avec le gouvernement ;</t>
  </si>
  <si>
    <t xml:space="preserve"> - Analyse des communications de l'ARC en lien avec la fermeture de l'opposition de 2020 ;</t>
  </si>
  <si>
    <t xml:space="preserve"> - Diverses discussions avec l'agent d'opposition ;</t>
  </si>
  <si>
    <t># 23308</t>
  </si>
  <si>
    <t>Le 11 MAI 2024</t>
  </si>
  <si>
    <t># 24221</t>
  </si>
  <si>
    <t xml:space="preserve"> - Diverses communications avec Revenu Québec dans le cadre de l'avis d'opposition pour les différentes cotisations ;</t>
  </si>
  <si>
    <t xml:space="preserve"> - Préparation d'un sommaire écrit de nos représentations à l'intention de Revenu Québec ;</t>
  </si>
  <si>
    <t xml:space="preserve"> - Réanalyser le dossier pour se remettre dans le dossier après un an afin d'être en mesure d'échanger avec Revenu Québec ;</t>
  </si>
  <si>
    <t xml:space="preserve"> - Discussion téléphonique avec vous relativement à votre planification de retraite et le changement à l'imposition des gains en capital ;</t>
  </si>
  <si>
    <t xml:space="preserve"> - Analyse des documents reçus de votre planificateur financier ;</t>
  </si>
  <si>
    <t># 24222</t>
  </si>
  <si>
    <t>Le 28 JUILLET 2024</t>
  </si>
  <si>
    <t># 24429</t>
  </si>
  <si>
    <t xml:space="preserve"> - Fournir différents documents requis par Revenu Québec dans le cadre de la vérification fiscale et répondre aux diverses demandes ;</t>
  </si>
  <si>
    <t xml:space="preserve"> - Analyse de l'optimisation fiscale du déclenchement de gains en capital pré 25/06, receuillir les informations et documents pertinents, analyse des documents, réflexions et optimisation et directives au planificateur financier ;</t>
  </si>
  <si>
    <t xml:space="preserve"> - Travail relativement à votre planification de retraite - analyse de tous les documents, simulations et calculs et fournir le sommaire ;</t>
  </si>
  <si>
    <t># 24430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</si>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</sst>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3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166" fontId="17" fillId="0" borderId="2" xfId="1" applyNumberFormat="1" applyFont="1" applyFill="1" applyBorder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wrapText="1" indent="1" shrinkToFit="1"/>
    </xf>
    <xf numFmtId="0" fontId="21" fillId="2" borderId="6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7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7" fontId="17" fillId="0" borderId="0" xfId="3" applyNumberFormat="1" applyFont="1" applyAlignment="1">
      <alignment horizontal="left"/>
    </xf>
    <xf numFmtId="166" fontId="17" fillId="0" borderId="0" xfId="3" applyNumberFormat="1" applyFont="1"/>
    <xf numFmtId="7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7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7" fillId="0" borderId="0" xfId="3" applyFont="1" applyAlignment="1">
      <alignment wrapText="1"/>
    </xf>
    <xf numFmtId="7" fontId="2" fillId="0" borderId="0" xfId="3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shrinkToFit="1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215218-FA87-4792-8B80-566156246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597DB1-BFD8-4756-955A-8C1660818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EA940E-8973-4EF7-B4F1-DB77BEE0C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9436F1-40D7-404B-BE4A-3FF49F984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7226101-83CD-46BB-8959-13241D94D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362FD1-5CBD-4AE8-B281-2F242243A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412641-54D6-43FA-8FCA-8505FA652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BA827E-0DEA-4F19-9724-E253CF0C7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DE0D31-F51A-418F-895B-7CA8D4FB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556725-46C2-4BAD-9C14-D061E0CEE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91504A-209A-4C4A-87BD-769CDC3AE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3A4B0F-F68F-415A-84AB-B6D3AAA3F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90CFE8-4FF3-45CD-9965-7CA56654A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427F82-85A2-4548-AECF-139249403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698782-45F9-49F0-9456-B80719299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37662C-83D2-49F2-85DB-100ECA149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4" zoomScale="80" zoomScaleNormal="100" zoomScaleSheetLayoutView="80" workbookViewId="0">
      <selection activeCell="B36" sqref="B36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26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30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14.25" x14ac:dyDescent="0.2">
      <c r="A36" s="22"/>
      <c r="B36" s="78" t="s">
        <v>2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14.25" x14ac:dyDescent="0.2">
      <c r="A39" s="22"/>
      <c r="B39" s="78" t="s">
        <v>34</v>
      </c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3.5" customHeight="1" x14ac:dyDescent="0.2">
      <c r="A41" s="22"/>
      <c r="B41" s="78"/>
      <c r="C41" s="78"/>
      <c r="D41" s="78"/>
      <c r="E41" s="29"/>
      <c r="F41" s="22"/>
    </row>
    <row r="42" spans="1:6" ht="14.25" x14ac:dyDescent="0.2">
      <c r="A42" s="22"/>
      <c r="B42" s="78" t="s">
        <v>32</v>
      </c>
      <c r="C42" s="78"/>
      <c r="D42" s="78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14.25" x14ac:dyDescent="0.2">
      <c r="A45" s="22"/>
      <c r="B45" s="78" t="s">
        <v>14</v>
      </c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 t="s">
        <v>33</v>
      </c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78"/>
      <c r="C50" s="78"/>
      <c r="D50" s="78"/>
      <c r="E50" s="29"/>
      <c r="F50" s="22"/>
    </row>
    <row r="51" spans="1:6" ht="14.25" x14ac:dyDescent="0.2">
      <c r="A51" s="22"/>
      <c r="B51" s="78"/>
      <c r="C51" s="78"/>
      <c r="D51" s="78"/>
      <c r="E51" s="29"/>
      <c r="F51" s="22"/>
    </row>
    <row r="52" spans="1:6" ht="14.25" x14ac:dyDescent="0.2">
      <c r="A52" s="22"/>
      <c r="B52" s="78"/>
      <c r="C52" s="78"/>
      <c r="D52" s="78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/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78"/>
      <c r="C57" s="78"/>
      <c r="D57" s="78"/>
      <c r="E57" s="29"/>
      <c r="F57" s="22"/>
    </row>
    <row r="58" spans="1:6" ht="14.25" x14ac:dyDescent="0.2">
      <c r="A58" s="22"/>
      <c r="B58" s="78"/>
      <c r="C58" s="78"/>
      <c r="D58" s="78"/>
      <c r="E58" s="29"/>
      <c r="F58" s="22"/>
    </row>
    <row r="59" spans="1:6" ht="14.25" x14ac:dyDescent="0.2">
      <c r="A59" s="22"/>
      <c r="B59" s="78"/>
      <c r="C59" s="78"/>
      <c r="D59" s="78"/>
      <c r="E59" s="29"/>
      <c r="F59" s="22"/>
    </row>
    <row r="60" spans="1:6" ht="14.25" x14ac:dyDescent="0.2">
      <c r="A60" s="22"/>
      <c r="B60" s="78"/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4.25" x14ac:dyDescent="0.2">
      <c r="A72" s="22"/>
      <c r="B72" s="78"/>
      <c r="C72" s="78"/>
      <c r="D72" s="78"/>
      <c r="E72" s="29"/>
      <c r="F72" s="22"/>
    </row>
    <row r="73" spans="1:6" ht="14.25" x14ac:dyDescent="0.2">
      <c r="A73" s="22"/>
      <c r="B73" s="78"/>
      <c r="C73" s="78"/>
      <c r="D73" s="78"/>
      <c r="E73" s="29"/>
      <c r="F73" s="22"/>
    </row>
    <row r="74" spans="1:6" ht="13.5" customHeight="1" x14ac:dyDescent="0.2">
      <c r="A74" s="22"/>
      <c r="B74" s="78"/>
      <c r="C74" s="78"/>
      <c r="D74" s="78"/>
      <c r="E74" s="29"/>
      <c r="F74" s="22"/>
    </row>
    <row r="75" spans="1:6" ht="13.5" customHeight="1" x14ac:dyDescent="0.2">
      <c r="A75" s="22"/>
      <c r="B75" s="26" t="s">
        <v>21</v>
      </c>
      <c r="C75" s="27"/>
      <c r="D75" s="27"/>
      <c r="E75" s="30">
        <f>10.5*175</f>
        <v>1837.5</v>
      </c>
      <c r="F75" s="22"/>
    </row>
    <row r="76" spans="1:6" ht="13.5" customHeight="1" x14ac:dyDescent="0.2">
      <c r="A76" s="22"/>
      <c r="B76" s="35" t="s">
        <v>18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19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20</v>
      </c>
      <c r="C78" s="27"/>
      <c r="D78" s="27"/>
      <c r="E78" s="30">
        <f>SUM(E75:E77)</f>
        <v>1837.5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91.88</v>
      </c>
      <c r="F79" s="22"/>
    </row>
    <row r="80" spans="1:6" ht="13.5" customHeight="1" x14ac:dyDescent="0.2">
      <c r="A80" s="22"/>
      <c r="B80" s="27" t="s">
        <v>4</v>
      </c>
      <c r="C80" s="32">
        <v>7.4999999999999997E-2</v>
      </c>
      <c r="D80" s="27"/>
      <c r="E80" s="37">
        <f>ROUND((E78+E79)*C80,2)</f>
        <v>144.69999999999999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22</v>
      </c>
      <c r="C82" s="27"/>
      <c r="D82" s="27"/>
      <c r="E82" s="34">
        <f>SUM(E78:E80)</f>
        <v>2074.08</v>
      </c>
      <c r="F82" s="22"/>
    </row>
    <row r="83" spans="1:6" ht="15.75" thickTop="1" x14ac:dyDescent="0.2">
      <c r="A83" s="22"/>
      <c r="B83" s="81"/>
      <c r="C83" s="81"/>
      <c r="D83" s="81"/>
      <c r="E83" s="38"/>
      <c r="F83" s="22"/>
    </row>
    <row r="84" spans="1:6" ht="15" x14ac:dyDescent="0.2">
      <c r="A84" s="22"/>
      <c r="B84" s="80" t="s">
        <v>24</v>
      </c>
      <c r="C84" s="80"/>
      <c r="D84" s="80"/>
      <c r="E84" s="38">
        <v>0</v>
      </c>
      <c r="F84" s="22"/>
    </row>
    <row r="85" spans="1:6" ht="15" x14ac:dyDescent="0.2">
      <c r="A85" s="22"/>
      <c r="B85" s="81"/>
      <c r="C85" s="81"/>
      <c r="D85" s="81"/>
      <c r="E85" s="38"/>
      <c r="F85" s="22"/>
    </row>
    <row r="86" spans="1:6" ht="19.5" customHeight="1" x14ac:dyDescent="0.2">
      <c r="A86" s="22"/>
      <c r="B86" s="39" t="s">
        <v>23</v>
      </c>
      <c r="C86" s="40"/>
      <c r="D86" s="40"/>
      <c r="E86" s="41">
        <f>E82-E84</f>
        <v>2074.08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6"/>
      <c r="C89" s="76"/>
      <c r="D89" s="76"/>
      <c r="E89" s="76"/>
      <c r="F89" s="22"/>
    </row>
    <row r="90" spans="1:6" ht="14.25" x14ac:dyDescent="0.2">
      <c r="A90" s="84" t="s">
        <v>25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7"/>
      <c r="C93" s="77"/>
      <c r="D93" s="77"/>
      <c r="E93" s="77"/>
      <c r="F93" s="22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15"/>
      <c r="C98" s="15"/>
      <c r="D98" s="15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7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92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89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14.25" x14ac:dyDescent="0.2">
      <c r="A36" s="22"/>
      <c r="B36" s="78" t="s">
        <v>90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14.25" x14ac:dyDescent="0.2">
      <c r="A39" s="22"/>
      <c r="B39" s="78" t="s">
        <v>91</v>
      </c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4.25" x14ac:dyDescent="0.2">
      <c r="A41" s="22"/>
      <c r="B41" s="85"/>
      <c r="C41" s="85"/>
      <c r="D41" s="85"/>
      <c r="E41" s="29"/>
      <c r="F41" s="22"/>
    </row>
    <row r="42" spans="1:6" ht="14.25" x14ac:dyDescent="0.2">
      <c r="A42" s="22"/>
      <c r="B42" s="78" t="s">
        <v>81</v>
      </c>
      <c r="C42" s="78"/>
      <c r="D42" s="78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14.25" x14ac:dyDescent="0.2">
      <c r="A45" s="22"/>
      <c r="B45" s="78"/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/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85"/>
      <c r="C50" s="85"/>
      <c r="D50" s="85"/>
      <c r="E50" s="29"/>
      <c r="F50" s="22"/>
    </row>
    <row r="51" spans="1:6" ht="14.25" x14ac:dyDescent="0.2">
      <c r="A51" s="22"/>
      <c r="B51" s="43"/>
      <c r="C51" s="43"/>
      <c r="D51" s="43"/>
      <c r="E51" s="29"/>
      <c r="F51" s="22"/>
    </row>
    <row r="52" spans="1:6" ht="14.25" x14ac:dyDescent="0.2">
      <c r="A52" s="22"/>
      <c r="B52" s="78"/>
      <c r="C52" s="78"/>
      <c r="D52" s="78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/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78"/>
      <c r="C57" s="78"/>
      <c r="D57" s="78"/>
      <c r="E57" s="29"/>
      <c r="F57" s="22"/>
    </row>
    <row r="58" spans="1:6" ht="14.25" x14ac:dyDescent="0.2">
      <c r="A58" s="22"/>
      <c r="B58" s="43"/>
      <c r="C58" s="43"/>
      <c r="D58" s="43"/>
      <c r="E58" s="29"/>
      <c r="F58" s="22"/>
    </row>
    <row r="59" spans="1:6" ht="14.25" x14ac:dyDescent="0.2">
      <c r="A59" s="22"/>
      <c r="B59" s="78"/>
      <c r="C59" s="78"/>
      <c r="D59" s="78"/>
      <c r="E59" s="29"/>
      <c r="F59" s="22"/>
    </row>
    <row r="60" spans="1:6" ht="14.25" x14ac:dyDescent="0.2">
      <c r="A60" s="22"/>
      <c r="B60" s="78"/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4.25" x14ac:dyDescent="0.2">
      <c r="A72" s="22"/>
      <c r="B72" s="78"/>
      <c r="C72" s="78"/>
      <c r="D72" s="78"/>
      <c r="E72" s="29"/>
      <c r="F72" s="22"/>
    </row>
    <row r="73" spans="1:6" ht="13.5" customHeight="1" x14ac:dyDescent="0.2">
      <c r="A73" s="22"/>
      <c r="B73" s="78"/>
      <c r="C73" s="78"/>
      <c r="D73" s="78"/>
      <c r="E73" s="29"/>
      <c r="F73" s="22"/>
    </row>
    <row r="74" spans="1:6" ht="13.5" customHeight="1" x14ac:dyDescent="0.2">
      <c r="A74" s="22"/>
      <c r="B74" s="26" t="s">
        <v>21</v>
      </c>
      <c r="C74" s="27"/>
      <c r="D74" s="27"/>
      <c r="E74" s="30">
        <f>2.75*225</f>
        <v>618.75</v>
      </c>
      <c r="F74" s="22"/>
    </row>
    <row r="75" spans="1:6" ht="13.5" customHeight="1" x14ac:dyDescent="0.2">
      <c r="A75" s="22"/>
      <c r="B75" s="35" t="s">
        <v>18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35" t="s">
        <v>55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26" t="s">
        <v>20</v>
      </c>
      <c r="C77" s="27"/>
      <c r="D77" s="27"/>
      <c r="E77" s="30">
        <f>SUM(E74:E76)</f>
        <v>618.75</v>
      </c>
      <c r="F77" s="22"/>
    </row>
    <row r="78" spans="1:6" ht="13.5" customHeight="1" x14ac:dyDescent="0.2">
      <c r="A78" s="22"/>
      <c r="B78" s="27" t="s">
        <v>5</v>
      </c>
      <c r="C78" s="32">
        <v>0.05</v>
      </c>
      <c r="D78" s="27"/>
      <c r="E78" s="36">
        <f>ROUND(E77*C78,2)</f>
        <v>30.94</v>
      </c>
      <c r="F78" s="22"/>
    </row>
    <row r="79" spans="1:6" ht="13.5" customHeight="1" x14ac:dyDescent="0.2">
      <c r="A79" s="22"/>
      <c r="B79" s="27" t="s">
        <v>4</v>
      </c>
      <c r="C79" s="45">
        <v>9.9750000000000005E-2</v>
      </c>
      <c r="D79" s="27"/>
      <c r="E79" s="37">
        <f>ROUND(E77*C79,2)</f>
        <v>61.72</v>
      </c>
      <c r="F79" s="22"/>
    </row>
    <row r="80" spans="1:6" ht="13.5" customHeight="1" x14ac:dyDescent="0.2">
      <c r="A80" s="22"/>
      <c r="B80" s="27"/>
      <c r="C80" s="27"/>
      <c r="D80" s="27"/>
      <c r="E80" s="33"/>
      <c r="F80" s="22"/>
    </row>
    <row r="81" spans="1:6" ht="16.5" customHeight="1" thickBot="1" x14ac:dyDescent="0.25">
      <c r="A81" s="22"/>
      <c r="B81" s="26" t="s">
        <v>22</v>
      </c>
      <c r="C81" s="27"/>
      <c r="D81" s="27"/>
      <c r="E81" s="34">
        <f>SUM(E77:E79)</f>
        <v>711.41000000000008</v>
      </c>
      <c r="F81" s="22"/>
    </row>
    <row r="82" spans="1:6" ht="15.75" thickTop="1" x14ac:dyDescent="0.2">
      <c r="A82" s="22"/>
      <c r="B82" s="81"/>
      <c r="C82" s="81"/>
      <c r="D82" s="81"/>
      <c r="E82" s="38"/>
      <c r="F82" s="22"/>
    </row>
    <row r="83" spans="1:6" ht="15" x14ac:dyDescent="0.2">
      <c r="A83" s="22"/>
      <c r="B83" s="80" t="s">
        <v>24</v>
      </c>
      <c r="C83" s="80"/>
      <c r="D83" s="80"/>
      <c r="E83" s="38">
        <v>0</v>
      </c>
      <c r="F83" s="22"/>
    </row>
    <row r="84" spans="1:6" ht="15" x14ac:dyDescent="0.2">
      <c r="A84" s="22"/>
      <c r="B84" s="81"/>
      <c r="C84" s="81"/>
      <c r="D84" s="81"/>
      <c r="E84" s="38"/>
      <c r="F84" s="22"/>
    </row>
    <row r="85" spans="1:6" ht="19.5" customHeight="1" x14ac:dyDescent="0.2">
      <c r="A85" s="22"/>
      <c r="B85" s="39" t="s">
        <v>23</v>
      </c>
      <c r="C85" s="40"/>
      <c r="D85" s="40"/>
      <c r="E85" s="41">
        <f>E81-E83</f>
        <v>711.41000000000008</v>
      </c>
      <c r="F85" s="22"/>
    </row>
    <row r="86" spans="1:6" ht="13.5" customHeight="1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76"/>
      <c r="C88" s="76"/>
      <c r="D88" s="76"/>
      <c r="E88" s="76"/>
      <c r="F88" s="22"/>
    </row>
    <row r="89" spans="1:6" ht="14.25" x14ac:dyDescent="0.2">
      <c r="A89" s="84" t="s">
        <v>25</v>
      </c>
      <c r="B89" s="84"/>
      <c r="C89" s="84"/>
      <c r="D89" s="84"/>
      <c r="E89" s="84"/>
      <c r="F89" s="84"/>
    </row>
    <row r="90" spans="1:6" ht="14.25" x14ac:dyDescent="0.2">
      <c r="A90" s="82" t="s">
        <v>7</v>
      </c>
      <c r="B90" s="82"/>
      <c r="C90" s="82"/>
      <c r="D90" s="82"/>
      <c r="E90" s="82"/>
      <c r="F90" s="82"/>
    </row>
    <row r="91" spans="1:6" x14ac:dyDescent="0.2">
      <c r="A91" s="22"/>
      <c r="B91" s="22"/>
      <c r="C91" s="22"/>
      <c r="D91" s="22"/>
      <c r="E91" s="22"/>
      <c r="F91" s="22"/>
    </row>
    <row r="92" spans="1:6" x14ac:dyDescent="0.2">
      <c r="A92" s="22"/>
      <c r="B92" s="77"/>
      <c r="C92" s="77"/>
      <c r="D92" s="77"/>
      <c r="E92" s="77"/>
      <c r="F92" s="22"/>
    </row>
    <row r="93" spans="1:6" ht="15" x14ac:dyDescent="0.2">
      <c r="A93" s="83" t="s">
        <v>8</v>
      </c>
      <c r="B93" s="83"/>
      <c r="C93" s="83"/>
      <c r="D93" s="83"/>
      <c r="E93" s="83"/>
      <c r="F93" s="83"/>
    </row>
    <row r="95" spans="1:6" ht="39.75" customHeight="1" x14ac:dyDescent="0.2">
      <c r="B95" s="74"/>
      <c r="C95" s="75"/>
      <c r="D95" s="75"/>
    </row>
    <row r="96" spans="1:6" ht="13.5" customHeight="1" x14ac:dyDescent="0.2"/>
    <row r="97" spans="2:4" x14ac:dyDescent="0.2">
      <c r="B97" s="15"/>
      <c r="C97" s="15"/>
      <c r="D97" s="15"/>
    </row>
  </sheetData>
  <mergeCells count="48">
    <mergeCell ref="B95:D95"/>
    <mergeCell ref="B71:D71"/>
    <mergeCell ref="B72:D72"/>
    <mergeCell ref="B73:D73"/>
    <mergeCell ref="B82:D82"/>
    <mergeCell ref="B83:D83"/>
    <mergeCell ref="B84:D84"/>
    <mergeCell ref="B88:E88"/>
    <mergeCell ref="A89:F89"/>
    <mergeCell ref="A90:F90"/>
    <mergeCell ref="B92:E92"/>
    <mergeCell ref="A93:F93"/>
    <mergeCell ref="B70:D70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57:D57"/>
    <mergeCell ref="B45:D45"/>
    <mergeCell ref="B46:D46"/>
    <mergeCell ref="B47:D47"/>
    <mergeCell ref="B48:D48"/>
    <mergeCell ref="B49:D49"/>
    <mergeCell ref="B50:D50"/>
    <mergeCell ref="B52:D52"/>
    <mergeCell ref="B53:D53"/>
    <mergeCell ref="B54:D54"/>
    <mergeCell ref="B55:D55"/>
    <mergeCell ref="B56:D56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12:B20 B34:B73" xr:uid="{00000000-0002-0000-09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95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97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78" t="s">
        <v>87</v>
      </c>
      <c r="C35" s="78"/>
      <c r="D35" s="78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98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62"/>
      <c r="C55" s="62"/>
      <c r="D55" s="62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4*230</f>
        <v>920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920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46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91.77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1057.77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1057.77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1"/>
  <sheetViews>
    <sheetView view="pageBreakPreview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99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100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31.5" customHeight="1" x14ac:dyDescent="0.2">
      <c r="A35" s="51"/>
      <c r="B35" s="78" t="s">
        <v>101</v>
      </c>
      <c r="C35" s="78"/>
      <c r="D35" s="78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62"/>
      <c r="C54" s="62"/>
      <c r="D54" s="62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3.5" customHeight="1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50" t="s">
        <v>21</v>
      </c>
      <c r="C68" s="52"/>
      <c r="D68" s="52"/>
      <c r="E68" s="30">
        <f>2.75*230</f>
        <v>632.5</v>
      </c>
      <c r="F68" s="51"/>
    </row>
    <row r="69" spans="1:6" ht="13.5" customHeight="1" x14ac:dyDescent="0.2">
      <c r="A69" s="51"/>
      <c r="B69" s="63" t="s">
        <v>18</v>
      </c>
      <c r="C69" s="52"/>
      <c r="D69" s="52"/>
      <c r="E69" s="31">
        <v>0</v>
      </c>
      <c r="F69" s="51"/>
    </row>
    <row r="70" spans="1:6" ht="13.5" customHeight="1" x14ac:dyDescent="0.2">
      <c r="A70" s="51"/>
      <c r="B70" s="63" t="s">
        <v>19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50" t="s">
        <v>20</v>
      </c>
      <c r="C71" s="52"/>
      <c r="D71" s="52"/>
      <c r="E71" s="30">
        <f>SUM(E68:E70)</f>
        <v>632.5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6">
        <f>ROUND(E71*C72,2)</f>
        <v>31.63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37">
        <f>ROUND(E71*C73,2)</f>
        <v>63.09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22</v>
      </c>
      <c r="C75" s="52"/>
      <c r="D75" s="52"/>
      <c r="E75" s="34">
        <f>SUM(E71:E73)</f>
        <v>727.22</v>
      </c>
      <c r="F75" s="51"/>
    </row>
    <row r="76" spans="1:6" ht="15.75" thickTop="1" x14ac:dyDescent="0.2">
      <c r="A76" s="51"/>
      <c r="B76" s="90"/>
      <c r="C76" s="90"/>
      <c r="D76" s="90"/>
      <c r="E76" s="67"/>
      <c r="F76" s="51"/>
    </row>
    <row r="77" spans="1:6" ht="15" x14ac:dyDescent="0.2">
      <c r="A77" s="51"/>
      <c r="B77" s="91" t="s">
        <v>24</v>
      </c>
      <c r="C77" s="91"/>
      <c r="D77" s="91"/>
      <c r="E77" s="67">
        <v>0</v>
      </c>
      <c r="F77" s="51"/>
    </row>
    <row r="78" spans="1:6" ht="15" x14ac:dyDescent="0.2">
      <c r="A78" s="51"/>
      <c r="B78" s="90"/>
      <c r="C78" s="90"/>
      <c r="D78" s="90"/>
      <c r="E78" s="67"/>
      <c r="F78" s="51"/>
    </row>
    <row r="79" spans="1:6" ht="19.5" customHeight="1" x14ac:dyDescent="0.2">
      <c r="A79" s="51"/>
      <c r="B79" s="68" t="s">
        <v>23</v>
      </c>
      <c r="C79" s="69"/>
      <c r="D79" s="69"/>
      <c r="E79" s="70">
        <f>E75-E77</f>
        <v>727.22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2"/>
      <c r="C82" s="92"/>
      <c r="D82" s="92"/>
      <c r="E82" s="92"/>
      <c r="F82" s="51"/>
    </row>
    <row r="83" spans="1:6" ht="14.25" x14ac:dyDescent="0.2">
      <c r="A83" s="93" t="s">
        <v>93</v>
      </c>
      <c r="B83" s="93"/>
      <c r="C83" s="93"/>
      <c r="D83" s="93"/>
      <c r="E83" s="93"/>
      <c r="F83" s="93"/>
    </row>
    <row r="84" spans="1:6" ht="14.25" x14ac:dyDescent="0.2">
      <c r="A84" s="94" t="s">
        <v>94</v>
      </c>
      <c r="B84" s="94"/>
      <c r="C84" s="94"/>
      <c r="D84" s="94"/>
      <c r="E84" s="94"/>
      <c r="F84" s="94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6"/>
      <c r="C86" s="86"/>
      <c r="D86" s="86"/>
      <c r="E86" s="86"/>
      <c r="F86" s="51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71"/>
      <c r="C91" s="71"/>
      <c r="D91" s="71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102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103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31.5" customHeight="1" x14ac:dyDescent="0.2">
      <c r="A35" s="51"/>
      <c r="B35" s="78" t="s">
        <v>104</v>
      </c>
      <c r="C35" s="78"/>
      <c r="D35" s="78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62"/>
      <c r="C54" s="62"/>
      <c r="D54" s="62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3.5" customHeight="1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50" t="s">
        <v>21</v>
      </c>
      <c r="C68" s="52"/>
      <c r="D68" s="52"/>
      <c r="E68" s="30">
        <f>1.75*235</f>
        <v>411.25</v>
      </c>
      <c r="F68" s="51"/>
    </row>
    <row r="69" spans="1:6" ht="13.5" customHeight="1" x14ac:dyDescent="0.2">
      <c r="A69" s="51"/>
      <c r="B69" s="63" t="s">
        <v>18</v>
      </c>
      <c r="C69" s="52"/>
      <c r="D69" s="52"/>
      <c r="E69" s="31">
        <v>0</v>
      </c>
      <c r="F69" s="51"/>
    </row>
    <row r="70" spans="1:6" ht="13.5" customHeight="1" x14ac:dyDescent="0.2">
      <c r="A70" s="51"/>
      <c r="B70" s="63" t="s">
        <v>19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50" t="s">
        <v>20</v>
      </c>
      <c r="C71" s="52"/>
      <c r="D71" s="52"/>
      <c r="E71" s="30">
        <f>SUM(E68:E70)</f>
        <v>411.25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6">
        <f>ROUND(E71*C72,2)</f>
        <v>20.56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37">
        <f>ROUND(E71*C73,2)</f>
        <v>41.02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22</v>
      </c>
      <c r="C75" s="52"/>
      <c r="D75" s="52"/>
      <c r="E75" s="34">
        <f>SUM(E71:E73)</f>
        <v>472.83</v>
      </c>
      <c r="F75" s="51"/>
    </row>
    <row r="76" spans="1:6" ht="15.75" thickTop="1" x14ac:dyDescent="0.2">
      <c r="A76" s="51"/>
      <c r="B76" s="90"/>
      <c r="C76" s="90"/>
      <c r="D76" s="90"/>
      <c r="E76" s="67"/>
      <c r="F76" s="51"/>
    </row>
    <row r="77" spans="1:6" ht="15" x14ac:dyDescent="0.2">
      <c r="A77" s="51"/>
      <c r="B77" s="91" t="s">
        <v>24</v>
      </c>
      <c r="C77" s="91"/>
      <c r="D77" s="91"/>
      <c r="E77" s="67">
        <v>0</v>
      </c>
      <c r="F77" s="51"/>
    </row>
    <row r="78" spans="1:6" ht="15" x14ac:dyDescent="0.2">
      <c r="A78" s="51"/>
      <c r="B78" s="90"/>
      <c r="C78" s="90"/>
      <c r="D78" s="90"/>
      <c r="E78" s="67"/>
      <c r="F78" s="51"/>
    </row>
    <row r="79" spans="1:6" ht="19.5" customHeight="1" x14ac:dyDescent="0.2">
      <c r="A79" s="51"/>
      <c r="B79" s="68" t="s">
        <v>23</v>
      </c>
      <c r="C79" s="69"/>
      <c r="D79" s="69"/>
      <c r="E79" s="70">
        <f>E75-E77</f>
        <v>472.83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2"/>
      <c r="C82" s="92"/>
      <c r="D82" s="92"/>
      <c r="E82" s="92"/>
      <c r="F82" s="51"/>
    </row>
    <row r="83" spans="1:6" ht="14.25" x14ac:dyDescent="0.2">
      <c r="A83" s="93" t="s">
        <v>93</v>
      </c>
      <c r="B83" s="93"/>
      <c r="C83" s="93"/>
      <c r="D83" s="93"/>
      <c r="E83" s="93"/>
      <c r="F83" s="93"/>
    </row>
    <row r="84" spans="1:6" ht="14.25" x14ac:dyDescent="0.2">
      <c r="A84" s="94" t="s">
        <v>94</v>
      </c>
      <c r="B84" s="94"/>
      <c r="C84" s="94"/>
      <c r="D84" s="94"/>
      <c r="E84" s="94"/>
      <c r="F84" s="94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6"/>
      <c r="C86" s="86"/>
      <c r="D86" s="86"/>
      <c r="E86" s="86"/>
      <c r="F86" s="51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71"/>
      <c r="C91" s="71"/>
      <c r="D91" s="71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1"/>
  <sheetViews>
    <sheetView view="pageBreakPreview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105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106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31.5" customHeight="1" x14ac:dyDescent="0.2">
      <c r="A35" s="51"/>
      <c r="B35" s="78" t="s">
        <v>107</v>
      </c>
      <c r="C35" s="78"/>
      <c r="D35" s="78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62"/>
      <c r="C54" s="62"/>
      <c r="D54" s="62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3.5" customHeight="1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50" t="s">
        <v>21</v>
      </c>
      <c r="C68" s="52"/>
      <c r="D68" s="52"/>
      <c r="E68" s="30">
        <f>4*235</f>
        <v>940</v>
      </c>
      <c r="F68" s="51"/>
    </row>
    <row r="69" spans="1:6" ht="13.5" customHeight="1" x14ac:dyDescent="0.2">
      <c r="A69" s="51"/>
      <c r="B69" s="63" t="s">
        <v>18</v>
      </c>
      <c r="C69" s="52"/>
      <c r="D69" s="52"/>
      <c r="E69" s="31">
        <v>0</v>
      </c>
      <c r="F69" s="51"/>
    </row>
    <row r="70" spans="1:6" ht="13.5" customHeight="1" x14ac:dyDescent="0.2">
      <c r="A70" s="51"/>
      <c r="B70" s="63" t="s">
        <v>19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50" t="s">
        <v>20</v>
      </c>
      <c r="C71" s="52"/>
      <c r="D71" s="52"/>
      <c r="E71" s="30">
        <f>SUM(E68:E70)</f>
        <v>940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6">
        <f>ROUND(E71*C72,2)</f>
        <v>47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37">
        <f>ROUND(E71*C73,2)</f>
        <v>93.77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22</v>
      </c>
      <c r="C75" s="52"/>
      <c r="D75" s="52"/>
      <c r="E75" s="34">
        <f>SUM(E71:E73)</f>
        <v>1080.77</v>
      </c>
      <c r="F75" s="51"/>
    </row>
    <row r="76" spans="1:6" ht="15.75" thickTop="1" x14ac:dyDescent="0.2">
      <c r="A76" s="51"/>
      <c r="B76" s="90"/>
      <c r="C76" s="90"/>
      <c r="D76" s="90"/>
      <c r="E76" s="67"/>
      <c r="F76" s="51"/>
    </row>
    <row r="77" spans="1:6" ht="15" x14ac:dyDescent="0.2">
      <c r="A77" s="51"/>
      <c r="B77" s="91" t="s">
        <v>24</v>
      </c>
      <c r="C77" s="91"/>
      <c r="D77" s="91"/>
      <c r="E77" s="67">
        <v>0</v>
      </c>
      <c r="F77" s="51"/>
    </row>
    <row r="78" spans="1:6" ht="15" x14ac:dyDescent="0.2">
      <c r="A78" s="51"/>
      <c r="B78" s="90"/>
      <c r="C78" s="90"/>
      <c r="D78" s="90"/>
      <c r="E78" s="67"/>
      <c r="F78" s="51"/>
    </row>
    <row r="79" spans="1:6" ht="19.5" customHeight="1" x14ac:dyDescent="0.2">
      <c r="A79" s="51"/>
      <c r="B79" s="68" t="s">
        <v>23</v>
      </c>
      <c r="C79" s="69"/>
      <c r="D79" s="69"/>
      <c r="E79" s="70">
        <f>E75-E77</f>
        <v>1080.77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2"/>
      <c r="C82" s="92"/>
      <c r="D82" s="92"/>
      <c r="E82" s="92"/>
      <c r="F82" s="51"/>
    </row>
    <row r="83" spans="1:6" ht="14.25" x14ac:dyDescent="0.2">
      <c r="A83" s="93" t="s">
        <v>93</v>
      </c>
      <c r="B83" s="93"/>
      <c r="C83" s="93"/>
      <c r="D83" s="93"/>
      <c r="E83" s="93"/>
      <c r="F83" s="93"/>
    </row>
    <row r="84" spans="1:6" ht="14.25" x14ac:dyDescent="0.2">
      <c r="A84" s="94" t="s">
        <v>94</v>
      </c>
      <c r="B84" s="94"/>
      <c r="C84" s="94"/>
      <c r="D84" s="94"/>
      <c r="E84" s="94"/>
      <c r="F84" s="94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6"/>
      <c r="C86" s="86"/>
      <c r="D86" s="86"/>
      <c r="E86" s="86"/>
      <c r="F86" s="51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71"/>
      <c r="C91" s="71"/>
      <c r="D91" s="71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108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109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111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112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113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78" t="s">
        <v>110</v>
      </c>
      <c r="C40" s="78"/>
      <c r="D40" s="78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78" t="s">
        <v>114</v>
      </c>
      <c r="C42" s="78"/>
      <c r="D42" s="78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62"/>
      <c r="C55" s="62"/>
      <c r="D55" s="62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10*235</f>
        <v>2350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2350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117.5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234.41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2701.91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2701.91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B44:D44"/>
    <mergeCell ref="A30:F30"/>
    <mergeCell ref="B33:D33"/>
    <mergeCell ref="B34:D34"/>
    <mergeCell ref="B42:D42"/>
    <mergeCell ref="B35:D35"/>
    <mergeCell ref="B36:D36"/>
    <mergeCell ref="B37:D37"/>
    <mergeCell ref="B39:D39"/>
    <mergeCell ref="B40:D40"/>
    <mergeCell ref="B41:D41"/>
    <mergeCell ref="B43:D4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9:D59"/>
    <mergeCell ref="B60:D60"/>
    <mergeCell ref="B61:D61"/>
    <mergeCell ref="B62:D62"/>
    <mergeCell ref="B63:D63"/>
    <mergeCell ref="A88:F88"/>
    <mergeCell ref="B90:D90"/>
    <mergeCell ref="B38:D38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115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116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117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118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119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78" t="s">
        <v>120</v>
      </c>
      <c r="C40" s="78"/>
      <c r="D40" s="78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78" t="s">
        <v>121</v>
      </c>
      <c r="C42" s="78"/>
      <c r="D42" s="78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 t="s">
        <v>122</v>
      </c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 t="s">
        <v>123</v>
      </c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 t="s">
        <v>124</v>
      </c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 t="s">
        <v>125</v>
      </c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 t="s">
        <v>126</v>
      </c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 t="s">
        <v>127</v>
      </c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 t="s">
        <v>81</v>
      </c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 t="s">
        <v>128</v>
      </c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42.5*245</f>
        <v>10412.5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10412.5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520.63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1038.6500000000001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11971.779999999999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11971.779999999999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6"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129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130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131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124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127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 t="s">
        <v>81</v>
      </c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 t="s">
        <v>128</v>
      </c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 t="s">
        <v>132</v>
      </c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11*245</f>
        <v>2695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2695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134.75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268.83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3098.58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3098.58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133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134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143</v>
      </c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135</v>
      </c>
      <c r="C35" s="95"/>
      <c r="D35" s="95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 t="s">
        <v>136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 t="s">
        <v>137</v>
      </c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 t="s">
        <v>138</v>
      </c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 t="s">
        <v>139</v>
      </c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 t="s">
        <v>140</v>
      </c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 t="s">
        <v>141</v>
      </c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 t="s">
        <v>142</v>
      </c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 t="s">
        <v>81</v>
      </c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 t="s">
        <v>54</v>
      </c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14*245</f>
        <v>3430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3430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171.5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342.14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3943.64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3943.64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2"/>
  <sheetViews>
    <sheetView view="pageBreakPreview" zoomScale="80" zoomScaleNormal="100" zoomScaleSheetLayoutView="80" workbookViewId="0">
      <selection activeCell="C71" sqref="C71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144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145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146</v>
      </c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147</v>
      </c>
      <c r="C35" s="95"/>
      <c r="D35" s="95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 t="s">
        <v>148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 t="s">
        <v>149</v>
      </c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 t="s">
        <v>150</v>
      </c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 t="s">
        <v>151</v>
      </c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 t="s">
        <v>152</v>
      </c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 t="s">
        <v>81</v>
      </c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 t="s">
        <v>54</v>
      </c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14.75*245</f>
        <v>3613.75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153</v>
      </c>
      <c r="C71" s="52"/>
      <c r="D71" s="52"/>
      <c r="E71" s="31">
        <v>875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4488.75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224.44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447.75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5160.9399999999996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5160.9399999999996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7"/>
  <sheetViews>
    <sheetView view="pageBreakPreview" topLeftCell="A31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37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36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29.25" customHeight="1" x14ac:dyDescent="0.2">
      <c r="A36" s="22"/>
      <c r="B36" s="78" t="s">
        <v>35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14.25" x14ac:dyDescent="0.2">
      <c r="A39" s="22"/>
      <c r="B39" s="78"/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4.25" x14ac:dyDescent="0.2">
      <c r="A41" s="22"/>
      <c r="B41" s="78"/>
      <c r="C41" s="78"/>
      <c r="D41" s="78"/>
      <c r="E41" s="29"/>
      <c r="F41" s="22"/>
    </row>
    <row r="42" spans="1:6" ht="14.25" x14ac:dyDescent="0.2">
      <c r="A42" s="22"/>
      <c r="B42" s="78"/>
      <c r="C42" s="78"/>
      <c r="D42" s="78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14.25" x14ac:dyDescent="0.2">
      <c r="A45" s="22"/>
      <c r="B45" s="78"/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/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78"/>
      <c r="C50" s="78"/>
      <c r="D50" s="78"/>
      <c r="E50" s="29"/>
      <c r="F50" s="22"/>
    </row>
    <row r="51" spans="1:6" ht="14.25" x14ac:dyDescent="0.2">
      <c r="A51" s="22"/>
      <c r="B51" s="78"/>
      <c r="C51" s="78"/>
      <c r="D51" s="78"/>
      <c r="E51" s="29"/>
      <c r="F51" s="22"/>
    </row>
    <row r="52" spans="1:6" ht="14.25" x14ac:dyDescent="0.2">
      <c r="A52" s="22"/>
      <c r="B52" s="78"/>
      <c r="C52" s="78"/>
      <c r="D52" s="78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/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78"/>
      <c r="C57" s="78"/>
      <c r="D57" s="78"/>
      <c r="E57" s="29"/>
      <c r="F57" s="22"/>
    </row>
    <row r="58" spans="1:6" ht="14.25" x14ac:dyDescent="0.2">
      <c r="A58" s="22"/>
      <c r="B58" s="78"/>
      <c r="C58" s="78"/>
      <c r="D58" s="78"/>
      <c r="E58" s="29"/>
      <c r="F58" s="22"/>
    </row>
    <row r="59" spans="1:6" ht="14.25" x14ac:dyDescent="0.2">
      <c r="A59" s="22"/>
      <c r="B59" s="78"/>
      <c r="C59" s="78"/>
      <c r="D59" s="78"/>
      <c r="E59" s="29"/>
      <c r="F59" s="22"/>
    </row>
    <row r="60" spans="1:6" ht="14.25" x14ac:dyDescent="0.2">
      <c r="A60" s="22"/>
      <c r="B60" s="78"/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4.25" x14ac:dyDescent="0.2">
      <c r="A72" s="22"/>
      <c r="B72" s="78"/>
      <c r="C72" s="78"/>
      <c r="D72" s="78"/>
      <c r="E72" s="29"/>
      <c r="F72" s="22"/>
    </row>
    <row r="73" spans="1:6" ht="13.5" customHeight="1" x14ac:dyDescent="0.2">
      <c r="A73" s="22"/>
      <c r="B73" s="78"/>
      <c r="C73" s="78"/>
      <c r="D73" s="78"/>
      <c r="E73" s="29"/>
      <c r="F73" s="22"/>
    </row>
    <row r="74" spans="1:6" ht="13.5" customHeight="1" x14ac:dyDescent="0.2">
      <c r="A74" s="22"/>
      <c r="B74" s="26" t="s">
        <v>21</v>
      </c>
      <c r="C74" s="27"/>
      <c r="D74" s="27"/>
      <c r="E74" s="30">
        <f>7.75*175</f>
        <v>1356.25</v>
      </c>
      <c r="F74" s="22"/>
    </row>
    <row r="75" spans="1:6" ht="13.5" customHeight="1" x14ac:dyDescent="0.2">
      <c r="A75" s="22"/>
      <c r="B75" s="35" t="s">
        <v>18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35" t="s">
        <v>19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26" t="s">
        <v>20</v>
      </c>
      <c r="C77" s="27"/>
      <c r="D77" s="27"/>
      <c r="E77" s="30">
        <f>SUM(E74:E76)</f>
        <v>1356.25</v>
      </c>
      <c r="F77" s="22"/>
    </row>
    <row r="78" spans="1:6" ht="13.5" customHeight="1" x14ac:dyDescent="0.2">
      <c r="A78" s="22"/>
      <c r="B78" s="27" t="s">
        <v>5</v>
      </c>
      <c r="C78" s="32">
        <v>0.05</v>
      </c>
      <c r="D78" s="27"/>
      <c r="E78" s="36">
        <f>ROUND(E77*C78,2)</f>
        <v>67.81</v>
      </c>
      <c r="F78" s="22"/>
    </row>
    <row r="79" spans="1:6" ht="13.5" customHeight="1" x14ac:dyDescent="0.2">
      <c r="A79" s="22"/>
      <c r="B79" s="27" t="s">
        <v>4</v>
      </c>
      <c r="C79" s="32">
        <v>7.4999999999999997E-2</v>
      </c>
      <c r="D79" s="27"/>
      <c r="E79" s="37">
        <f>ROUND((E77+E78)*C79,2)</f>
        <v>106.8</v>
      </c>
      <c r="F79" s="22"/>
    </row>
    <row r="80" spans="1:6" ht="13.5" customHeight="1" x14ac:dyDescent="0.2">
      <c r="A80" s="22"/>
      <c r="B80" s="27"/>
      <c r="C80" s="27"/>
      <c r="D80" s="27"/>
      <c r="E80" s="33"/>
      <c r="F80" s="22"/>
    </row>
    <row r="81" spans="1:6" ht="16.5" customHeight="1" thickBot="1" x14ac:dyDescent="0.25">
      <c r="A81" s="22"/>
      <c r="B81" s="26" t="s">
        <v>22</v>
      </c>
      <c r="C81" s="27"/>
      <c r="D81" s="27"/>
      <c r="E81" s="34">
        <f>SUM(E77:E79)</f>
        <v>1530.86</v>
      </c>
      <c r="F81" s="22"/>
    </row>
    <row r="82" spans="1:6" ht="15.75" thickTop="1" x14ac:dyDescent="0.2">
      <c r="A82" s="22"/>
      <c r="B82" s="81"/>
      <c r="C82" s="81"/>
      <c r="D82" s="81"/>
      <c r="E82" s="38"/>
      <c r="F82" s="22"/>
    </row>
    <row r="83" spans="1:6" ht="15" x14ac:dyDescent="0.2">
      <c r="A83" s="22"/>
      <c r="B83" s="80" t="s">
        <v>24</v>
      </c>
      <c r="C83" s="80"/>
      <c r="D83" s="80"/>
      <c r="E83" s="38">
        <v>0</v>
      </c>
      <c r="F83" s="22"/>
    </row>
    <row r="84" spans="1:6" ht="15" x14ac:dyDescent="0.2">
      <c r="A84" s="22"/>
      <c r="B84" s="81"/>
      <c r="C84" s="81"/>
      <c r="D84" s="81"/>
      <c r="E84" s="38"/>
      <c r="F84" s="22"/>
    </row>
    <row r="85" spans="1:6" ht="19.5" customHeight="1" x14ac:dyDescent="0.2">
      <c r="A85" s="22"/>
      <c r="B85" s="39" t="s">
        <v>23</v>
      </c>
      <c r="C85" s="40"/>
      <c r="D85" s="40"/>
      <c r="E85" s="41">
        <f>E81-E83</f>
        <v>1530.86</v>
      </c>
      <c r="F85" s="22"/>
    </row>
    <row r="86" spans="1:6" ht="13.5" customHeight="1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76"/>
      <c r="C88" s="76"/>
      <c r="D88" s="76"/>
      <c r="E88" s="76"/>
      <c r="F88" s="22"/>
    </row>
    <row r="89" spans="1:6" ht="14.25" x14ac:dyDescent="0.2">
      <c r="A89" s="84" t="s">
        <v>25</v>
      </c>
      <c r="B89" s="84"/>
      <c r="C89" s="84"/>
      <c r="D89" s="84"/>
      <c r="E89" s="84"/>
      <c r="F89" s="84"/>
    </row>
    <row r="90" spans="1:6" ht="14.25" x14ac:dyDescent="0.2">
      <c r="A90" s="82" t="s">
        <v>7</v>
      </c>
      <c r="B90" s="82"/>
      <c r="C90" s="82"/>
      <c r="D90" s="82"/>
      <c r="E90" s="82"/>
      <c r="F90" s="82"/>
    </row>
    <row r="91" spans="1:6" x14ac:dyDescent="0.2">
      <c r="A91" s="22"/>
      <c r="B91" s="22"/>
      <c r="C91" s="22"/>
      <c r="D91" s="22"/>
      <c r="E91" s="22"/>
      <c r="F91" s="22"/>
    </row>
    <row r="92" spans="1:6" x14ac:dyDescent="0.2">
      <c r="A92" s="22"/>
      <c r="B92" s="77"/>
      <c r="C92" s="77"/>
      <c r="D92" s="77"/>
      <c r="E92" s="77"/>
      <c r="F92" s="22"/>
    </row>
    <row r="93" spans="1:6" ht="15" x14ac:dyDescent="0.2">
      <c r="A93" s="83" t="s">
        <v>8</v>
      </c>
      <c r="B93" s="83"/>
      <c r="C93" s="83"/>
      <c r="D93" s="83"/>
      <c r="E93" s="83"/>
      <c r="F93" s="83"/>
    </row>
    <row r="95" spans="1:6" ht="39.75" customHeight="1" x14ac:dyDescent="0.2">
      <c r="B95" s="74"/>
      <c r="C95" s="75"/>
      <c r="D95" s="75"/>
    </row>
    <row r="96" spans="1:6" ht="13.5" customHeight="1" x14ac:dyDescent="0.2"/>
    <row r="97" spans="2:4" x14ac:dyDescent="0.2">
      <c r="B97" s="15"/>
      <c r="C97" s="15"/>
      <c r="D97" s="15"/>
    </row>
  </sheetData>
  <mergeCells count="50">
    <mergeCell ref="B92:E92"/>
    <mergeCell ref="A93:F93"/>
    <mergeCell ref="B95:D95"/>
    <mergeCell ref="B82:D82"/>
    <mergeCell ref="B83:D83"/>
    <mergeCell ref="B84:D84"/>
    <mergeCell ref="B88:E88"/>
    <mergeCell ref="A89:F89"/>
    <mergeCell ref="A90:F9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154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155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146</v>
      </c>
      <c r="C32" s="60"/>
      <c r="D32" s="60"/>
      <c r="E32" s="61"/>
      <c r="F32" s="51"/>
    </row>
    <row r="33" spans="1:6" ht="14.25" x14ac:dyDescent="0.2">
      <c r="A33" s="51"/>
      <c r="B33" s="95" t="s">
        <v>156</v>
      </c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159</v>
      </c>
      <c r="C35" s="95"/>
      <c r="D35" s="95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 t="s">
        <v>157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 t="s">
        <v>150</v>
      </c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 t="s">
        <v>151</v>
      </c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 t="s">
        <v>158</v>
      </c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 t="s">
        <v>160</v>
      </c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 t="s">
        <v>162</v>
      </c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 t="s">
        <v>161</v>
      </c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 t="s">
        <v>163</v>
      </c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 t="s">
        <v>166</v>
      </c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 t="s">
        <v>164</v>
      </c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 t="s">
        <v>165</v>
      </c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 t="s">
        <v>167</v>
      </c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 t="s">
        <v>168</v>
      </c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 t="s">
        <v>81</v>
      </c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62" t="s">
        <v>54</v>
      </c>
      <c r="C65" s="62"/>
      <c r="D65" s="62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 t="s">
        <v>169</v>
      </c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68*245</f>
        <v>16660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16660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833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1661.84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19154.84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19154.84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0:D60"/>
    <mergeCell ref="B61:D61"/>
    <mergeCell ref="B62:D62"/>
    <mergeCell ref="B63:D63"/>
    <mergeCell ref="B64:D64"/>
    <mergeCell ref="B45:D45"/>
    <mergeCell ref="B46:D46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A30:F30"/>
    <mergeCell ref="B66:D66"/>
    <mergeCell ref="B67:D67"/>
    <mergeCell ref="B33:D33"/>
    <mergeCell ref="B34:D34"/>
    <mergeCell ref="B35:D35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77:B79 B12:B20 B33:B68" xr:uid="{00000000-0002-0000-1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2"/>
  <sheetViews>
    <sheetView view="pageBreakPreview" zoomScale="80" zoomScaleNormal="100" zoomScaleSheetLayoutView="80" workbookViewId="0">
      <selection activeCell="B65" sqref="B65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170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 t="s">
        <v>27</v>
      </c>
      <c r="C24" s="51"/>
      <c r="D24" s="51"/>
      <c r="E24" s="51"/>
      <c r="F24" s="51"/>
    </row>
    <row r="25" spans="1:6" ht="15" x14ac:dyDescent="0.2">
      <c r="A25" s="49"/>
      <c r="B25" s="26" t="s">
        <v>31</v>
      </c>
      <c r="C25" s="51"/>
      <c r="D25" s="51"/>
      <c r="E25" s="51"/>
      <c r="F25" s="51"/>
    </row>
    <row r="26" spans="1:6" ht="33.75" customHeight="1" x14ac:dyDescent="0.2">
      <c r="A26" s="49"/>
      <c r="B26" s="72" t="s">
        <v>96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171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146</v>
      </c>
      <c r="C32" s="60"/>
      <c r="D32" s="60"/>
      <c r="E32" s="61"/>
      <c r="F32" s="51"/>
    </row>
    <row r="33" spans="1:6" ht="14.25" x14ac:dyDescent="0.2">
      <c r="A33" s="51"/>
      <c r="B33" s="95" t="s">
        <v>156</v>
      </c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159</v>
      </c>
      <c r="C35" s="95"/>
      <c r="D35" s="95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30" customHeight="1" x14ac:dyDescent="0.2">
      <c r="A37" s="51"/>
      <c r="B37" s="95" t="s">
        <v>172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 t="s">
        <v>173</v>
      </c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 t="s">
        <v>175</v>
      </c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 t="s">
        <v>174</v>
      </c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 t="s">
        <v>166</v>
      </c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 t="s">
        <v>167</v>
      </c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 t="s">
        <v>177</v>
      </c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 t="s">
        <v>178</v>
      </c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 t="s">
        <v>176</v>
      </c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 t="s">
        <v>179</v>
      </c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 t="s">
        <v>81</v>
      </c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62" t="s">
        <v>54</v>
      </c>
      <c r="C59" s="62"/>
      <c r="D59" s="62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62"/>
      <c r="C62" s="62"/>
      <c r="D62" s="62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62"/>
      <c r="C65" s="62"/>
      <c r="D65" s="62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48*245+15000</f>
        <v>26760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26760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1338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2669.31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30767.31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30767.31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7:D57"/>
    <mergeCell ref="B58:D58"/>
    <mergeCell ref="B60:D60"/>
    <mergeCell ref="B61:D61"/>
    <mergeCell ref="B63:D63"/>
    <mergeCell ref="B64:D64"/>
    <mergeCell ref="B66:D66"/>
    <mergeCell ref="B67:D67"/>
    <mergeCell ref="B68:D68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89"/>
  <sheetViews>
    <sheetView view="pageBreakPreview" topLeftCell="A7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180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27</v>
      </c>
      <c r="C25" s="51"/>
      <c r="D25" s="51"/>
      <c r="E25" s="51"/>
      <c r="F25" s="51"/>
    </row>
    <row r="26" spans="1:6" ht="33.75" customHeight="1" x14ac:dyDescent="0.2">
      <c r="A26" s="49"/>
      <c r="B26" s="72" t="s">
        <v>198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181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197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 t="s">
        <v>159</v>
      </c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182</v>
      </c>
      <c r="C35" s="95"/>
      <c r="D35" s="95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 t="s">
        <v>183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 t="s">
        <v>188</v>
      </c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30" customHeight="1" x14ac:dyDescent="0.2">
      <c r="A41" s="51"/>
      <c r="B41" s="95" t="s">
        <v>184</v>
      </c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29.25" customHeight="1" x14ac:dyDescent="0.2">
      <c r="A43" s="51"/>
      <c r="B43" s="95" t="s">
        <v>185</v>
      </c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29.25" customHeight="1" x14ac:dyDescent="0.2">
      <c r="A45" s="51"/>
      <c r="B45" s="95" t="s">
        <v>186</v>
      </c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customHeight="1" x14ac:dyDescent="0.2">
      <c r="A47" s="51"/>
      <c r="B47" s="95" t="s">
        <v>187</v>
      </c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28.5" customHeight="1" x14ac:dyDescent="0.2">
      <c r="A49" s="51"/>
      <c r="B49" s="95" t="s">
        <v>194</v>
      </c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 t="s">
        <v>189</v>
      </c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 t="s">
        <v>190</v>
      </c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 t="s">
        <v>191</v>
      </c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 t="s">
        <v>192</v>
      </c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 t="s">
        <v>193</v>
      </c>
      <c r="C59" s="95"/>
      <c r="D59" s="95"/>
      <c r="E59" s="61"/>
      <c r="F59" s="51"/>
    </row>
    <row r="60" spans="1:6" ht="14.25" x14ac:dyDescent="0.2">
      <c r="A60" s="51"/>
      <c r="B60" s="62"/>
      <c r="C60" s="62"/>
      <c r="D60" s="62"/>
      <c r="E60" s="61"/>
      <c r="F60" s="51"/>
    </row>
    <row r="61" spans="1:6" ht="14.25" x14ac:dyDescent="0.2">
      <c r="A61" s="51"/>
      <c r="B61" s="95" t="s">
        <v>179</v>
      </c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 t="s">
        <v>195</v>
      </c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3.5" customHeight="1" x14ac:dyDescent="0.2">
      <c r="A65" s="51"/>
      <c r="B65" s="95" t="s">
        <v>196</v>
      </c>
      <c r="C65" s="95"/>
      <c r="D65" s="95"/>
      <c r="E65" s="61"/>
      <c r="F65" s="51"/>
    </row>
    <row r="66" spans="1:6" ht="13.5" customHeight="1" x14ac:dyDescent="0.2">
      <c r="A66" s="51"/>
      <c r="B66" s="50" t="s">
        <v>21</v>
      </c>
      <c r="C66" s="52"/>
      <c r="D66" s="52"/>
      <c r="E66" s="30">
        <f>97*255*0.115</f>
        <v>2844.5250000000001</v>
      </c>
      <c r="F66" s="51"/>
    </row>
    <row r="67" spans="1:6" ht="13.5" customHeight="1" x14ac:dyDescent="0.2">
      <c r="A67" s="51"/>
      <c r="B67" s="63" t="s">
        <v>18</v>
      </c>
      <c r="C67" s="52"/>
      <c r="D67" s="52"/>
      <c r="E67" s="31">
        <f>225*0.115</f>
        <v>25.875</v>
      </c>
      <c r="F67" s="51"/>
    </row>
    <row r="68" spans="1:6" ht="13.5" customHeight="1" x14ac:dyDescent="0.2">
      <c r="A68" s="51"/>
      <c r="B68" s="63" t="s">
        <v>19</v>
      </c>
      <c r="C68" s="52"/>
      <c r="D68" s="52"/>
      <c r="E68" s="31">
        <v>0</v>
      </c>
      <c r="F68" s="51"/>
    </row>
    <row r="69" spans="1:6" ht="13.5" customHeight="1" x14ac:dyDescent="0.2">
      <c r="A69" s="51"/>
      <c r="B69" s="50" t="s">
        <v>20</v>
      </c>
      <c r="C69" s="52"/>
      <c r="D69" s="52"/>
      <c r="E69" s="30">
        <f>SUM(E66:E68)</f>
        <v>2870.4</v>
      </c>
      <c r="F69" s="51"/>
    </row>
    <row r="70" spans="1:6" ht="13.5" customHeight="1" x14ac:dyDescent="0.2">
      <c r="A70" s="51"/>
      <c r="B70" s="52" t="s">
        <v>5</v>
      </c>
      <c r="C70" s="64">
        <v>0.05</v>
      </c>
      <c r="D70" s="52"/>
      <c r="E70" s="36">
        <f>ROUND(E69*C70,2)</f>
        <v>143.52000000000001</v>
      </c>
      <c r="F70" s="51"/>
    </row>
    <row r="71" spans="1:6" ht="13.5" customHeight="1" x14ac:dyDescent="0.2">
      <c r="A71" s="51"/>
      <c r="B71" s="52" t="s">
        <v>4</v>
      </c>
      <c r="C71" s="65">
        <v>9.9750000000000005E-2</v>
      </c>
      <c r="D71" s="52"/>
      <c r="E71" s="37">
        <f>ROUND(E69*C71,2)</f>
        <v>286.32</v>
      </c>
      <c r="F71" s="51"/>
    </row>
    <row r="72" spans="1:6" ht="13.5" customHeight="1" x14ac:dyDescent="0.2">
      <c r="A72" s="51"/>
      <c r="B72" s="52"/>
      <c r="C72" s="52"/>
      <c r="D72" s="52"/>
      <c r="E72" s="66"/>
      <c r="F72" s="51"/>
    </row>
    <row r="73" spans="1:6" ht="16.5" customHeight="1" thickBot="1" x14ac:dyDescent="0.25">
      <c r="A73" s="51"/>
      <c r="B73" s="50" t="s">
        <v>22</v>
      </c>
      <c r="C73" s="52"/>
      <c r="D73" s="52"/>
      <c r="E73" s="34">
        <f>SUM(E69:E71)</f>
        <v>3300.2400000000002</v>
      </c>
      <c r="F73" s="51"/>
    </row>
    <row r="74" spans="1:6" ht="15.75" thickTop="1" x14ac:dyDescent="0.2">
      <c r="A74" s="51"/>
      <c r="B74" s="90"/>
      <c r="C74" s="90"/>
      <c r="D74" s="90"/>
      <c r="E74" s="67"/>
      <c r="F74" s="51"/>
    </row>
    <row r="75" spans="1:6" ht="15" x14ac:dyDescent="0.2">
      <c r="A75" s="51"/>
      <c r="B75" s="91" t="s">
        <v>24</v>
      </c>
      <c r="C75" s="91"/>
      <c r="D75" s="91"/>
      <c r="E75" s="67">
        <v>0</v>
      </c>
      <c r="F75" s="51"/>
    </row>
    <row r="76" spans="1:6" ht="15" x14ac:dyDescent="0.2">
      <c r="A76" s="51"/>
      <c r="B76" s="90"/>
      <c r="C76" s="90"/>
      <c r="D76" s="90"/>
      <c r="E76" s="67"/>
      <c r="F76" s="51"/>
    </row>
    <row r="77" spans="1:6" ht="19.5" customHeight="1" x14ac:dyDescent="0.2">
      <c r="A77" s="51"/>
      <c r="B77" s="68" t="s">
        <v>23</v>
      </c>
      <c r="C77" s="69"/>
      <c r="D77" s="69"/>
      <c r="E77" s="70">
        <f>E73-E75</f>
        <v>3300.2400000000002</v>
      </c>
      <c r="F77" s="51"/>
    </row>
    <row r="78" spans="1:6" ht="13.5" customHeight="1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92"/>
      <c r="C80" s="92"/>
      <c r="D80" s="92"/>
      <c r="E80" s="92"/>
      <c r="F80" s="51"/>
    </row>
    <row r="81" spans="1:6" ht="14.25" x14ac:dyDescent="0.2">
      <c r="A81" s="93" t="s">
        <v>93</v>
      </c>
      <c r="B81" s="93"/>
      <c r="C81" s="93"/>
      <c r="D81" s="93"/>
      <c r="E81" s="93"/>
      <c r="F81" s="93"/>
    </row>
    <row r="82" spans="1:6" ht="14.25" x14ac:dyDescent="0.2">
      <c r="A82" s="94" t="s">
        <v>94</v>
      </c>
      <c r="B82" s="94"/>
      <c r="C82" s="94"/>
      <c r="D82" s="94"/>
      <c r="E82" s="94"/>
      <c r="F82" s="94"/>
    </row>
    <row r="83" spans="1:6" x14ac:dyDescent="0.2">
      <c r="A83" s="51"/>
      <c r="B83" s="51"/>
      <c r="C83" s="51"/>
      <c r="D83" s="51"/>
      <c r="E83" s="51"/>
      <c r="F83" s="51"/>
    </row>
    <row r="84" spans="1:6" x14ac:dyDescent="0.2">
      <c r="A84" s="51"/>
      <c r="B84" s="86"/>
      <c r="C84" s="86"/>
      <c r="D84" s="86"/>
      <c r="E84" s="86"/>
      <c r="F84" s="51"/>
    </row>
    <row r="85" spans="1:6" ht="15" x14ac:dyDescent="0.2">
      <c r="A85" s="87" t="s">
        <v>8</v>
      </c>
      <c r="B85" s="87"/>
      <c r="C85" s="87"/>
      <c r="D85" s="87"/>
      <c r="E85" s="87"/>
      <c r="F85" s="87"/>
    </row>
    <row r="87" spans="1:6" ht="39.75" customHeight="1" x14ac:dyDescent="0.2">
      <c r="B87" s="88"/>
      <c r="C87" s="89"/>
      <c r="D87" s="89"/>
    </row>
    <row r="88" spans="1:6" ht="13.5" customHeight="1" x14ac:dyDescent="0.2"/>
    <row r="89" spans="1:6" x14ac:dyDescent="0.2">
      <c r="B89" s="71"/>
      <c r="C89" s="71"/>
      <c r="D89" s="71"/>
    </row>
  </sheetData>
  <mergeCells count="42">
    <mergeCell ref="B87:D87"/>
    <mergeCell ref="B51:D51"/>
    <mergeCell ref="B52:D52"/>
    <mergeCell ref="B59:D59"/>
    <mergeCell ref="B76:D76"/>
    <mergeCell ref="B80:E80"/>
    <mergeCell ref="A81:F81"/>
    <mergeCell ref="A82:F82"/>
    <mergeCell ref="B84:E84"/>
    <mergeCell ref="A85:F85"/>
    <mergeCell ref="B61:D61"/>
    <mergeCell ref="B64:D64"/>
    <mergeCell ref="B65:D65"/>
    <mergeCell ref="B74:D74"/>
    <mergeCell ref="B75:D75"/>
    <mergeCell ref="B56:D56"/>
    <mergeCell ref="B45:D45"/>
    <mergeCell ref="B46:D46"/>
    <mergeCell ref="B57:D57"/>
    <mergeCell ref="B58:D58"/>
    <mergeCell ref="B48:D48"/>
    <mergeCell ref="B49:D49"/>
    <mergeCell ref="B50:D50"/>
    <mergeCell ref="B53:D53"/>
    <mergeCell ref="B54:D54"/>
    <mergeCell ref="B55:D55"/>
    <mergeCell ref="A30:F30"/>
    <mergeCell ref="B62:D62"/>
    <mergeCell ref="B63:D63"/>
    <mergeCell ref="B33:D33"/>
    <mergeCell ref="B34:D34"/>
    <mergeCell ref="B35:D35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74:B76 B12:B20 B33:B65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89"/>
  <sheetViews>
    <sheetView view="pageBreakPreview" topLeftCell="A10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180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202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204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197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 t="s">
        <v>159</v>
      </c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182</v>
      </c>
      <c r="C35" s="95"/>
      <c r="D35" s="95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 t="s">
        <v>183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 t="s">
        <v>188</v>
      </c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30" customHeight="1" x14ac:dyDescent="0.2">
      <c r="A41" s="51"/>
      <c r="B41" s="95" t="s">
        <v>184</v>
      </c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29.25" customHeight="1" x14ac:dyDescent="0.2">
      <c r="A43" s="51"/>
      <c r="B43" s="95" t="s">
        <v>185</v>
      </c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29.25" customHeight="1" x14ac:dyDescent="0.2">
      <c r="A45" s="51"/>
      <c r="B45" s="95" t="s">
        <v>186</v>
      </c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customHeight="1" x14ac:dyDescent="0.2">
      <c r="A47" s="51"/>
      <c r="B47" s="95" t="s">
        <v>187</v>
      </c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28.5" customHeight="1" x14ac:dyDescent="0.2">
      <c r="A49" s="51"/>
      <c r="B49" s="95" t="s">
        <v>194</v>
      </c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 t="s">
        <v>189</v>
      </c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 t="s">
        <v>190</v>
      </c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 t="s">
        <v>191</v>
      </c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 t="s">
        <v>192</v>
      </c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 t="s">
        <v>193</v>
      </c>
      <c r="C59" s="95"/>
      <c r="D59" s="95"/>
      <c r="E59" s="61"/>
      <c r="F59" s="51"/>
    </row>
    <row r="60" spans="1:6" ht="14.25" x14ac:dyDescent="0.2">
      <c r="A60" s="51"/>
      <c r="B60" s="62"/>
      <c r="C60" s="62"/>
      <c r="D60" s="62"/>
      <c r="E60" s="61"/>
      <c r="F60" s="51"/>
    </row>
    <row r="61" spans="1:6" ht="14.25" x14ac:dyDescent="0.2">
      <c r="A61" s="51"/>
      <c r="B61" s="95" t="s">
        <v>179</v>
      </c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 t="s">
        <v>195</v>
      </c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3.5" customHeight="1" x14ac:dyDescent="0.2">
      <c r="A65" s="51"/>
      <c r="B65" s="95" t="s">
        <v>196</v>
      </c>
      <c r="C65" s="95"/>
      <c r="D65" s="95"/>
      <c r="E65" s="61"/>
      <c r="F65" s="51"/>
    </row>
    <row r="66" spans="1:6" ht="13.5" customHeight="1" x14ac:dyDescent="0.2">
      <c r="A66" s="51"/>
      <c r="B66" s="50" t="s">
        <v>21</v>
      </c>
      <c r="C66" s="52"/>
      <c r="D66" s="52"/>
      <c r="E66" s="30">
        <f>97*255*0.115</f>
        <v>2844.5250000000001</v>
      </c>
      <c r="F66" s="51"/>
    </row>
    <row r="67" spans="1:6" ht="13.5" customHeight="1" x14ac:dyDescent="0.2">
      <c r="A67" s="51"/>
      <c r="B67" s="63" t="s">
        <v>18</v>
      </c>
      <c r="C67" s="52"/>
      <c r="D67" s="52"/>
      <c r="E67" s="31">
        <f>225*0.115</f>
        <v>25.875</v>
      </c>
      <c r="F67" s="51"/>
    </row>
    <row r="68" spans="1:6" ht="13.5" customHeight="1" x14ac:dyDescent="0.2">
      <c r="A68" s="51"/>
      <c r="B68" s="63" t="s">
        <v>19</v>
      </c>
      <c r="C68" s="52"/>
      <c r="D68" s="52"/>
      <c r="E68" s="31">
        <v>0</v>
      </c>
      <c r="F68" s="51"/>
    </row>
    <row r="69" spans="1:6" ht="13.5" customHeight="1" x14ac:dyDescent="0.2">
      <c r="A69" s="51"/>
      <c r="B69" s="50" t="s">
        <v>20</v>
      </c>
      <c r="C69" s="52"/>
      <c r="D69" s="52"/>
      <c r="E69" s="30">
        <f>SUM(E66:E68)</f>
        <v>2870.4</v>
      </c>
      <c r="F69" s="51"/>
    </row>
    <row r="70" spans="1:6" ht="13.5" customHeight="1" x14ac:dyDescent="0.2">
      <c r="A70" s="51"/>
      <c r="B70" s="52" t="s">
        <v>5</v>
      </c>
      <c r="C70" s="64">
        <v>0.05</v>
      </c>
      <c r="D70" s="52"/>
      <c r="E70" s="36">
        <f>ROUND(E69*C70,2)</f>
        <v>143.52000000000001</v>
      </c>
      <c r="F70" s="51"/>
    </row>
    <row r="71" spans="1:6" ht="13.5" customHeight="1" x14ac:dyDescent="0.2">
      <c r="A71" s="51"/>
      <c r="B71" s="52" t="s">
        <v>4</v>
      </c>
      <c r="C71" s="65">
        <v>9.9750000000000005E-2</v>
      </c>
      <c r="D71" s="52"/>
      <c r="E71" s="37">
        <f>ROUND(E69*C71,2)</f>
        <v>286.32</v>
      </c>
      <c r="F71" s="51"/>
    </row>
    <row r="72" spans="1:6" ht="13.5" customHeight="1" x14ac:dyDescent="0.2">
      <c r="A72" s="51"/>
      <c r="B72" s="52"/>
      <c r="C72" s="52"/>
      <c r="D72" s="52"/>
      <c r="E72" s="66"/>
      <c r="F72" s="51"/>
    </row>
    <row r="73" spans="1:6" ht="16.5" customHeight="1" thickBot="1" x14ac:dyDescent="0.25">
      <c r="A73" s="51"/>
      <c r="B73" s="50" t="s">
        <v>22</v>
      </c>
      <c r="C73" s="52"/>
      <c r="D73" s="52"/>
      <c r="E73" s="34">
        <f>SUM(E69:E71)</f>
        <v>3300.2400000000002</v>
      </c>
      <c r="F73" s="51"/>
    </row>
    <row r="74" spans="1:6" ht="15.75" thickTop="1" x14ac:dyDescent="0.2">
      <c r="A74" s="51"/>
      <c r="B74" s="90"/>
      <c r="C74" s="90"/>
      <c r="D74" s="90"/>
      <c r="E74" s="67"/>
      <c r="F74" s="51"/>
    </row>
    <row r="75" spans="1:6" ht="15" x14ac:dyDescent="0.2">
      <c r="A75" s="51"/>
      <c r="B75" s="91" t="s">
        <v>24</v>
      </c>
      <c r="C75" s="91"/>
      <c r="D75" s="91"/>
      <c r="E75" s="67">
        <v>0</v>
      </c>
      <c r="F75" s="51"/>
    </row>
    <row r="76" spans="1:6" ht="15" x14ac:dyDescent="0.2">
      <c r="A76" s="51"/>
      <c r="B76" s="90"/>
      <c r="C76" s="90"/>
      <c r="D76" s="90"/>
      <c r="E76" s="67"/>
      <c r="F76" s="51"/>
    </row>
    <row r="77" spans="1:6" ht="19.5" customHeight="1" x14ac:dyDescent="0.2">
      <c r="A77" s="51"/>
      <c r="B77" s="68" t="s">
        <v>23</v>
      </c>
      <c r="C77" s="69"/>
      <c r="D77" s="69"/>
      <c r="E77" s="70">
        <f>E73-E75</f>
        <v>3300.2400000000002</v>
      </c>
      <c r="F77" s="51"/>
    </row>
    <row r="78" spans="1:6" ht="13.5" customHeight="1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92"/>
      <c r="C80" s="92"/>
      <c r="D80" s="92"/>
      <c r="E80" s="92"/>
      <c r="F80" s="51"/>
    </row>
    <row r="81" spans="1:6" ht="14.25" x14ac:dyDescent="0.2">
      <c r="A81" s="93" t="s">
        <v>93</v>
      </c>
      <c r="B81" s="93"/>
      <c r="C81" s="93"/>
      <c r="D81" s="93"/>
      <c r="E81" s="93"/>
      <c r="F81" s="93"/>
    </row>
    <row r="82" spans="1:6" ht="14.25" x14ac:dyDescent="0.2">
      <c r="A82" s="94" t="s">
        <v>94</v>
      </c>
      <c r="B82" s="94"/>
      <c r="C82" s="94"/>
      <c r="D82" s="94"/>
      <c r="E82" s="94"/>
      <c r="F82" s="94"/>
    </row>
    <row r="83" spans="1:6" x14ac:dyDescent="0.2">
      <c r="A83" s="51"/>
      <c r="B83" s="51"/>
      <c r="C83" s="51"/>
      <c r="D83" s="51"/>
      <c r="E83" s="51"/>
      <c r="F83" s="51"/>
    </row>
    <row r="84" spans="1:6" x14ac:dyDescent="0.2">
      <c r="A84" s="51"/>
      <c r="B84" s="86"/>
      <c r="C84" s="86"/>
      <c r="D84" s="86"/>
      <c r="E84" s="86"/>
      <c r="F84" s="51"/>
    </row>
    <row r="85" spans="1:6" ht="15" x14ac:dyDescent="0.2">
      <c r="A85" s="87" t="s">
        <v>8</v>
      </c>
      <c r="B85" s="87"/>
      <c r="C85" s="87"/>
      <c r="D85" s="87"/>
      <c r="E85" s="87"/>
      <c r="F85" s="87"/>
    </row>
    <row r="87" spans="1:6" ht="39.75" customHeight="1" x14ac:dyDescent="0.2">
      <c r="B87" s="88"/>
      <c r="C87" s="89"/>
      <c r="D87" s="89"/>
    </row>
    <row r="88" spans="1:6" ht="13.5" customHeight="1" x14ac:dyDescent="0.2"/>
    <row r="89" spans="1:6" x14ac:dyDescent="0.2">
      <c r="B89" s="71"/>
      <c r="C89" s="71"/>
      <c r="D89" s="71"/>
    </row>
  </sheetData>
  <mergeCells count="42">
    <mergeCell ref="B87:D87"/>
    <mergeCell ref="B63:D63"/>
    <mergeCell ref="B64:D64"/>
    <mergeCell ref="B65:D65"/>
    <mergeCell ref="B74:D74"/>
    <mergeCell ref="B75:D75"/>
    <mergeCell ref="B76:D76"/>
    <mergeCell ref="B80:E80"/>
    <mergeCell ref="A81:F81"/>
    <mergeCell ref="A82:F82"/>
    <mergeCell ref="B84:E84"/>
    <mergeCell ref="A85:F85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89"/>
  <sheetViews>
    <sheetView view="pageBreakPreview" topLeftCell="A19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180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203</v>
      </c>
      <c r="C25" s="51"/>
      <c r="D25" s="51"/>
      <c r="E25" s="51"/>
      <c r="F25" s="51"/>
    </row>
    <row r="26" spans="1:6" ht="33.75" customHeight="1" x14ac:dyDescent="0.2">
      <c r="A26" s="49"/>
      <c r="B26" s="72" t="s">
        <v>198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201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197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 t="s">
        <v>159</v>
      </c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182</v>
      </c>
      <c r="C35" s="95"/>
      <c r="D35" s="95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 t="s">
        <v>183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 t="s">
        <v>188</v>
      </c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30" customHeight="1" x14ac:dyDescent="0.2">
      <c r="A41" s="51"/>
      <c r="B41" s="95" t="s">
        <v>184</v>
      </c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29.25" customHeight="1" x14ac:dyDescent="0.2">
      <c r="A43" s="51"/>
      <c r="B43" s="95" t="s">
        <v>185</v>
      </c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29.25" customHeight="1" x14ac:dyDescent="0.2">
      <c r="A45" s="51"/>
      <c r="B45" s="95" t="s">
        <v>186</v>
      </c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customHeight="1" x14ac:dyDescent="0.2">
      <c r="A47" s="51"/>
      <c r="B47" s="95" t="s">
        <v>187</v>
      </c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28.5" customHeight="1" x14ac:dyDescent="0.2">
      <c r="A49" s="51"/>
      <c r="B49" s="95" t="s">
        <v>194</v>
      </c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 t="s">
        <v>189</v>
      </c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 t="s">
        <v>190</v>
      </c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 t="s">
        <v>191</v>
      </c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 t="s">
        <v>192</v>
      </c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 t="s">
        <v>193</v>
      </c>
      <c r="C59" s="95"/>
      <c r="D59" s="95"/>
      <c r="E59" s="61"/>
      <c r="F59" s="51"/>
    </row>
    <row r="60" spans="1:6" ht="14.25" x14ac:dyDescent="0.2">
      <c r="A60" s="51"/>
      <c r="B60" s="62"/>
      <c r="C60" s="62"/>
      <c r="D60" s="62"/>
      <c r="E60" s="61"/>
      <c r="F60" s="51"/>
    </row>
    <row r="61" spans="1:6" ht="14.25" x14ac:dyDescent="0.2">
      <c r="A61" s="51"/>
      <c r="B61" s="95" t="s">
        <v>179</v>
      </c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 t="s">
        <v>195</v>
      </c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3.5" customHeight="1" x14ac:dyDescent="0.2">
      <c r="A65" s="51"/>
      <c r="B65" s="95" t="s">
        <v>196</v>
      </c>
      <c r="C65" s="95"/>
      <c r="D65" s="95"/>
      <c r="E65" s="61"/>
      <c r="F65" s="51"/>
    </row>
    <row r="66" spans="1:6" ht="13.5" customHeight="1" x14ac:dyDescent="0.2">
      <c r="A66" s="51"/>
      <c r="B66" s="50" t="s">
        <v>21</v>
      </c>
      <c r="C66" s="52"/>
      <c r="D66" s="52"/>
      <c r="E66" s="30">
        <f>97*255*0.385</f>
        <v>9522.9750000000004</v>
      </c>
      <c r="F66" s="51"/>
    </row>
    <row r="67" spans="1:6" ht="13.5" customHeight="1" x14ac:dyDescent="0.2">
      <c r="A67" s="51"/>
      <c r="B67" s="63" t="s">
        <v>18</v>
      </c>
      <c r="C67" s="52"/>
      <c r="D67" s="52"/>
      <c r="E67" s="31">
        <f>225*0.385</f>
        <v>86.625</v>
      </c>
      <c r="F67" s="51"/>
    </row>
    <row r="68" spans="1:6" ht="13.5" customHeight="1" x14ac:dyDescent="0.2">
      <c r="A68" s="51"/>
      <c r="B68" s="63" t="s">
        <v>19</v>
      </c>
      <c r="C68" s="52"/>
      <c r="D68" s="52"/>
      <c r="E68" s="31">
        <v>0</v>
      </c>
      <c r="F68" s="51"/>
    </row>
    <row r="69" spans="1:6" ht="13.5" customHeight="1" x14ac:dyDescent="0.2">
      <c r="A69" s="51"/>
      <c r="B69" s="50" t="s">
        <v>20</v>
      </c>
      <c r="C69" s="52"/>
      <c r="D69" s="52"/>
      <c r="E69" s="30">
        <f>SUM(E66:E68)</f>
        <v>9609.6</v>
      </c>
      <c r="F69" s="51"/>
    </row>
    <row r="70" spans="1:6" ht="13.5" customHeight="1" x14ac:dyDescent="0.2">
      <c r="A70" s="51"/>
      <c r="B70" s="52" t="s">
        <v>5</v>
      </c>
      <c r="C70" s="64">
        <v>0.05</v>
      </c>
      <c r="D70" s="52"/>
      <c r="E70" s="36">
        <f>ROUND(E69*C70,2)</f>
        <v>480.48</v>
      </c>
      <c r="F70" s="51"/>
    </row>
    <row r="71" spans="1:6" ht="13.5" customHeight="1" x14ac:dyDescent="0.2">
      <c r="A71" s="51"/>
      <c r="B71" s="52" t="s">
        <v>4</v>
      </c>
      <c r="C71" s="65">
        <v>9.9750000000000005E-2</v>
      </c>
      <c r="D71" s="52"/>
      <c r="E71" s="37">
        <f>ROUND(E69*C71,2)</f>
        <v>958.56</v>
      </c>
      <c r="F71" s="51"/>
    </row>
    <row r="72" spans="1:6" ht="13.5" customHeight="1" x14ac:dyDescent="0.2">
      <c r="A72" s="51"/>
      <c r="B72" s="52"/>
      <c r="C72" s="52"/>
      <c r="D72" s="52"/>
      <c r="E72" s="66"/>
      <c r="F72" s="51"/>
    </row>
    <row r="73" spans="1:6" ht="16.5" customHeight="1" thickBot="1" x14ac:dyDescent="0.25">
      <c r="A73" s="51"/>
      <c r="B73" s="50" t="s">
        <v>22</v>
      </c>
      <c r="C73" s="52"/>
      <c r="D73" s="52"/>
      <c r="E73" s="34">
        <f>SUM(E69:E71)</f>
        <v>11048.64</v>
      </c>
      <c r="F73" s="51"/>
    </row>
    <row r="74" spans="1:6" ht="15.75" thickTop="1" x14ac:dyDescent="0.2">
      <c r="A74" s="51"/>
      <c r="B74" s="90"/>
      <c r="C74" s="90"/>
      <c r="D74" s="90"/>
      <c r="E74" s="67"/>
      <c r="F74" s="51"/>
    </row>
    <row r="75" spans="1:6" ht="15" x14ac:dyDescent="0.2">
      <c r="A75" s="51"/>
      <c r="B75" s="91" t="s">
        <v>24</v>
      </c>
      <c r="C75" s="91"/>
      <c r="D75" s="91"/>
      <c r="E75" s="67">
        <v>0</v>
      </c>
      <c r="F75" s="51"/>
    </row>
    <row r="76" spans="1:6" ht="15" x14ac:dyDescent="0.2">
      <c r="A76" s="51"/>
      <c r="B76" s="90"/>
      <c r="C76" s="90"/>
      <c r="D76" s="90"/>
      <c r="E76" s="67"/>
      <c r="F76" s="51"/>
    </row>
    <row r="77" spans="1:6" ht="19.5" customHeight="1" x14ac:dyDescent="0.2">
      <c r="A77" s="51"/>
      <c r="B77" s="68" t="s">
        <v>23</v>
      </c>
      <c r="C77" s="69"/>
      <c r="D77" s="69"/>
      <c r="E77" s="70">
        <f>E73-E75</f>
        <v>11048.64</v>
      </c>
      <c r="F77" s="51"/>
    </row>
    <row r="78" spans="1:6" ht="13.5" customHeight="1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92"/>
      <c r="C80" s="92"/>
      <c r="D80" s="92"/>
      <c r="E80" s="92"/>
      <c r="F80" s="51"/>
    </row>
    <row r="81" spans="1:6" ht="14.25" x14ac:dyDescent="0.2">
      <c r="A81" s="93" t="s">
        <v>93</v>
      </c>
      <c r="B81" s="93"/>
      <c r="C81" s="93"/>
      <c r="D81" s="93"/>
      <c r="E81" s="93"/>
      <c r="F81" s="93"/>
    </row>
    <row r="82" spans="1:6" ht="14.25" x14ac:dyDescent="0.2">
      <c r="A82" s="94" t="s">
        <v>94</v>
      </c>
      <c r="B82" s="94"/>
      <c r="C82" s="94"/>
      <c r="D82" s="94"/>
      <c r="E82" s="94"/>
      <c r="F82" s="94"/>
    </row>
    <row r="83" spans="1:6" x14ac:dyDescent="0.2">
      <c r="A83" s="51"/>
      <c r="B83" s="51"/>
      <c r="C83" s="51"/>
      <c r="D83" s="51"/>
      <c r="E83" s="51"/>
      <c r="F83" s="51"/>
    </row>
    <row r="84" spans="1:6" x14ac:dyDescent="0.2">
      <c r="A84" s="51"/>
      <c r="B84" s="86"/>
      <c r="C84" s="86"/>
      <c r="D84" s="86"/>
      <c r="E84" s="86"/>
      <c r="F84" s="51"/>
    </row>
    <row r="85" spans="1:6" ht="15" x14ac:dyDescent="0.2">
      <c r="A85" s="87" t="s">
        <v>8</v>
      </c>
      <c r="B85" s="87"/>
      <c r="C85" s="87"/>
      <c r="D85" s="87"/>
      <c r="E85" s="87"/>
      <c r="F85" s="87"/>
    </row>
    <row r="87" spans="1:6" ht="39.75" customHeight="1" x14ac:dyDescent="0.2">
      <c r="B87" s="88"/>
      <c r="C87" s="89"/>
      <c r="D87" s="89"/>
    </row>
    <row r="88" spans="1:6" ht="13.5" customHeight="1" x14ac:dyDescent="0.2"/>
    <row r="89" spans="1:6" x14ac:dyDescent="0.2">
      <c r="B89" s="71"/>
      <c r="C89" s="71"/>
      <c r="D89" s="71"/>
    </row>
  </sheetData>
  <mergeCells count="42">
    <mergeCell ref="B87:D87"/>
    <mergeCell ref="B63:D63"/>
    <mergeCell ref="B64:D64"/>
    <mergeCell ref="B65:D65"/>
    <mergeCell ref="B74:D74"/>
    <mergeCell ref="B75:D75"/>
    <mergeCell ref="B76:D76"/>
    <mergeCell ref="B80:E80"/>
    <mergeCell ref="A81:F81"/>
    <mergeCell ref="A82:F82"/>
    <mergeCell ref="B84:E84"/>
    <mergeCell ref="A85:F85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89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180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199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200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197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 t="s">
        <v>159</v>
      </c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182</v>
      </c>
      <c r="C35" s="95"/>
      <c r="D35" s="95"/>
      <c r="E35" s="61"/>
      <c r="F35" s="51"/>
    </row>
    <row r="36" spans="1:6" ht="14.25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 t="s">
        <v>183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 t="s">
        <v>188</v>
      </c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30" customHeight="1" x14ac:dyDescent="0.2">
      <c r="A41" s="51"/>
      <c r="B41" s="95" t="s">
        <v>184</v>
      </c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29.25" customHeight="1" x14ac:dyDescent="0.2">
      <c r="A43" s="51"/>
      <c r="B43" s="95" t="s">
        <v>185</v>
      </c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29.25" customHeight="1" x14ac:dyDescent="0.2">
      <c r="A45" s="51"/>
      <c r="B45" s="95" t="s">
        <v>186</v>
      </c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customHeight="1" x14ac:dyDescent="0.2">
      <c r="A47" s="51"/>
      <c r="B47" s="95" t="s">
        <v>187</v>
      </c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28.5" customHeight="1" x14ac:dyDescent="0.2">
      <c r="A49" s="51"/>
      <c r="B49" s="95" t="s">
        <v>194</v>
      </c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 t="s">
        <v>189</v>
      </c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 t="s">
        <v>190</v>
      </c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 t="s">
        <v>191</v>
      </c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 t="s">
        <v>192</v>
      </c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 t="s">
        <v>193</v>
      </c>
      <c r="C59" s="95"/>
      <c r="D59" s="95"/>
      <c r="E59" s="61"/>
      <c r="F59" s="51"/>
    </row>
    <row r="60" spans="1:6" ht="14.25" x14ac:dyDescent="0.2">
      <c r="A60" s="51"/>
      <c r="B60" s="62"/>
      <c r="C60" s="62"/>
      <c r="D60" s="62"/>
      <c r="E60" s="61"/>
      <c r="F60" s="51"/>
    </row>
    <row r="61" spans="1:6" ht="14.25" x14ac:dyDescent="0.2">
      <c r="A61" s="51"/>
      <c r="B61" s="95" t="s">
        <v>179</v>
      </c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 t="s">
        <v>195</v>
      </c>
      <c r="C63" s="95"/>
      <c r="D63" s="95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3.5" customHeight="1" x14ac:dyDescent="0.2">
      <c r="A65" s="51"/>
      <c r="B65" s="95" t="s">
        <v>196</v>
      </c>
      <c r="C65" s="95"/>
      <c r="D65" s="95"/>
      <c r="E65" s="61"/>
      <c r="F65" s="51"/>
    </row>
    <row r="66" spans="1:6" ht="13.5" customHeight="1" x14ac:dyDescent="0.2">
      <c r="A66" s="51"/>
      <c r="B66" s="50" t="s">
        <v>21</v>
      </c>
      <c r="C66" s="52"/>
      <c r="D66" s="52"/>
      <c r="E66" s="30">
        <f>97*255*0.385</f>
        <v>9522.9750000000004</v>
      </c>
      <c r="F66" s="51"/>
    </row>
    <row r="67" spans="1:6" ht="13.5" customHeight="1" x14ac:dyDescent="0.2">
      <c r="A67" s="51"/>
      <c r="B67" s="63" t="s">
        <v>18</v>
      </c>
      <c r="C67" s="52"/>
      <c r="D67" s="52"/>
      <c r="E67" s="31">
        <f>225*0.385</f>
        <v>86.625</v>
      </c>
      <c r="F67" s="51"/>
    </row>
    <row r="68" spans="1:6" ht="13.5" customHeight="1" x14ac:dyDescent="0.2">
      <c r="A68" s="51"/>
      <c r="B68" s="63" t="s">
        <v>19</v>
      </c>
      <c r="C68" s="52"/>
      <c r="D68" s="52"/>
      <c r="E68" s="31">
        <v>0</v>
      </c>
      <c r="F68" s="51"/>
    </row>
    <row r="69" spans="1:6" ht="13.5" customHeight="1" x14ac:dyDescent="0.2">
      <c r="A69" s="51"/>
      <c r="B69" s="50" t="s">
        <v>20</v>
      </c>
      <c r="C69" s="52"/>
      <c r="D69" s="52"/>
      <c r="E69" s="30">
        <f>SUM(E66:E68)</f>
        <v>9609.6</v>
      </c>
      <c r="F69" s="51"/>
    </row>
    <row r="70" spans="1:6" ht="13.5" customHeight="1" x14ac:dyDescent="0.2">
      <c r="A70" s="51"/>
      <c r="B70" s="52" t="s">
        <v>5</v>
      </c>
      <c r="C70" s="64">
        <v>0.05</v>
      </c>
      <c r="D70" s="52"/>
      <c r="E70" s="36">
        <f>ROUND(E69*C70,2)</f>
        <v>480.48</v>
      </c>
      <c r="F70" s="51"/>
    </row>
    <row r="71" spans="1:6" ht="13.5" customHeight="1" x14ac:dyDescent="0.2">
      <c r="A71" s="51"/>
      <c r="B71" s="52" t="s">
        <v>4</v>
      </c>
      <c r="C71" s="65">
        <v>9.9750000000000005E-2</v>
      </c>
      <c r="D71" s="52"/>
      <c r="E71" s="37">
        <f>ROUND(E69*C71,2)</f>
        <v>958.56</v>
      </c>
      <c r="F71" s="51"/>
    </row>
    <row r="72" spans="1:6" ht="13.5" customHeight="1" x14ac:dyDescent="0.2">
      <c r="A72" s="51"/>
      <c r="B72" s="52"/>
      <c r="C72" s="52"/>
      <c r="D72" s="52"/>
      <c r="E72" s="66"/>
      <c r="F72" s="51"/>
    </row>
    <row r="73" spans="1:6" ht="16.5" customHeight="1" thickBot="1" x14ac:dyDescent="0.25">
      <c r="A73" s="51"/>
      <c r="B73" s="50" t="s">
        <v>22</v>
      </c>
      <c r="C73" s="52"/>
      <c r="D73" s="52"/>
      <c r="E73" s="34">
        <f>SUM(E69:E71)</f>
        <v>11048.64</v>
      </c>
      <c r="F73" s="51"/>
    </row>
    <row r="74" spans="1:6" ht="15.75" thickTop="1" x14ac:dyDescent="0.2">
      <c r="A74" s="51"/>
      <c r="B74" s="90"/>
      <c r="C74" s="90"/>
      <c r="D74" s="90"/>
      <c r="E74" s="67"/>
      <c r="F74" s="51"/>
    </row>
    <row r="75" spans="1:6" ht="15" x14ac:dyDescent="0.2">
      <c r="A75" s="51"/>
      <c r="B75" s="91" t="s">
        <v>24</v>
      </c>
      <c r="C75" s="91"/>
      <c r="D75" s="91"/>
      <c r="E75" s="67">
        <v>0</v>
      </c>
      <c r="F75" s="51"/>
    </row>
    <row r="76" spans="1:6" ht="15" x14ac:dyDescent="0.2">
      <c r="A76" s="51"/>
      <c r="B76" s="90"/>
      <c r="C76" s="90"/>
      <c r="D76" s="90"/>
      <c r="E76" s="67"/>
      <c r="F76" s="51"/>
    </row>
    <row r="77" spans="1:6" ht="19.5" customHeight="1" x14ac:dyDescent="0.2">
      <c r="A77" s="51"/>
      <c r="B77" s="68" t="s">
        <v>23</v>
      </c>
      <c r="C77" s="69"/>
      <c r="D77" s="69"/>
      <c r="E77" s="70">
        <f>E73-E75</f>
        <v>11048.64</v>
      </c>
      <c r="F77" s="51"/>
    </row>
    <row r="78" spans="1:6" ht="13.5" customHeight="1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92"/>
      <c r="C80" s="92"/>
      <c r="D80" s="92"/>
      <c r="E80" s="92"/>
      <c r="F80" s="51"/>
    </row>
    <row r="81" spans="1:6" ht="14.25" x14ac:dyDescent="0.2">
      <c r="A81" s="93" t="s">
        <v>93</v>
      </c>
      <c r="B81" s="93"/>
      <c r="C81" s="93"/>
      <c r="D81" s="93"/>
      <c r="E81" s="93"/>
      <c r="F81" s="93"/>
    </row>
    <row r="82" spans="1:6" ht="14.25" x14ac:dyDescent="0.2">
      <c r="A82" s="94" t="s">
        <v>94</v>
      </c>
      <c r="B82" s="94"/>
      <c r="C82" s="94"/>
      <c r="D82" s="94"/>
      <c r="E82" s="94"/>
      <c r="F82" s="94"/>
    </row>
    <row r="83" spans="1:6" x14ac:dyDescent="0.2">
      <c r="A83" s="51"/>
      <c r="B83" s="51"/>
      <c r="C83" s="51"/>
      <c r="D83" s="51"/>
      <c r="E83" s="51"/>
      <c r="F83" s="51"/>
    </row>
    <row r="84" spans="1:6" x14ac:dyDescent="0.2">
      <c r="A84" s="51"/>
      <c r="B84" s="86"/>
      <c r="C84" s="86"/>
      <c r="D84" s="86"/>
      <c r="E84" s="86"/>
      <c r="F84" s="51"/>
    </row>
    <row r="85" spans="1:6" ht="15" x14ac:dyDescent="0.2">
      <c r="A85" s="87" t="s">
        <v>8</v>
      </c>
      <c r="B85" s="87"/>
      <c r="C85" s="87"/>
      <c r="D85" s="87"/>
      <c r="E85" s="87"/>
      <c r="F85" s="87"/>
    </row>
    <row r="87" spans="1:6" ht="39.75" customHeight="1" x14ac:dyDescent="0.2">
      <c r="B87" s="88"/>
      <c r="C87" s="89"/>
      <c r="D87" s="89"/>
    </row>
    <row r="88" spans="1:6" ht="13.5" customHeight="1" x14ac:dyDescent="0.2"/>
    <row r="89" spans="1:6" x14ac:dyDescent="0.2">
      <c r="B89" s="71"/>
      <c r="C89" s="71"/>
      <c r="D89" s="71"/>
    </row>
  </sheetData>
  <mergeCells count="42">
    <mergeCell ref="B87:D87"/>
    <mergeCell ref="B63:D63"/>
    <mergeCell ref="B64:D64"/>
    <mergeCell ref="B65:D65"/>
    <mergeCell ref="B74:D74"/>
    <mergeCell ref="B75:D75"/>
    <mergeCell ref="B76:D76"/>
    <mergeCell ref="B80:E80"/>
    <mergeCell ref="A81:F81"/>
    <mergeCell ref="A82:F82"/>
    <mergeCell ref="B84:E84"/>
    <mergeCell ref="A85:F85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00000000-0002-0000-18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3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203</v>
      </c>
      <c r="C25" s="51"/>
      <c r="D25" s="51"/>
      <c r="E25" s="51"/>
      <c r="F25" s="51"/>
    </row>
    <row r="26" spans="1:6" ht="33.75" customHeight="1" x14ac:dyDescent="0.2">
      <c r="A26" s="49"/>
      <c r="B26" s="72" t="s">
        <v>198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207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208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209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210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211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 t="s">
        <v>81</v>
      </c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 t="s">
        <v>213</v>
      </c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customHeight="1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7*255</f>
        <v>1785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1785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89.25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178.05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2052.3000000000002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6" ht="19.5" customHeight="1" x14ac:dyDescent="0.2">
      <c r="A81" s="51"/>
      <c r="B81" s="68" t="s">
        <v>23</v>
      </c>
      <c r="C81" s="69"/>
      <c r="D81" s="69"/>
      <c r="E81" s="70">
        <f>E77-E79</f>
        <v>2052.3000000000002</v>
      </c>
      <c r="F81" s="51"/>
    </row>
    <row r="82" spans="1:6" ht="13.5" customHeight="1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51"/>
      <c r="C83" s="51"/>
      <c r="D83" s="51"/>
      <c r="E83" s="51"/>
      <c r="F83" s="51"/>
    </row>
    <row r="84" spans="1:6" x14ac:dyDescent="0.2">
      <c r="A84" s="51"/>
      <c r="B84" s="92"/>
      <c r="C84" s="92"/>
      <c r="D84" s="92"/>
      <c r="E84" s="92"/>
      <c r="F84" s="51"/>
    </row>
    <row r="85" spans="1:6" ht="14.25" x14ac:dyDescent="0.2">
      <c r="A85" s="93" t="s">
        <v>93</v>
      </c>
      <c r="B85" s="93"/>
      <c r="C85" s="93"/>
      <c r="D85" s="93"/>
      <c r="E85" s="93"/>
      <c r="F85" s="93"/>
    </row>
    <row r="86" spans="1:6" ht="14.25" x14ac:dyDescent="0.2">
      <c r="A86" s="94" t="s">
        <v>94</v>
      </c>
      <c r="B86" s="94"/>
      <c r="C86" s="94"/>
      <c r="D86" s="94"/>
      <c r="E86" s="94"/>
      <c r="F86" s="94"/>
    </row>
    <row r="87" spans="1:6" x14ac:dyDescent="0.2">
      <c r="A87" s="51"/>
      <c r="B87" s="51"/>
      <c r="C87" s="51"/>
      <c r="D87" s="51"/>
      <c r="E87" s="51"/>
      <c r="F87" s="51"/>
    </row>
    <row r="88" spans="1:6" x14ac:dyDescent="0.2">
      <c r="A88" s="51"/>
      <c r="B88" s="86"/>
      <c r="C88" s="86"/>
      <c r="D88" s="86"/>
      <c r="E88" s="86"/>
      <c r="F88" s="51"/>
    </row>
    <row r="89" spans="1:6" ht="15" x14ac:dyDescent="0.2">
      <c r="A89" s="87" t="s">
        <v>8</v>
      </c>
      <c r="B89" s="87"/>
      <c r="C89" s="87"/>
      <c r="D89" s="87"/>
      <c r="E89" s="87"/>
      <c r="F89" s="87"/>
    </row>
    <row r="91" spans="1:6" ht="39.75" customHeight="1" x14ac:dyDescent="0.2">
      <c r="B91" s="88"/>
      <c r="C91" s="89"/>
      <c r="D91" s="89"/>
    </row>
    <row r="92" spans="1:6" ht="13.5" customHeight="1" x14ac:dyDescent="0.2"/>
    <row r="93" spans="1:6" x14ac:dyDescent="0.2">
      <c r="B93" s="71"/>
      <c r="C93" s="71"/>
      <c r="D93" s="71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6:D66"/>
    <mergeCell ref="B54:D54"/>
    <mergeCell ref="B55:D55"/>
    <mergeCell ref="B56:D56"/>
    <mergeCell ref="B57:D57"/>
    <mergeCell ref="B58:D58"/>
    <mergeCell ref="B59:D59"/>
    <mergeCell ref="A85:F85"/>
    <mergeCell ref="A86:F86"/>
    <mergeCell ref="B88:E88"/>
    <mergeCell ref="A89:F89"/>
    <mergeCell ref="B91:D91"/>
    <mergeCell ref="B50:D50"/>
    <mergeCell ref="B51:D51"/>
    <mergeCell ref="B52:D52"/>
    <mergeCell ref="B53:D53"/>
    <mergeCell ref="B84:E84"/>
    <mergeCell ref="B67:D67"/>
    <mergeCell ref="B68:D68"/>
    <mergeCell ref="B69:D69"/>
    <mergeCell ref="B78:D78"/>
    <mergeCell ref="B79:D79"/>
    <mergeCell ref="B80:D80"/>
    <mergeCell ref="B60:D60"/>
    <mergeCell ref="B61:D61"/>
    <mergeCell ref="B62:D62"/>
    <mergeCell ref="B63:D63"/>
    <mergeCell ref="B65:D65"/>
  </mergeCells>
  <dataValidations count="1">
    <dataValidation type="list" allowBlank="1" showInputMessage="1" showErrorMessage="1" sqref="B78:B80 B12:B20 B33:B69" xr:uid="{00000000-0002-0000-19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3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199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212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208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209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210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211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 t="s">
        <v>81</v>
      </c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 t="s">
        <v>213</v>
      </c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customHeight="1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7*255</f>
        <v>1785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1785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89.25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178.05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2052.3000000000002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6" ht="19.5" customHeight="1" x14ac:dyDescent="0.2">
      <c r="A81" s="51"/>
      <c r="B81" s="68" t="s">
        <v>23</v>
      </c>
      <c r="C81" s="69"/>
      <c r="D81" s="69"/>
      <c r="E81" s="70">
        <f>E77-E79</f>
        <v>2052.3000000000002</v>
      </c>
      <c r="F81" s="51"/>
    </row>
    <row r="82" spans="1:6" ht="13.5" customHeight="1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51"/>
      <c r="C83" s="51"/>
      <c r="D83" s="51"/>
      <c r="E83" s="51"/>
      <c r="F83" s="51"/>
    </row>
    <row r="84" spans="1:6" x14ac:dyDescent="0.2">
      <c r="A84" s="51"/>
      <c r="B84" s="92"/>
      <c r="C84" s="92"/>
      <c r="D84" s="92"/>
      <c r="E84" s="92"/>
      <c r="F84" s="51"/>
    </row>
    <row r="85" spans="1:6" ht="14.25" x14ac:dyDescent="0.2">
      <c r="A85" s="93" t="s">
        <v>93</v>
      </c>
      <c r="B85" s="93"/>
      <c r="C85" s="93"/>
      <c r="D85" s="93"/>
      <c r="E85" s="93"/>
      <c r="F85" s="93"/>
    </row>
    <row r="86" spans="1:6" ht="14.25" x14ac:dyDescent="0.2">
      <c r="A86" s="94" t="s">
        <v>94</v>
      </c>
      <c r="B86" s="94"/>
      <c r="C86" s="94"/>
      <c r="D86" s="94"/>
      <c r="E86" s="94"/>
      <c r="F86" s="94"/>
    </row>
    <row r="87" spans="1:6" x14ac:dyDescent="0.2">
      <c r="A87" s="51"/>
      <c r="B87" s="51"/>
      <c r="C87" s="51"/>
      <c r="D87" s="51"/>
      <c r="E87" s="51"/>
      <c r="F87" s="51"/>
    </row>
    <row r="88" spans="1:6" x14ac:dyDescent="0.2">
      <c r="A88" s="51"/>
      <c r="B88" s="86"/>
      <c r="C88" s="86"/>
      <c r="D88" s="86"/>
      <c r="E88" s="86"/>
      <c r="F88" s="51"/>
    </row>
    <row r="89" spans="1:6" ht="15" x14ac:dyDescent="0.2">
      <c r="A89" s="87" t="s">
        <v>8</v>
      </c>
      <c r="B89" s="87"/>
      <c r="C89" s="87"/>
      <c r="D89" s="87"/>
      <c r="E89" s="87"/>
      <c r="F89" s="87"/>
    </row>
    <row r="91" spans="1:6" ht="39.75" customHeight="1" x14ac:dyDescent="0.2">
      <c r="B91" s="88"/>
      <c r="C91" s="89"/>
      <c r="D91" s="89"/>
    </row>
    <row r="92" spans="1:6" ht="13.5" customHeight="1" x14ac:dyDescent="0.2"/>
    <row r="93" spans="1:6" x14ac:dyDescent="0.2">
      <c r="B93" s="71"/>
      <c r="C93" s="71"/>
      <c r="D93" s="71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6:D66"/>
    <mergeCell ref="B54:D54"/>
    <mergeCell ref="B55:D55"/>
    <mergeCell ref="B56:D56"/>
    <mergeCell ref="B57:D57"/>
    <mergeCell ref="B58:D58"/>
    <mergeCell ref="B59:D59"/>
    <mergeCell ref="A85:F85"/>
    <mergeCell ref="A86:F86"/>
    <mergeCell ref="B88:E88"/>
    <mergeCell ref="A89:F89"/>
    <mergeCell ref="B91:D91"/>
    <mergeCell ref="B50:D50"/>
    <mergeCell ref="B51:D51"/>
    <mergeCell ref="B52:D52"/>
    <mergeCell ref="B53:D53"/>
    <mergeCell ref="B84:E84"/>
    <mergeCell ref="B67:D67"/>
    <mergeCell ref="B68:D68"/>
    <mergeCell ref="B69:D69"/>
    <mergeCell ref="B78:D78"/>
    <mergeCell ref="B79:D79"/>
    <mergeCell ref="B80:D80"/>
    <mergeCell ref="B60:D60"/>
    <mergeCell ref="B61:D61"/>
    <mergeCell ref="B62:D62"/>
    <mergeCell ref="B63:D63"/>
    <mergeCell ref="B65:D65"/>
  </mergeCells>
  <dataValidations count="1">
    <dataValidation type="list" allowBlank="1" showInputMessage="1" showErrorMessage="1" sqref="B78:B80 B12:B20 B33:B69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DEAB-CE35-46E5-ACD4-480F08EFAC6D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214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27</v>
      </c>
      <c r="C25" s="51"/>
      <c r="D25" s="51"/>
      <c r="E25" s="51"/>
      <c r="F25" s="51"/>
    </row>
    <row r="26" spans="1:6" ht="33.75" customHeight="1" x14ac:dyDescent="0.2">
      <c r="A26" s="49"/>
      <c r="B26" s="72" t="s">
        <v>198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223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28.5" customHeight="1" x14ac:dyDescent="0.2">
      <c r="A34" s="51"/>
      <c r="B34" s="95" t="s">
        <v>215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216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217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219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customHeight="1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62"/>
      <c r="C63" s="62"/>
      <c r="D63" s="62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4*265</f>
        <v>1060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1060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53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105.74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1218.74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1218.74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5:D55"/>
    <mergeCell ref="B56:D56"/>
    <mergeCell ref="B57:D57"/>
    <mergeCell ref="B58:D58"/>
    <mergeCell ref="B59:D59"/>
    <mergeCell ref="B60:D60"/>
    <mergeCell ref="B61:D61"/>
    <mergeCell ref="B62:D62"/>
    <mergeCell ref="B64:D64"/>
    <mergeCell ref="B65:D65"/>
    <mergeCell ref="B66:D66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3:B68" xr:uid="{CF9C202D-B573-4148-AC8E-7C15CA4B9E4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F47E-7314-470B-B093-FB6CC2478928}">
  <sheetPr>
    <pageSetUpPr fitToPage="1"/>
  </sheetPr>
  <dimension ref="A12:G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214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203</v>
      </c>
      <c r="C25" s="51"/>
      <c r="D25" s="51"/>
      <c r="E25" s="51"/>
      <c r="F25" s="51"/>
    </row>
    <row r="26" spans="1:6" ht="33.75" customHeight="1" x14ac:dyDescent="0.2">
      <c r="A26" s="49"/>
      <c r="B26" s="72" t="s">
        <v>198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222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218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220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customHeight="1" x14ac:dyDescent="0.2">
      <c r="A38" s="51"/>
      <c r="B38" s="95" t="s">
        <v>81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28.5" customHeight="1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62"/>
      <c r="C63" s="62"/>
      <c r="D63" s="62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7" ht="14.25" x14ac:dyDescent="0.2">
      <c r="A65" s="51"/>
      <c r="B65" s="95"/>
      <c r="C65" s="95"/>
      <c r="D65" s="95"/>
      <c r="E65" s="61"/>
      <c r="F65" s="51"/>
    </row>
    <row r="66" spans="1:7" ht="14.25" x14ac:dyDescent="0.2">
      <c r="A66" s="51"/>
      <c r="B66" s="95"/>
      <c r="C66" s="95"/>
      <c r="D66" s="95"/>
      <c r="E66" s="61"/>
      <c r="F66" s="51"/>
    </row>
    <row r="67" spans="1:7" ht="14.25" x14ac:dyDescent="0.2">
      <c r="A67" s="51"/>
      <c r="B67" s="95"/>
      <c r="C67" s="95"/>
      <c r="D67" s="95"/>
      <c r="E67" s="61"/>
      <c r="F67" s="51"/>
    </row>
    <row r="68" spans="1:7" ht="13.5" customHeight="1" x14ac:dyDescent="0.2">
      <c r="A68" s="51"/>
      <c r="B68" s="95"/>
      <c r="C68" s="95"/>
      <c r="D68" s="95"/>
      <c r="E68" s="61"/>
      <c r="F68" s="51"/>
    </row>
    <row r="69" spans="1:7" ht="13.5" customHeight="1" x14ac:dyDescent="0.2">
      <c r="A69" s="51"/>
      <c r="B69" s="50" t="s">
        <v>21</v>
      </c>
      <c r="C69" s="52"/>
      <c r="D69" s="52"/>
      <c r="E69" s="30">
        <f>5.5*265</f>
        <v>1457.5</v>
      </c>
      <c r="F69" s="51"/>
    </row>
    <row r="70" spans="1:7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7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7" ht="13.5" customHeight="1" x14ac:dyDescent="0.2">
      <c r="A72" s="51"/>
      <c r="B72" s="50" t="s">
        <v>20</v>
      </c>
      <c r="C72" s="52"/>
      <c r="D72" s="52"/>
      <c r="E72" s="30">
        <f>SUM(E69:E71)</f>
        <v>1457.5</v>
      </c>
      <c r="F72" s="51"/>
    </row>
    <row r="73" spans="1:7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72.88</v>
      </c>
      <c r="F73" s="51"/>
    </row>
    <row r="74" spans="1:7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145.38999999999999</v>
      </c>
      <c r="F74" s="51"/>
    </row>
    <row r="75" spans="1:7" ht="13.5" customHeight="1" x14ac:dyDescent="0.2">
      <c r="A75" s="51"/>
      <c r="B75" s="52"/>
      <c r="C75" s="52"/>
      <c r="D75" s="52"/>
      <c r="E75" s="66"/>
      <c r="F75" s="51"/>
    </row>
    <row r="76" spans="1:7" ht="16.5" customHeight="1" thickBot="1" x14ac:dyDescent="0.25">
      <c r="A76" s="51"/>
      <c r="B76" s="50" t="s">
        <v>22</v>
      </c>
      <c r="C76" s="52"/>
      <c r="D76" s="52"/>
      <c r="E76" s="34">
        <f>SUM(E72:E74)</f>
        <v>1675.77</v>
      </c>
      <c r="F76" s="51"/>
    </row>
    <row r="77" spans="1:7" ht="15.75" thickTop="1" x14ac:dyDescent="0.2">
      <c r="A77" s="51"/>
      <c r="B77" s="90"/>
      <c r="C77" s="90"/>
      <c r="D77" s="90"/>
      <c r="E77" s="67"/>
      <c r="F77" s="51"/>
    </row>
    <row r="78" spans="1:7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7" ht="15" x14ac:dyDescent="0.2">
      <c r="A79" s="51"/>
      <c r="B79" s="90"/>
      <c r="C79" s="90"/>
      <c r="D79" s="90"/>
      <c r="E79" s="67"/>
      <c r="F79" s="51"/>
    </row>
    <row r="80" spans="1:7" ht="19.5" customHeight="1" x14ac:dyDescent="0.2">
      <c r="A80" s="51"/>
      <c r="B80" s="68" t="s">
        <v>23</v>
      </c>
      <c r="C80" s="69"/>
      <c r="D80" s="69"/>
      <c r="E80" s="70">
        <f>E76-E78</f>
        <v>1675.77</v>
      </c>
      <c r="F80" s="51"/>
      <c r="G80" s="73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A30:F30"/>
    <mergeCell ref="B39:D39"/>
    <mergeCell ref="B42:D42"/>
    <mergeCell ref="B43:D43"/>
    <mergeCell ref="B44:D44"/>
    <mergeCell ref="B33:D33"/>
    <mergeCell ref="B34:D34"/>
    <mergeCell ref="B40:D40"/>
    <mergeCell ref="B35:D35"/>
    <mergeCell ref="B41:D41"/>
    <mergeCell ref="B55:D55"/>
    <mergeCell ref="B36:D36"/>
    <mergeCell ref="B37:D37"/>
    <mergeCell ref="B38:D38"/>
    <mergeCell ref="B47:D47"/>
    <mergeCell ref="B48:D48"/>
    <mergeCell ref="B49:D49"/>
    <mergeCell ref="B46:D46"/>
    <mergeCell ref="B45:D45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7CBFC504-99F3-48E5-B0FD-EED49600FD37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7"/>
  <sheetViews>
    <sheetView view="pageBreakPreview" topLeftCell="A28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38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39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14.25" x14ac:dyDescent="0.2">
      <c r="A36" s="22"/>
      <c r="B36" s="78" t="s">
        <v>2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14.25" x14ac:dyDescent="0.2">
      <c r="A39" s="22"/>
      <c r="B39" s="78" t="s">
        <v>10</v>
      </c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4.25" x14ac:dyDescent="0.2">
      <c r="A41" s="22"/>
      <c r="B41" s="78"/>
      <c r="C41" s="78"/>
      <c r="D41" s="78"/>
      <c r="E41" s="29"/>
      <c r="F41" s="22"/>
    </row>
    <row r="42" spans="1:6" ht="14.25" x14ac:dyDescent="0.2">
      <c r="A42" s="22"/>
      <c r="B42" s="78" t="s">
        <v>40</v>
      </c>
      <c r="C42" s="78"/>
      <c r="D42" s="78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14.25" x14ac:dyDescent="0.2">
      <c r="A45" s="22"/>
      <c r="B45" s="78" t="s">
        <v>14</v>
      </c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 t="s">
        <v>41</v>
      </c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78"/>
      <c r="C50" s="78"/>
      <c r="D50" s="78"/>
      <c r="E50" s="29"/>
      <c r="F50" s="22"/>
    </row>
    <row r="51" spans="1:6" ht="14.25" x14ac:dyDescent="0.2">
      <c r="A51" s="22"/>
      <c r="B51" s="78" t="s">
        <v>15</v>
      </c>
      <c r="C51" s="78"/>
      <c r="D51" s="78"/>
      <c r="E51" s="29"/>
      <c r="F51" s="22"/>
    </row>
    <row r="52" spans="1:6" ht="14.25" x14ac:dyDescent="0.2">
      <c r="A52" s="22"/>
      <c r="B52" s="78"/>
      <c r="C52" s="78"/>
      <c r="D52" s="78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/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78"/>
      <c r="C57" s="78"/>
      <c r="D57" s="78"/>
      <c r="E57" s="29"/>
      <c r="F57" s="22"/>
    </row>
    <row r="58" spans="1:6" ht="14.25" x14ac:dyDescent="0.2">
      <c r="A58" s="22"/>
      <c r="B58" s="78"/>
      <c r="C58" s="78"/>
      <c r="D58" s="78"/>
      <c r="E58" s="29"/>
      <c r="F58" s="22"/>
    </row>
    <row r="59" spans="1:6" ht="14.25" x14ac:dyDescent="0.2">
      <c r="A59" s="22"/>
      <c r="B59" s="78"/>
      <c r="C59" s="78"/>
      <c r="D59" s="78"/>
      <c r="E59" s="29"/>
      <c r="F59" s="22"/>
    </row>
    <row r="60" spans="1:6" ht="14.25" x14ac:dyDescent="0.2">
      <c r="A60" s="22"/>
      <c r="B60" s="78"/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4.25" x14ac:dyDescent="0.2">
      <c r="A72" s="22"/>
      <c r="B72" s="78"/>
      <c r="C72" s="78"/>
      <c r="D72" s="78"/>
      <c r="E72" s="29"/>
      <c r="F72" s="22"/>
    </row>
    <row r="73" spans="1:6" ht="13.5" customHeight="1" x14ac:dyDescent="0.2">
      <c r="A73" s="22"/>
      <c r="B73" s="78"/>
      <c r="C73" s="78"/>
      <c r="D73" s="78"/>
      <c r="E73" s="29"/>
      <c r="F73" s="22"/>
    </row>
    <row r="74" spans="1:6" ht="13.5" customHeight="1" x14ac:dyDescent="0.2">
      <c r="A74" s="22"/>
      <c r="B74" s="26" t="s">
        <v>21</v>
      </c>
      <c r="C74" s="27"/>
      <c r="D74" s="27"/>
      <c r="E74" s="30">
        <f>18.5*190</f>
        <v>3515</v>
      </c>
      <c r="F74" s="22"/>
    </row>
    <row r="75" spans="1:6" ht="13.5" customHeight="1" x14ac:dyDescent="0.2">
      <c r="A75" s="22"/>
      <c r="B75" s="35" t="s">
        <v>18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35" t="s">
        <v>19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26" t="s">
        <v>20</v>
      </c>
      <c r="C77" s="27"/>
      <c r="D77" s="27"/>
      <c r="E77" s="30">
        <f>SUM(E74:E76)</f>
        <v>3515</v>
      </c>
      <c r="F77" s="22"/>
    </row>
    <row r="78" spans="1:6" ht="13.5" customHeight="1" x14ac:dyDescent="0.2">
      <c r="A78" s="22"/>
      <c r="B78" s="27" t="s">
        <v>5</v>
      </c>
      <c r="C78" s="32">
        <v>0.05</v>
      </c>
      <c r="D78" s="27"/>
      <c r="E78" s="36">
        <f>ROUND(E77*C78,2)</f>
        <v>175.75</v>
      </c>
      <c r="F78" s="22"/>
    </row>
    <row r="79" spans="1:6" ht="13.5" customHeight="1" x14ac:dyDescent="0.2">
      <c r="A79" s="22"/>
      <c r="B79" s="27" t="s">
        <v>4</v>
      </c>
      <c r="C79" s="32">
        <v>8.5000000000000006E-2</v>
      </c>
      <c r="D79" s="27"/>
      <c r="E79" s="37">
        <f>ROUND((E77+E78)*C79,2)</f>
        <v>313.70999999999998</v>
      </c>
      <c r="F79" s="22"/>
    </row>
    <row r="80" spans="1:6" ht="13.5" customHeight="1" x14ac:dyDescent="0.2">
      <c r="A80" s="22"/>
      <c r="B80" s="27"/>
      <c r="C80" s="27"/>
      <c r="D80" s="27"/>
      <c r="E80" s="33"/>
      <c r="F80" s="22"/>
    </row>
    <row r="81" spans="1:6" ht="16.5" customHeight="1" thickBot="1" x14ac:dyDescent="0.25">
      <c r="A81" s="22"/>
      <c r="B81" s="26" t="s">
        <v>22</v>
      </c>
      <c r="C81" s="27"/>
      <c r="D81" s="27"/>
      <c r="E81" s="34">
        <f>SUM(E77:E79)</f>
        <v>4004.46</v>
      </c>
      <c r="F81" s="22"/>
    </row>
    <row r="82" spans="1:6" ht="15.75" thickTop="1" x14ac:dyDescent="0.2">
      <c r="A82" s="22"/>
      <c r="B82" s="81"/>
      <c r="C82" s="81"/>
      <c r="D82" s="81"/>
      <c r="E82" s="38"/>
      <c r="F82" s="22"/>
    </row>
    <row r="83" spans="1:6" ht="15" x14ac:dyDescent="0.2">
      <c r="A83" s="22"/>
      <c r="B83" s="80" t="s">
        <v>24</v>
      </c>
      <c r="C83" s="80"/>
      <c r="D83" s="80"/>
      <c r="E83" s="38">
        <v>0</v>
      </c>
      <c r="F83" s="22"/>
    </row>
    <row r="84" spans="1:6" ht="15" x14ac:dyDescent="0.2">
      <c r="A84" s="22"/>
      <c r="B84" s="81"/>
      <c r="C84" s="81"/>
      <c r="D84" s="81"/>
      <c r="E84" s="38"/>
      <c r="F84" s="22"/>
    </row>
    <row r="85" spans="1:6" ht="19.5" customHeight="1" x14ac:dyDescent="0.2">
      <c r="A85" s="22"/>
      <c r="B85" s="39" t="s">
        <v>23</v>
      </c>
      <c r="C85" s="40"/>
      <c r="D85" s="40"/>
      <c r="E85" s="41">
        <f>E81-E83</f>
        <v>4004.46</v>
      </c>
      <c r="F85" s="22"/>
    </row>
    <row r="86" spans="1:6" ht="13.5" customHeight="1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76"/>
      <c r="C88" s="76"/>
      <c r="D88" s="76"/>
      <c r="E88" s="76"/>
      <c r="F88" s="22"/>
    </row>
    <row r="89" spans="1:6" ht="14.25" x14ac:dyDescent="0.2">
      <c r="A89" s="84" t="s">
        <v>25</v>
      </c>
      <c r="B89" s="84"/>
      <c r="C89" s="84"/>
      <c r="D89" s="84"/>
      <c r="E89" s="84"/>
      <c r="F89" s="84"/>
    </row>
    <row r="90" spans="1:6" ht="14.25" x14ac:dyDescent="0.2">
      <c r="A90" s="82" t="s">
        <v>7</v>
      </c>
      <c r="B90" s="82"/>
      <c r="C90" s="82"/>
      <c r="D90" s="82"/>
      <c r="E90" s="82"/>
      <c r="F90" s="82"/>
    </row>
    <row r="91" spans="1:6" x14ac:dyDescent="0.2">
      <c r="A91" s="22"/>
      <c r="B91" s="22"/>
      <c r="C91" s="22"/>
      <c r="D91" s="22"/>
      <c r="E91" s="22"/>
      <c r="F91" s="22"/>
    </row>
    <row r="92" spans="1:6" x14ac:dyDescent="0.2">
      <c r="A92" s="22"/>
      <c r="B92" s="77"/>
      <c r="C92" s="77"/>
      <c r="D92" s="77"/>
      <c r="E92" s="77"/>
      <c r="F92" s="22"/>
    </row>
    <row r="93" spans="1:6" ht="15" x14ac:dyDescent="0.2">
      <c r="A93" s="83" t="s">
        <v>8</v>
      </c>
      <c r="B93" s="83"/>
      <c r="C93" s="83"/>
      <c r="D93" s="83"/>
      <c r="E93" s="83"/>
      <c r="F93" s="83"/>
    </row>
    <row r="95" spans="1:6" ht="39.75" customHeight="1" x14ac:dyDescent="0.2">
      <c r="B95" s="74"/>
      <c r="C95" s="75"/>
      <c r="D95" s="75"/>
    </row>
    <row r="96" spans="1:6" ht="13.5" customHeight="1" x14ac:dyDescent="0.2"/>
    <row r="97" spans="2:4" x14ac:dyDescent="0.2">
      <c r="B97" s="15"/>
      <c r="C97" s="15"/>
      <c r="D97" s="15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34:B73 B12:B20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858B-6256-4980-BEE8-93492D9C0F3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214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202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224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28.5" customHeight="1" x14ac:dyDescent="0.2">
      <c r="A34" s="51"/>
      <c r="B34" s="95" t="s">
        <v>215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221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217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219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customHeight="1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62"/>
      <c r="C63" s="62"/>
      <c r="D63" s="62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4*265</f>
        <v>1060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1060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53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105.74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1218.74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1218.74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4:D64"/>
    <mergeCell ref="B65:D65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8310129-9DDC-4FC4-885B-614E85A5BA7E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4F34-5F8A-4E31-B4AA-A0C54E6E6CE1}">
  <sheetPr>
    <pageSetUpPr fitToPage="1"/>
  </sheetPr>
  <dimension ref="A12:F92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214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199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225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218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220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customHeight="1" x14ac:dyDescent="0.2">
      <c r="A40" s="51"/>
      <c r="B40" s="95" t="s">
        <v>81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28.5" customHeight="1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62"/>
      <c r="C63" s="62"/>
      <c r="D63" s="62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3.5" customHeight="1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50" t="s">
        <v>21</v>
      </c>
      <c r="C69" s="52"/>
      <c r="D69" s="52"/>
      <c r="E69" s="30">
        <f>5.5*265</f>
        <v>1457.5</v>
      </c>
      <c r="F69" s="51"/>
    </row>
    <row r="70" spans="1:6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6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50" t="s">
        <v>20</v>
      </c>
      <c r="C72" s="52"/>
      <c r="D72" s="52"/>
      <c r="E72" s="30">
        <f>SUM(E69:E71)</f>
        <v>1457.5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72.88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145.38999999999999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22</v>
      </c>
      <c r="C76" s="52"/>
      <c r="D76" s="52"/>
      <c r="E76" s="34">
        <f>SUM(E72:E74)</f>
        <v>1675.77</v>
      </c>
      <c r="F76" s="51"/>
    </row>
    <row r="77" spans="1:6" ht="15.75" thickTop="1" x14ac:dyDescent="0.2">
      <c r="A77" s="51"/>
      <c r="B77" s="90"/>
      <c r="C77" s="90"/>
      <c r="D77" s="90"/>
      <c r="E77" s="67"/>
      <c r="F77" s="51"/>
    </row>
    <row r="78" spans="1:6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6" ht="15" x14ac:dyDescent="0.2">
      <c r="A79" s="51"/>
      <c r="B79" s="90"/>
      <c r="C79" s="90"/>
      <c r="D79" s="90"/>
      <c r="E79" s="67"/>
      <c r="F79" s="51"/>
    </row>
    <row r="80" spans="1:6" ht="19.5" customHeight="1" x14ac:dyDescent="0.2">
      <c r="A80" s="51"/>
      <c r="B80" s="68" t="s">
        <v>23</v>
      </c>
      <c r="C80" s="69"/>
      <c r="D80" s="69"/>
      <c r="E80" s="70">
        <f>E76-E78</f>
        <v>1675.77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A30:F30"/>
    <mergeCell ref="B43:D43"/>
    <mergeCell ref="B44:D44"/>
    <mergeCell ref="B45:D45"/>
    <mergeCell ref="B46:D46"/>
    <mergeCell ref="B33:D33"/>
    <mergeCell ref="B34:D34"/>
    <mergeCell ref="B35:D35"/>
    <mergeCell ref="B36:D36"/>
    <mergeCell ref="B37:D37"/>
    <mergeCell ref="B55:D55"/>
    <mergeCell ref="B38:D38"/>
    <mergeCell ref="B39:D39"/>
    <mergeCell ref="B40:D40"/>
    <mergeCell ref="B41:D41"/>
    <mergeCell ref="B42:D42"/>
    <mergeCell ref="B49:D49"/>
    <mergeCell ref="B48:D48"/>
    <mergeCell ref="B47:D47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232DAF97-D33D-4737-B2C0-FECB2DFCC96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994A-A918-4C99-A2A1-FE038E9C3E64}">
  <sheetPr>
    <pageSetUpPr fitToPage="1"/>
  </sheetPr>
  <dimension ref="A12:G92"/>
  <sheetViews>
    <sheetView view="pageBreakPreview" topLeftCell="A8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226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233</v>
      </c>
      <c r="C25" s="51"/>
      <c r="D25" s="51"/>
      <c r="E25" s="51"/>
      <c r="F25" s="51"/>
    </row>
    <row r="26" spans="1:6" ht="33.75" customHeight="1" x14ac:dyDescent="0.2">
      <c r="A26" s="49"/>
      <c r="B26" s="72" t="s">
        <v>234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227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228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229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33" customHeight="1" x14ac:dyDescent="0.2">
      <c r="A38" s="51"/>
      <c r="B38" s="95" t="s">
        <v>230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231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 t="s">
        <v>232</v>
      </c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62"/>
      <c r="C63" s="62"/>
      <c r="D63" s="62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7" ht="14.25" x14ac:dyDescent="0.2">
      <c r="A65" s="51"/>
      <c r="B65" s="95"/>
      <c r="C65" s="95"/>
      <c r="D65" s="95"/>
      <c r="E65" s="61"/>
      <c r="F65" s="51"/>
    </row>
    <row r="66" spans="1:7" ht="14.25" x14ac:dyDescent="0.2">
      <c r="A66" s="51"/>
      <c r="B66" s="95"/>
      <c r="C66" s="95"/>
      <c r="D66" s="95"/>
      <c r="E66" s="61"/>
      <c r="F66" s="51"/>
    </row>
    <row r="67" spans="1:7" ht="14.25" x14ac:dyDescent="0.2">
      <c r="A67" s="51"/>
      <c r="B67" s="95"/>
      <c r="C67" s="95"/>
      <c r="D67" s="95"/>
      <c r="E67" s="61"/>
      <c r="F67" s="51"/>
    </row>
    <row r="68" spans="1:7" ht="13.5" customHeight="1" x14ac:dyDescent="0.2">
      <c r="A68" s="51"/>
      <c r="B68" s="95"/>
      <c r="C68" s="95"/>
      <c r="D68" s="95"/>
      <c r="E68" s="61"/>
      <c r="F68" s="51"/>
    </row>
    <row r="69" spans="1:7" ht="13.5" customHeight="1" x14ac:dyDescent="0.2">
      <c r="A69" s="51"/>
      <c r="B69" s="50" t="s">
        <v>21</v>
      </c>
      <c r="C69" s="52"/>
      <c r="D69" s="52"/>
      <c r="E69" s="30">
        <f>9.75*295</f>
        <v>2876.25</v>
      </c>
      <c r="F69" s="51"/>
    </row>
    <row r="70" spans="1:7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7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7" ht="13.5" customHeight="1" x14ac:dyDescent="0.2">
      <c r="A72" s="51"/>
      <c r="B72" s="50" t="s">
        <v>20</v>
      </c>
      <c r="C72" s="52"/>
      <c r="D72" s="52"/>
      <c r="E72" s="30">
        <f>SUM(E69:E71)</f>
        <v>2876.25</v>
      </c>
      <c r="F72" s="51"/>
    </row>
    <row r="73" spans="1:7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143.81</v>
      </c>
      <c r="F73" s="51"/>
    </row>
    <row r="74" spans="1:7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286.91000000000003</v>
      </c>
      <c r="F74" s="51"/>
    </row>
    <row r="75" spans="1:7" ht="13.5" customHeight="1" x14ac:dyDescent="0.2">
      <c r="A75" s="51"/>
      <c r="B75" s="52"/>
      <c r="C75" s="52"/>
      <c r="D75" s="52"/>
      <c r="E75" s="66"/>
      <c r="F75" s="51"/>
    </row>
    <row r="76" spans="1:7" ht="16.5" customHeight="1" thickBot="1" x14ac:dyDescent="0.25">
      <c r="A76" s="51"/>
      <c r="B76" s="50" t="s">
        <v>22</v>
      </c>
      <c r="C76" s="52"/>
      <c r="D76" s="52"/>
      <c r="E76" s="34">
        <f>SUM(E72:E74)</f>
        <v>3306.97</v>
      </c>
      <c r="F76" s="51"/>
    </row>
    <row r="77" spans="1:7" ht="15.75" thickTop="1" x14ac:dyDescent="0.2">
      <c r="A77" s="51"/>
      <c r="B77" s="90"/>
      <c r="C77" s="90"/>
      <c r="D77" s="90"/>
      <c r="E77" s="67"/>
      <c r="F77" s="51"/>
    </row>
    <row r="78" spans="1:7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7" ht="15" x14ac:dyDescent="0.2">
      <c r="A79" s="51"/>
      <c r="B79" s="90"/>
      <c r="C79" s="90"/>
      <c r="D79" s="90"/>
      <c r="E79" s="67"/>
      <c r="F79" s="51"/>
    </row>
    <row r="80" spans="1:7" ht="19.5" customHeight="1" x14ac:dyDescent="0.2">
      <c r="A80" s="51"/>
      <c r="B80" s="68" t="s">
        <v>23</v>
      </c>
      <c r="C80" s="69"/>
      <c r="D80" s="69"/>
      <c r="E80" s="70">
        <f>E76-E78</f>
        <v>3306.97</v>
      </c>
      <c r="F80" s="51"/>
      <c r="G80" s="73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7:E87"/>
    <mergeCell ref="A88:F88"/>
    <mergeCell ref="B90:D90"/>
    <mergeCell ref="B45:D45"/>
    <mergeCell ref="B77:D77"/>
    <mergeCell ref="B78:D78"/>
    <mergeCell ref="B79:D79"/>
    <mergeCell ref="B83:E83"/>
    <mergeCell ref="A84:F84"/>
    <mergeCell ref="A85:F85"/>
    <mergeCell ref="B62:D62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35230006-0EEC-4E81-B506-75FF241C5C2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868E-F85E-4AA6-AF1A-76C155F06193}">
  <sheetPr>
    <pageSetUpPr fitToPage="1"/>
  </sheetPr>
  <dimension ref="A12:G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235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27</v>
      </c>
      <c r="C25" s="51"/>
      <c r="D25" s="51"/>
      <c r="E25" s="51"/>
      <c r="F25" s="51"/>
    </row>
    <row r="26" spans="1:6" ht="33.75" customHeight="1" x14ac:dyDescent="0.2">
      <c r="A26" s="49"/>
      <c r="B26" s="72" t="s">
        <v>234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236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237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238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239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231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 t="s">
        <v>240</v>
      </c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 t="s">
        <v>241</v>
      </c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 t="s">
        <v>242</v>
      </c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 t="s">
        <v>81</v>
      </c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 t="s">
        <v>243</v>
      </c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8.5*295</f>
        <v>2507.5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2507.5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125.38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250.12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2883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2883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8:E88"/>
    <mergeCell ref="A89:F89"/>
    <mergeCell ref="B91:D91"/>
    <mergeCell ref="B45:D45"/>
    <mergeCell ref="B78:D78"/>
    <mergeCell ref="B79:D79"/>
    <mergeCell ref="B80:D80"/>
    <mergeCell ref="B84:E84"/>
    <mergeCell ref="A85:F85"/>
    <mergeCell ref="A86:F86"/>
    <mergeCell ref="B63:D63"/>
    <mergeCell ref="B65:D65"/>
    <mergeCell ref="B66:D66"/>
    <mergeCell ref="B67:D67"/>
    <mergeCell ref="B68:D68"/>
    <mergeCell ref="B69:D69"/>
  </mergeCells>
  <dataValidations count="1">
    <dataValidation type="list" allowBlank="1" showInputMessage="1" showErrorMessage="1" sqref="B78:B80 B12:B20 B33:B69" xr:uid="{220B5B31-B2DA-46E8-A4D7-B884BC981C8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08F2-6104-4159-ABD8-F51C26338533}">
  <sheetPr>
    <pageSetUpPr fitToPage="1"/>
  </sheetPr>
  <dimension ref="A12:G93"/>
  <sheetViews>
    <sheetView view="pageBreakPreview" topLeftCell="A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244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202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245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246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247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81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3*325</f>
        <v>975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975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48.75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97.26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1121.01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1121.01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66:D66"/>
    <mergeCell ref="B67:D67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028CB526-3F73-4BF3-9049-CA032148093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874F-7310-4A39-BAD7-FCDFBDEA4F6D}">
  <sheetPr>
    <pageSetUpPr fitToPage="1"/>
  </sheetPr>
  <dimension ref="A12:G93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244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233</v>
      </c>
      <c r="C25" s="51"/>
      <c r="D25" s="51"/>
      <c r="E25" s="51"/>
      <c r="F25" s="51"/>
    </row>
    <row r="26" spans="1:6" ht="33.75" customHeight="1" x14ac:dyDescent="0.2">
      <c r="A26" s="49"/>
      <c r="B26" s="72" t="s">
        <v>234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249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246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x14ac:dyDescent="0.2">
      <c r="A36" s="51"/>
      <c r="B36" s="95" t="s">
        <v>247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81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248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3.5*325</f>
        <v>1137.5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1137.5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56.88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113.47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1307.8500000000001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1307.8500000000001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823052B-568D-40BE-9C2B-1BDFB294247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E073-2523-4F66-9BC4-B4F9402AC98C}">
  <sheetPr>
    <pageSetUpPr fitToPage="1"/>
  </sheetPr>
  <dimension ref="A12:G93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250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202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251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252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customHeight="1" x14ac:dyDescent="0.2">
      <c r="A36" s="51"/>
      <c r="B36" s="95" t="s">
        <v>253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254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255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 t="s">
        <v>256</v>
      </c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4*325</f>
        <v>1300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25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1325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66.25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132.16999999999999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1523.42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1523.42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66:D66"/>
    <mergeCell ref="B67:D67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B5F75C3A-8170-4ABE-B818-C36246CBF56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C9DD-86D6-408D-9F36-CE7090146C8D}">
  <sheetPr>
    <pageSetUpPr fitToPage="1"/>
  </sheetPr>
  <dimension ref="A12:G93"/>
  <sheetViews>
    <sheetView view="pageBreakPreview" topLeftCell="A7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250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27</v>
      </c>
      <c r="C25" s="51"/>
      <c r="D25" s="51"/>
      <c r="E25" s="51"/>
      <c r="F25" s="51"/>
    </row>
    <row r="26" spans="1:6" ht="33.75" customHeight="1" x14ac:dyDescent="0.2">
      <c r="A26" s="49"/>
      <c r="B26" s="72" t="s">
        <v>234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257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252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customHeight="1" x14ac:dyDescent="0.2">
      <c r="A36" s="51"/>
      <c r="B36" s="95" t="s">
        <v>253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254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255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 t="s">
        <v>256</v>
      </c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 t="s">
        <v>258</v>
      </c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4.25*325</f>
        <v>1381.25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25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1406.25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70.31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140.27000000000001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1616.83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1616.83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66:D66"/>
    <mergeCell ref="B67:D67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FB232B71-B3CE-473F-864C-E9B7661E530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FE4A-D817-48D2-86D0-B81CBC84441F}">
  <sheetPr>
    <pageSetUpPr fitToPage="1"/>
  </sheetPr>
  <dimension ref="A12:G93"/>
  <sheetViews>
    <sheetView view="pageBreakPreview" topLeftCell="A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259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202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260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261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customHeight="1" x14ac:dyDescent="0.2">
      <c r="A36" s="51"/>
      <c r="B36" s="95" t="s">
        <v>262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263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264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3*350</f>
        <v>1050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1050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52.5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104.74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1207.24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1207.24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A903B290-8766-4687-BFFA-ED6F392A3DD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B470-32DB-45B5-8623-FC1202F30D70}">
  <sheetPr>
    <pageSetUpPr fitToPage="1"/>
  </sheetPr>
  <dimension ref="A12:G93"/>
  <sheetViews>
    <sheetView view="pageBreakPreview" topLeftCell="A5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259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27</v>
      </c>
      <c r="C25" s="51"/>
      <c r="D25" s="51"/>
      <c r="E25" s="51"/>
      <c r="F25" s="51"/>
    </row>
    <row r="26" spans="1:6" ht="33.75" customHeight="1" x14ac:dyDescent="0.2">
      <c r="A26" s="49"/>
      <c r="B26" s="72" t="s">
        <v>234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265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262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customHeight="1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 t="s">
        <v>264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1.5*350</f>
        <v>525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525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26.25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52.37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603.62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603.62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5743E0A-EC39-46C3-B7EE-809CC910619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6"/>
  <sheetViews>
    <sheetView view="pageBreakPreview" topLeftCell="A25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42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43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14.25" x14ac:dyDescent="0.2">
      <c r="A36" s="22"/>
      <c r="B36" s="78" t="s">
        <v>46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28.5" customHeight="1" x14ac:dyDescent="0.2">
      <c r="A39" s="22"/>
      <c r="B39" s="78" t="s">
        <v>44</v>
      </c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4.25" x14ac:dyDescent="0.2">
      <c r="A41" s="22"/>
      <c r="B41" s="78"/>
      <c r="C41" s="78"/>
      <c r="D41" s="78"/>
      <c r="E41" s="29"/>
      <c r="F41" s="22"/>
    </row>
    <row r="42" spans="1:6" ht="14.25" x14ac:dyDescent="0.2">
      <c r="A42" s="22"/>
      <c r="B42" s="43" t="s">
        <v>40</v>
      </c>
      <c r="C42" s="43"/>
      <c r="D42" s="43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30" customHeight="1" x14ac:dyDescent="0.2">
      <c r="A45" s="22"/>
      <c r="B45" s="78" t="s">
        <v>47</v>
      </c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 t="s">
        <v>12</v>
      </c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78"/>
      <c r="C50" s="78"/>
      <c r="D50" s="78"/>
      <c r="E50" s="29"/>
      <c r="F50" s="22"/>
    </row>
    <row r="51" spans="1:6" ht="14.25" x14ac:dyDescent="0.2">
      <c r="A51" s="22"/>
      <c r="B51" s="78" t="s">
        <v>14</v>
      </c>
      <c r="C51" s="78"/>
      <c r="D51" s="78"/>
      <c r="E51" s="29"/>
      <c r="F51" s="22"/>
    </row>
    <row r="52" spans="1:6" ht="14.25" x14ac:dyDescent="0.2">
      <c r="A52" s="22"/>
      <c r="B52" s="78"/>
      <c r="C52" s="78"/>
      <c r="D52" s="78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 t="s">
        <v>45</v>
      </c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43" t="s">
        <v>15</v>
      </c>
      <c r="C57" s="43"/>
      <c r="D57" s="43"/>
      <c r="E57" s="29"/>
      <c r="F57" s="22"/>
    </row>
    <row r="58" spans="1:6" ht="14.25" x14ac:dyDescent="0.2">
      <c r="A58" s="22"/>
      <c r="B58" s="78"/>
      <c r="C58" s="78"/>
      <c r="D58" s="78"/>
      <c r="E58" s="29"/>
      <c r="F58" s="22"/>
    </row>
    <row r="59" spans="1:6" ht="14.25" x14ac:dyDescent="0.2">
      <c r="A59" s="22"/>
      <c r="B59" s="78"/>
      <c r="C59" s="78"/>
      <c r="D59" s="78"/>
      <c r="E59" s="29"/>
      <c r="F59" s="22"/>
    </row>
    <row r="60" spans="1:6" ht="14.25" x14ac:dyDescent="0.2">
      <c r="A60" s="22"/>
      <c r="B60" s="78" t="s">
        <v>50</v>
      </c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3.5" customHeight="1" x14ac:dyDescent="0.2">
      <c r="A72" s="22"/>
      <c r="B72" s="78"/>
      <c r="C72" s="78"/>
      <c r="D72" s="78"/>
      <c r="E72" s="29"/>
      <c r="F72" s="22"/>
    </row>
    <row r="73" spans="1:6" ht="13.5" customHeight="1" x14ac:dyDescent="0.2">
      <c r="A73" s="22"/>
      <c r="B73" s="26" t="s">
        <v>21</v>
      </c>
      <c r="C73" s="27"/>
      <c r="D73" s="27"/>
      <c r="E73" s="30">
        <f>32*190</f>
        <v>6080</v>
      </c>
      <c r="F73" s="22"/>
    </row>
    <row r="74" spans="1:6" ht="13.5" customHeight="1" x14ac:dyDescent="0.2">
      <c r="A74" s="22"/>
      <c r="B74" s="35" t="s">
        <v>49</v>
      </c>
      <c r="C74" s="27"/>
      <c r="D74" s="27"/>
      <c r="E74" s="31">
        <v>106</v>
      </c>
      <c r="F74" s="22"/>
    </row>
    <row r="75" spans="1:6" ht="13.5" customHeight="1" x14ac:dyDescent="0.2">
      <c r="A75" s="22"/>
      <c r="B75" s="35" t="s">
        <v>48</v>
      </c>
      <c r="C75" s="27"/>
      <c r="D75" s="27"/>
      <c r="E75" s="31">
        <v>300</v>
      </c>
      <c r="F75" s="22"/>
    </row>
    <row r="76" spans="1:6" ht="13.5" customHeight="1" x14ac:dyDescent="0.2">
      <c r="A76" s="22"/>
      <c r="B76" s="26" t="s">
        <v>20</v>
      </c>
      <c r="C76" s="27"/>
      <c r="D76" s="27"/>
      <c r="E76" s="30">
        <f>SUM(E73:E75)</f>
        <v>6486</v>
      </c>
      <c r="F76" s="22"/>
    </row>
    <row r="77" spans="1:6" ht="13.5" customHeight="1" x14ac:dyDescent="0.2">
      <c r="A77" s="22"/>
      <c r="B77" s="27" t="s">
        <v>5</v>
      </c>
      <c r="C77" s="32">
        <v>0.05</v>
      </c>
      <c r="D77" s="27"/>
      <c r="E77" s="36">
        <f>ROUND(E76*C77,2)</f>
        <v>324.3</v>
      </c>
      <c r="F77" s="22"/>
    </row>
    <row r="78" spans="1:6" ht="13.5" customHeight="1" x14ac:dyDescent="0.2">
      <c r="A78" s="22"/>
      <c r="B78" s="27" t="s">
        <v>4</v>
      </c>
      <c r="C78" s="32">
        <v>8.5000000000000006E-2</v>
      </c>
      <c r="D78" s="27"/>
      <c r="E78" s="37">
        <f>ROUND((E76+E77)*C78,2)</f>
        <v>578.88</v>
      </c>
      <c r="F78" s="22"/>
    </row>
    <row r="79" spans="1:6" ht="13.5" customHeight="1" x14ac:dyDescent="0.2">
      <c r="A79" s="22"/>
      <c r="B79" s="27"/>
      <c r="C79" s="27"/>
      <c r="D79" s="27"/>
      <c r="E79" s="33"/>
      <c r="F79" s="22"/>
    </row>
    <row r="80" spans="1:6" ht="16.5" customHeight="1" thickBot="1" x14ac:dyDescent="0.25">
      <c r="A80" s="22"/>
      <c r="B80" s="26" t="s">
        <v>22</v>
      </c>
      <c r="C80" s="27"/>
      <c r="D80" s="27"/>
      <c r="E80" s="34">
        <f>SUM(E76:E78)</f>
        <v>7389.18</v>
      </c>
      <c r="F80" s="22"/>
    </row>
    <row r="81" spans="1:6" ht="15.75" thickTop="1" x14ac:dyDescent="0.2">
      <c r="A81" s="22"/>
      <c r="B81" s="81"/>
      <c r="C81" s="81"/>
      <c r="D81" s="81"/>
      <c r="E81" s="38"/>
      <c r="F81" s="22"/>
    </row>
    <row r="82" spans="1:6" ht="15" x14ac:dyDescent="0.2">
      <c r="A82" s="22"/>
      <c r="B82" s="80" t="s">
        <v>24</v>
      </c>
      <c r="C82" s="80"/>
      <c r="D82" s="80"/>
      <c r="E82" s="38">
        <v>0</v>
      </c>
      <c r="F82" s="22"/>
    </row>
    <row r="83" spans="1:6" ht="15" x14ac:dyDescent="0.2">
      <c r="A83" s="22"/>
      <c r="B83" s="81"/>
      <c r="C83" s="81"/>
      <c r="D83" s="81"/>
      <c r="E83" s="38"/>
      <c r="F83" s="22"/>
    </row>
    <row r="84" spans="1:6" ht="19.5" customHeight="1" x14ac:dyDescent="0.2">
      <c r="A84" s="22"/>
      <c r="B84" s="39" t="s">
        <v>23</v>
      </c>
      <c r="C84" s="40"/>
      <c r="D84" s="40"/>
      <c r="E84" s="41">
        <f>E80-E82</f>
        <v>7389.18</v>
      </c>
      <c r="F84" s="22"/>
    </row>
    <row r="85" spans="1:6" ht="13.5" customHeight="1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6"/>
      <c r="C87" s="76"/>
      <c r="D87" s="76"/>
      <c r="E87" s="76"/>
      <c r="F87" s="22"/>
    </row>
    <row r="88" spans="1:6" ht="14.25" x14ac:dyDescent="0.2">
      <c r="A88" s="84" t="s">
        <v>25</v>
      </c>
      <c r="B88" s="84"/>
      <c r="C88" s="84"/>
      <c r="D88" s="84"/>
      <c r="E88" s="84"/>
      <c r="F88" s="84"/>
    </row>
    <row r="89" spans="1:6" ht="14.25" x14ac:dyDescent="0.2">
      <c r="A89" s="82" t="s">
        <v>7</v>
      </c>
      <c r="B89" s="82"/>
      <c r="C89" s="82"/>
      <c r="D89" s="82"/>
      <c r="E89" s="82"/>
      <c r="F89" s="82"/>
    </row>
    <row r="90" spans="1:6" x14ac:dyDescent="0.2">
      <c r="A90" s="22"/>
      <c r="B90" s="22"/>
      <c r="C90" s="22"/>
      <c r="D90" s="22"/>
      <c r="E90" s="22"/>
      <c r="F90" s="22"/>
    </row>
    <row r="91" spans="1:6" x14ac:dyDescent="0.2">
      <c r="A91" s="22"/>
      <c r="B91" s="77"/>
      <c r="C91" s="77"/>
      <c r="D91" s="77"/>
      <c r="E91" s="77"/>
      <c r="F91" s="22"/>
    </row>
    <row r="92" spans="1:6" ht="15" x14ac:dyDescent="0.2">
      <c r="A92" s="83" t="s">
        <v>8</v>
      </c>
      <c r="B92" s="83"/>
      <c r="C92" s="83"/>
      <c r="D92" s="83"/>
      <c r="E92" s="83"/>
      <c r="F92" s="83"/>
    </row>
    <row r="94" spans="1:6" ht="39.75" customHeight="1" x14ac:dyDescent="0.2">
      <c r="B94" s="74"/>
      <c r="C94" s="75"/>
      <c r="D94" s="75"/>
    </row>
    <row r="95" spans="1:6" ht="13.5" customHeight="1" x14ac:dyDescent="0.2"/>
    <row r="96" spans="1:6" x14ac:dyDescent="0.2">
      <c r="B96" s="15"/>
      <c r="C96" s="15"/>
      <c r="D96" s="15"/>
    </row>
  </sheetData>
  <mergeCells count="47">
    <mergeCell ref="A92:F92"/>
    <mergeCell ref="B94:D94"/>
    <mergeCell ref="B82:D82"/>
    <mergeCell ref="B83:D83"/>
    <mergeCell ref="B87:E87"/>
    <mergeCell ref="A88:F88"/>
    <mergeCell ref="A89:F89"/>
    <mergeCell ref="B91:E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B56:D56"/>
    <mergeCell ref="B50:D50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34:B72 B12:B20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8CD8-D78D-403A-8D81-42C1DACAD7DF}">
  <sheetPr>
    <pageSetUpPr fitToPage="1"/>
  </sheetPr>
  <dimension ref="A12:G93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266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202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267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270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customHeight="1" x14ac:dyDescent="0.2">
      <c r="A36" s="51"/>
      <c r="B36" s="95" t="s">
        <v>268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269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 t="s">
        <v>271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 t="s">
        <v>81</v>
      </c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 t="s">
        <v>272</v>
      </c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9*350</f>
        <v>3150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3150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157.5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314.20999999999998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3621.71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3621.71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66:D66"/>
    <mergeCell ref="B67:D67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E88A96BB-5036-4FC1-8010-ED95BDBF434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C3E7-DBD5-432F-9038-41DFDF7B01C3}">
  <sheetPr>
    <pageSetUpPr fitToPage="1"/>
  </sheetPr>
  <dimension ref="A12:G93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266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27</v>
      </c>
      <c r="C25" s="51"/>
      <c r="D25" s="51"/>
      <c r="E25" s="51"/>
      <c r="F25" s="51"/>
    </row>
    <row r="26" spans="1:6" ht="33.75" customHeight="1" x14ac:dyDescent="0.2">
      <c r="A26" s="49"/>
      <c r="B26" s="72" t="s">
        <v>234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273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/>
      <c r="C33" s="95"/>
      <c r="D33" s="95"/>
      <c r="E33" s="61"/>
      <c r="F33" s="51"/>
    </row>
    <row r="34" spans="1:6" ht="14.25" x14ac:dyDescent="0.2">
      <c r="A34" s="51"/>
      <c r="B34" s="95" t="s">
        <v>270</v>
      </c>
      <c r="C34" s="95"/>
      <c r="D34" s="95"/>
      <c r="E34" s="61"/>
      <c r="F34" s="51"/>
    </row>
    <row r="35" spans="1:6" ht="14.25" x14ac:dyDescent="0.2">
      <c r="A35" s="51"/>
      <c r="B35" s="95"/>
      <c r="C35" s="95"/>
      <c r="D35" s="95"/>
      <c r="E35" s="61"/>
      <c r="F35" s="51"/>
    </row>
    <row r="36" spans="1:6" ht="14.25" customHeight="1" x14ac:dyDescent="0.2">
      <c r="A36" s="51"/>
      <c r="B36" s="95" t="s">
        <v>268</v>
      </c>
      <c r="C36" s="95"/>
      <c r="D36" s="95"/>
      <c r="E36" s="61"/>
      <c r="F36" s="51"/>
    </row>
    <row r="37" spans="1:6" ht="14.25" x14ac:dyDescent="0.2">
      <c r="A37" s="51"/>
      <c r="B37" s="95"/>
      <c r="C37" s="95"/>
      <c r="D37" s="95"/>
      <c r="E37" s="61"/>
      <c r="F37" s="51"/>
    </row>
    <row r="38" spans="1:6" ht="14.25" x14ac:dyDescent="0.2">
      <c r="A38" s="51"/>
      <c r="B38" s="95" t="s">
        <v>269</v>
      </c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7*350</f>
        <v>2450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2450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122.5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244.39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2816.89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2816.89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66:D66"/>
    <mergeCell ref="B67:D67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BA522AB3-6C78-46AA-A380-44BBFCB372E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7CAA-76EE-4541-B767-F0056C48AF26}">
  <sheetPr>
    <pageSetUpPr fitToPage="1"/>
  </sheetPr>
  <dimension ref="A12:G92"/>
  <sheetViews>
    <sheetView view="pageBreakPreview" topLeftCell="A5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274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202</v>
      </c>
      <c r="C25" s="51"/>
      <c r="D25" s="51"/>
      <c r="E25" s="51"/>
      <c r="F25" s="51"/>
    </row>
    <row r="26" spans="1:6" ht="33.75" customHeight="1" x14ac:dyDescent="0.2">
      <c r="A26" s="49"/>
      <c r="B26" s="72" t="s">
        <v>205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275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 t="s">
        <v>268</v>
      </c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276</v>
      </c>
      <c r="C35" s="95"/>
      <c r="D35" s="95"/>
      <c r="E35" s="61"/>
      <c r="F35" s="51"/>
    </row>
    <row r="36" spans="1:6" ht="14.25" customHeight="1" x14ac:dyDescent="0.2">
      <c r="A36" s="51"/>
      <c r="B36" s="95"/>
      <c r="C36" s="95"/>
      <c r="D36" s="95"/>
      <c r="E36" s="61"/>
      <c r="F36" s="51"/>
    </row>
    <row r="37" spans="1:6" ht="31.5" customHeight="1" x14ac:dyDescent="0.2">
      <c r="A37" s="51"/>
      <c r="B37" s="95" t="s">
        <v>277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 t="s">
        <v>278</v>
      </c>
      <c r="C39" s="95"/>
      <c r="D39" s="95"/>
      <c r="E39" s="61"/>
      <c r="F39" s="51"/>
    </row>
    <row r="40" spans="1:6" ht="14.25" x14ac:dyDescent="0.2">
      <c r="A40" s="51"/>
      <c r="B40" s="95" t="s">
        <v>271</v>
      </c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 t="s">
        <v>81</v>
      </c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62"/>
      <c r="C63" s="62"/>
      <c r="D63" s="62"/>
      <c r="E63" s="61"/>
      <c r="F63" s="51"/>
    </row>
    <row r="64" spans="1:6" ht="14.25" x14ac:dyDescent="0.2">
      <c r="A64" s="51"/>
      <c r="B64" s="95"/>
      <c r="C64" s="95"/>
      <c r="D64" s="95"/>
      <c r="E64" s="61"/>
      <c r="F64" s="51"/>
    </row>
    <row r="65" spans="1:7" ht="14.25" x14ac:dyDescent="0.2">
      <c r="A65" s="51"/>
      <c r="B65" s="95"/>
      <c r="C65" s="95"/>
      <c r="D65" s="95"/>
      <c r="E65" s="61"/>
      <c r="F65" s="51"/>
    </row>
    <row r="66" spans="1:7" ht="14.25" x14ac:dyDescent="0.2">
      <c r="A66" s="51"/>
      <c r="B66" s="95"/>
      <c r="C66" s="95"/>
      <c r="D66" s="95"/>
      <c r="E66" s="61"/>
      <c r="F66" s="51"/>
    </row>
    <row r="67" spans="1:7" ht="14.25" x14ac:dyDescent="0.2">
      <c r="A67" s="51"/>
      <c r="B67" s="95"/>
      <c r="C67" s="95"/>
      <c r="D67" s="95"/>
      <c r="E67" s="61"/>
      <c r="F67" s="51"/>
    </row>
    <row r="68" spans="1:7" ht="13.5" customHeight="1" x14ac:dyDescent="0.2">
      <c r="A68" s="51"/>
      <c r="B68" s="95"/>
      <c r="C68" s="95"/>
      <c r="D68" s="95"/>
      <c r="E68" s="61"/>
      <c r="F68" s="51"/>
    </row>
    <row r="69" spans="1:7" ht="13.5" customHeight="1" x14ac:dyDescent="0.2">
      <c r="A69" s="51"/>
      <c r="B69" s="50" t="s">
        <v>21</v>
      </c>
      <c r="C69" s="52"/>
      <c r="D69" s="52"/>
      <c r="E69" s="30">
        <f>16.5*350</f>
        <v>5775</v>
      </c>
      <c r="F69" s="51"/>
    </row>
    <row r="70" spans="1:7" ht="13.5" customHeight="1" x14ac:dyDescent="0.2">
      <c r="A70" s="51"/>
      <c r="B70" s="63" t="s">
        <v>18</v>
      </c>
      <c r="C70" s="52"/>
      <c r="D70" s="52"/>
      <c r="E70" s="31">
        <v>0</v>
      </c>
      <c r="F70" s="51"/>
    </row>
    <row r="71" spans="1:7" ht="13.5" customHeight="1" x14ac:dyDescent="0.2">
      <c r="A71" s="51"/>
      <c r="B71" s="63" t="s">
        <v>19</v>
      </c>
      <c r="C71" s="52"/>
      <c r="D71" s="52"/>
      <c r="E71" s="31">
        <v>0</v>
      </c>
      <c r="F71" s="51"/>
    </row>
    <row r="72" spans="1:7" ht="13.5" customHeight="1" x14ac:dyDescent="0.2">
      <c r="A72" s="51"/>
      <c r="B72" s="50" t="s">
        <v>20</v>
      </c>
      <c r="C72" s="52"/>
      <c r="D72" s="52"/>
      <c r="E72" s="30">
        <f>SUM(E69:E71)</f>
        <v>5775</v>
      </c>
      <c r="F72" s="51"/>
    </row>
    <row r="73" spans="1:7" ht="13.5" customHeight="1" x14ac:dyDescent="0.2">
      <c r="A73" s="51"/>
      <c r="B73" s="52" t="s">
        <v>5</v>
      </c>
      <c r="C73" s="64">
        <v>0.05</v>
      </c>
      <c r="D73" s="52"/>
      <c r="E73" s="36">
        <f>ROUND(E72*C73,2)</f>
        <v>288.75</v>
      </c>
      <c r="F73" s="51"/>
    </row>
    <row r="74" spans="1:7" ht="13.5" customHeight="1" x14ac:dyDescent="0.2">
      <c r="A74" s="51"/>
      <c r="B74" s="52" t="s">
        <v>4</v>
      </c>
      <c r="C74" s="65">
        <v>9.9750000000000005E-2</v>
      </c>
      <c r="D74" s="52"/>
      <c r="E74" s="37">
        <f>ROUND(E72*C74,2)</f>
        <v>576.05999999999995</v>
      </c>
      <c r="F74" s="51"/>
    </row>
    <row r="75" spans="1:7" ht="13.5" customHeight="1" x14ac:dyDescent="0.2">
      <c r="A75" s="51"/>
      <c r="B75" s="52"/>
      <c r="C75" s="52"/>
      <c r="D75" s="52"/>
      <c r="E75" s="66"/>
      <c r="F75" s="51"/>
    </row>
    <row r="76" spans="1:7" ht="16.5" customHeight="1" thickBot="1" x14ac:dyDescent="0.25">
      <c r="A76" s="51"/>
      <c r="B76" s="50" t="s">
        <v>22</v>
      </c>
      <c r="C76" s="52"/>
      <c r="D76" s="52"/>
      <c r="E76" s="34">
        <f>SUM(E72:E74)</f>
        <v>6639.8099999999995</v>
      </c>
      <c r="F76" s="51"/>
    </row>
    <row r="77" spans="1:7" ht="15.75" thickTop="1" x14ac:dyDescent="0.2">
      <c r="A77" s="51"/>
      <c r="B77" s="90"/>
      <c r="C77" s="90"/>
      <c r="D77" s="90"/>
      <c r="E77" s="67"/>
      <c r="F77" s="51"/>
    </row>
    <row r="78" spans="1:7" ht="15" x14ac:dyDescent="0.2">
      <c r="A78" s="51"/>
      <c r="B78" s="91" t="s">
        <v>24</v>
      </c>
      <c r="C78" s="91"/>
      <c r="D78" s="91"/>
      <c r="E78" s="67">
        <v>0</v>
      </c>
      <c r="F78" s="51"/>
    </row>
    <row r="79" spans="1:7" ht="15" x14ac:dyDescent="0.2">
      <c r="A79" s="51"/>
      <c r="B79" s="90"/>
      <c r="C79" s="90"/>
      <c r="D79" s="90"/>
      <c r="E79" s="67"/>
      <c r="F79" s="51"/>
    </row>
    <row r="80" spans="1:7" ht="19.5" customHeight="1" x14ac:dyDescent="0.2">
      <c r="A80" s="51"/>
      <c r="B80" s="68" t="s">
        <v>23</v>
      </c>
      <c r="C80" s="69"/>
      <c r="D80" s="69"/>
      <c r="E80" s="70">
        <f>E76-E78</f>
        <v>6639.8099999999995</v>
      </c>
      <c r="F80" s="51"/>
      <c r="G80" s="73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2"/>
      <c r="C83" s="92"/>
      <c r="D83" s="92"/>
      <c r="E83" s="92"/>
      <c r="F83" s="51"/>
    </row>
    <row r="84" spans="1:6" ht="14.25" x14ac:dyDescent="0.2">
      <c r="A84" s="93" t="s">
        <v>93</v>
      </c>
      <c r="B84" s="93"/>
      <c r="C84" s="93"/>
      <c r="D84" s="93"/>
      <c r="E84" s="93"/>
      <c r="F84" s="93"/>
    </row>
    <row r="85" spans="1:6" ht="14.25" x14ac:dyDescent="0.2">
      <c r="A85" s="94" t="s">
        <v>94</v>
      </c>
      <c r="B85" s="94"/>
      <c r="C85" s="94"/>
      <c r="D85" s="94"/>
      <c r="E85" s="94"/>
      <c r="F85" s="94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6"/>
      <c r="C87" s="86"/>
      <c r="D87" s="86"/>
      <c r="E87" s="86"/>
      <c r="F87" s="51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1:D61"/>
    <mergeCell ref="B62:D62"/>
    <mergeCell ref="B64:D64"/>
    <mergeCell ref="B65:D65"/>
    <mergeCell ref="B66:D66"/>
    <mergeCell ref="B67:D67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8CF91C18-353E-4A53-9FDA-E86AD2C399B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2221-7A64-4F05-B89A-A5C91C40B731}">
  <sheetPr>
    <pageSetUpPr fitToPage="1"/>
  </sheetPr>
  <dimension ref="A12:G93"/>
  <sheetViews>
    <sheetView tabSelected="1" view="pageBreakPreview" topLeftCell="A19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7" width="13" style="47" bestFit="1" customWidth="1"/>
    <col min="8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274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6"/>
      <c r="C24" s="51"/>
      <c r="D24" s="51"/>
      <c r="E24" s="51"/>
      <c r="F24" s="51"/>
    </row>
    <row r="25" spans="1:6" ht="15" x14ac:dyDescent="0.2">
      <c r="A25" s="49"/>
      <c r="B25" s="26" t="s">
        <v>27</v>
      </c>
      <c r="C25" s="51"/>
      <c r="D25" s="51"/>
      <c r="E25" s="51"/>
      <c r="F25" s="51"/>
    </row>
    <row r="26" spans="1:6" ht="33.75" customHeight="1" x14ac:dyDescent="0.2">
      <c r="A26" s="49"/>
      <c r="B26" s="72" t="s">
        <v>234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17</v>
      </c>
      <c r="E28" s="56" t="s">
        <v>279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49"/>
      <c r="B31" s="60" t="s">
        <v>146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5" t="s">
        <v>268</v>
      </c>
      <c r="C33" s="95"/>
      <c r="D33" s="95"/>
      <c r="E33" s="61"/>
      <c r="F33" s="51"/>
    </row>
    <row r="34" spans="1:6" ht="14.25" x14ac:dyDescent="0.2">
      <c r="A34" s="51"/>
      <c r="B34" s="95"/>
      <c r="C34" s="95"/>
      <c r="D34" s="95"/>
      <c r="E34" s="61"/>
      <c r="F34" s="51"/>
    </row>
    <row r="35" spans="1:6" ht="14.25" x14ac:dyDescent="0.2">
      <c r="A35" s="51"/>
      <c r="B35" s="95" t="s">
        <v>276</v>
      </c>
      <c r="C35" s="95"/>
      <c r="D35" s="95"/>
      <c r="E35" s="61"/>
      <c r="F35" s="51"/>
    </row>
    <row r="36" spans="1:6" ht="14.25" customHeight="1" x14ac:dyDescent="0.2">
      <c r="A36" s="51"/>
      <c r="B36" s="95"/>
      <c r="C36" s="95"/>
      <c r="D36" s="95"/>
      <c r="E36" s="61"/>
      <c r="F36" s="51"/>
    </row>
    <row r="37" spans="1:6" ht="14.25" x14ac:dyDescent="0.2">
      <c r="A37" s="51"/>
      <c r="B37" s="95" t="s">
        <v>81</v>
      </c>
      <c r="C37" s="95"/>
      <c r="D37" s="95"/>
      <c r="E37" s="61"/>
      <c r="F37" s="51"/>
    </row>
    <row r="38" spans="1:6" ht="14.25" x14ac:dyDescent="0.2">
      <c r="A38" s="51"/>
      <c r="B38" s="95"/>
      <c r="C38" s="95"/>
      <c r="D38" s="95"/>
      <c r="E38" s="61"/>
      <c r="F38" s="51"/>
    </row>
    <row r="39" spans="1:6" ht="14.25" x14ac:dyDescent="0.2">
      <c r="A39" s="51"/>
      <c r="B39" s="95"/>
      <c r="C39" s="95"/>
      <c r="D39" s="95"/>
      <c r="E39" s="61"/>
      <c r="F39" s="51"/>
    </row>
    <row r="40" spans="1:6" ht="14.25" x14ac:dyDescent="0.2">
      <c r="A40" s="51"/>
      <c r="B40" s="95"/>
      <c r="C40" s="95"/>
      <c r="D40" s="95"/>
      <c r="E40" s="61"/>
      <c r="F40" s="51"/>
    </row>
    <row r="41" spans="1:6" ht="14.25" x14ac:dyDescent="0.2">
      <c r="A41" s="51"/>
      <c r="B41" s="95"/>
      <c r="C41" s="95"/>
      <c r="D41" s="95"/>
      <c r="E41" s="61"/>
      <c r="F41" s="51"/>
    </row>
    <row r="42" spans="1:6" ht="14.25" x14ac:dyDescent="0.2">
      <c r="A42" s="51"/>
      <c r="B42" s="95"/>
      <c r="C42" s="95"/>
      <c r="D42" s="95"/>
      <c r="E42" s="61"/>
      <c r="F42" s="51"/>
    </row>
    <row r="43" spans="1:6" ht="14.25" x14ac:dyDescent="0.2">
      <c r="A43" s="51"/>
      <c r="B43" s="95"/>
      <c r="C43" s="95"/>
      <c r="D43" s="95"/>
      <c r="E43" s="61"/>
      <c r="F43" s="51"/>
    </row>
    <row r="44" spans="1:6" ht="14.25" x14ac:dyDescent="0.2">
      <c r="A44" s="51"/>
      <c r="B44" s="95"/>
      <c r="C44" s="95"/>
      <c r="D44" s="95"/>
      <c r="E44" s="61"/>
      <c r="F44" s="51"/>
    </row>
    <row r="45" spans="1:6" ht="14.25" x14ac:dyDescent="0.2">
      <c r="A45" s="51"/>
      <c r="B45" s="95"/>
      <c r="C45" s="95"/>
      <c r="D45" s="95"/>
      <c r="E45" s="61"/>
      <c r="F45" s="51"/>
    </row>
    <row r="46" spans="1:6" ht="14.25" x14ac:dyDescent="0.2">
      <c r="A46" s="51"/>
      <c r="B46" s="95"/>
      <c r="C46" s="95"/>
      <c r="D46" s="95"/>
      <c r="E46" s="61"/>
      <c r="F46" s="51"/>
    </row>
    <row r="47" spans="1:6" ht="14.25" x14ac:dyDescent="0.2">
      <c r="A47" s="51"/>
      <c r="B47" s="95"/>
      <c r="C47" s="95"/>
      <c r="D47" s="95"/>
      <c r="E47" s="61"/>
      <c r="F47" s="51"/>
    </row>
    <row r="48" spans="1:6" ht="14.25" x14ac:dyDescent="0.2">
      <c r="A48" s="51"/>
      <c r="B48" s="95"/>
      <c r="C48" s="95"/>
      <c r="D48" s="95"/>
      <c r="E48" s="61"/>
      <c r="F48" s="51"/>
    </row>
    <row r="49" spans="1:6" ht="14.25" x14ac:dyDescent="0.2">
      <c r="A49" s="51"/>
      <c r="B49" s="95"/>
      <c r="C49" s="95"/>
      <c r="D49" s="95"/>
      <c r="E49" s="61"/>
      <c r="F49" s="51"/>
    </row>
    <row r="50" spans="1:6" ht="14.25" x14ac:dyDescent="0.2">
      <c r="A50" s="51"/>
      <c r="B50" s="95"/>
      <c r="C50" s="95"/>
      <c r="D50" s="95"/>
      <c r="E50" s="61"/>
      <c r="F50" s="51"/>
    </row>
    <row r="51" spans="1:6" ht="14.25" x14ac:dyDescent="0.2">
      <c r="A51" s="51"/>
      <c r="B51" s="95"/>
      <c r="C51" s="95"/>
      <c r="D51" s="95"/>
      <c r="E51" s="61"/>
      <c r="F51" s="51"/>
    </row>
    <row r="52" spans="1:6" ht="14.25" x14ac:dyDescent="0.2">
      <c r="A52" s="51"/>
      <c r="B52" s="95"/>
      <c r="C52" s="95"/>
      <c r="D52" s="95"/>
      <c r="E52" s="61"/>
      <c r="F52" s="51"/>
    </row>
    <row r="53" spans="1:6" ht="14.25" x14ac:dyDescent="0.2">
      <c r="A53" s="51"/>
      <c r="B53" s="95"/>
      <c r="C53" s="95"/>
      <c r="D53" s="95"/>
      <c r="E53" s="61"/>
      <c r="F53" s="51"/>
    </row>
    <row r="54" spans="1:6" ht="14.25" x14ac:dyDescent="0.2">
      <c r="A54" s="51"/>
      <c r="B54" s="95"/>
      <c r="C54" s="95"/>
      <c r="D54" s="95"/>
      <c r="E54" s="61"/>
      <c r="F54" s="51"/>
    </row>
    <row r="55" spans="1:6" ht="14.25" x14ac:dyDescent="0.2">
      <c r="A55" s="51"/>
      <c r="B55" s="95"/>
      <c r="C55" s="95"/>
      <c r="D55" s="95"/>
      <c r="E55" s="61"/>
      <c r="F55" s="51"/>
    </row>
    <row r="56" spans="1:6" ht="14.25" x14ac:dyDescent="0.2">
      <c r="A56" s="51"/>
      <c r="B56" s="95"/>
      <c r="C56" s="95"/>
      <c r="D56" s="95"/>
      <c r="E56" s="61"/>
      <c r="F56" s="51"/>
    </row>
    <row r="57" spans="1:6" ht="14.25" x14ac:dyDescent="0.2">
      <c r="A57" s="51"/>
      <c r="B57" s="95"/>
      <c r="C57" s="95"/>
      <c r="D57" s="95"/>
      <c r="E57" s="61"/>
      <c r="F57" s="51"/>
    </row>
    <row r="58" spans="1:6" ht="14.25" x14ac:dyDescent="0.2">
      <c r="A58" s="51"/>
      <c r="B58" s="95"/>
      <c r="C58" s="95"/>
      <c r="D58" s="95"/>
      <c r="E58" s="61"/>
      <c r="F58" s="51"/>
    </row>
    <row r="59" spans="1:6" ht="14.25" x14ac:dyDescent="0.2">
      <c r="A59" s="51"/>
      <c r="B59" s="95"/>
      <c r="C59" s="95"/>
      <c r="D59" s="95"/>
      <c r="E59" s="61"/>
      <c r="F59" s="51"/>
    </row>
    <row r="60" spans="1:6" ht="14.25" x14ac:dyDescent="0.2">
      <c r="A60" s="51"/>
      <c r="B60" s="95"/>
      <c r="C60" s="95"/>
      <c r="D60" s="95"/>
      <c r="E60" s="61"/>
      <c r="F60" s="51"/>
    </row>
    <row r="61" spans="1:6" ht="14.25" x14ac:dyDescent="0.2">
      <c r="A61" s="51"/>
      <c r="B61" s="95"/>
      <c r="C61" s="95"/>
      <c r="D61" s="95"/>
      <c r="E61" s="61"/>
      <c r="F61" s="51"/>
    </row>
    <row r="62" spans="1:6" ht="14.25" x14ac:dyDescent="0.2">
      <c r="A62" s="51"/>
      <c r="B62" s="95"/>
      <c r="C62" s="95"/>
      <c r="D62" s="95"/>
      <c r="E62" s="61"/>
      <c r="F62" s="51"/>
    </row>
    <row r="63" spans="1:6" ht="14.25" x14ac:dyDescent="0.2">
      <c r="A63" s="51"/>
      <c r="B63" s="95"/>
      <c r="C63" s="95"/>
      <c r="D63" s="95"/>
      <c r="E63" s="61"/>
      <c r="F63" s="51"/>
    </row>
    <row r="64" spans="1:6" ht="14.25" x14ac:dyDescent="0.2">
      <c r="A64" s="51"/>
      <c r="B64" s="62"/>
      <c r="C64" s="62"/>
      <c r="D64" s="62"/>
      <c r="E64" s="61"/>
      <c r="F64" s="51"/>
    </row>
    <row r="65" spans="1:6" ht="14.25" x14ac:dyDescent="0.2">
      <c r="A65" s="51"/>
      <c r="B65" s="95"/>
      <c r="C65" s="95"/>
      <c r="D65" s="95"/>
      <c r="E65" s="61"/>
      <c r="F65" s="51"/>
    </row>
    <row r="66" spans="1:6" ht="14.25" x14ac:dyDescent="0.2">
      <c r="A66" s="51"/>
      <c r="B66" s="95"/>
      <c r="C66" s="95"/>
      <c r="D66" s="95"/>
      <c r="E66" s="61"/>
      <c r="F66" s="51"/>
    </row>
    <row r="67" spans="1:6" ht="14.25" x14ac:dyDescent="0.2">
      <c r="A67" s="51"/>
      <c r="B67" s="95"/>
      <c r="C67" s="95"/>
      <c r="D67" s="95"/>
      <c r="E67" s="61"/>
      <c r="F67" s="51"/>
    </row>
    <row r="68" spans="1:6" ht="14.25" x14ac:dyDescent="0.2">
      <c r="A68" s="51"/>
      <c r="B68" s="95"/>
      <c r="C68" s="95"/>
      <c r="D68" s="95"/>
      <c r="E68" s="61"/>
      <c r="F68" s="51"/>
    </row>
    <row r="69" spans="1:6" ht="13.5" customHeight="1" x14ac:dyDescent="0.2">
      <c r="A69" s="51"/>
      <c r="B69" s="95"/>
      <c r="C69" s="95"/>
      <c r="D69" s="95"/>
      <c r="E69" s="61"/>
      <c r="F69" s="51"/>
    </row>
    <row r="70" spans="1:6" ht="13.5" customHeight="1" x14ac:dyDescent="0.2">
      <c r="A70" s="51"/>
      <c r="B70" s="50" t="s">
        <v>21</v>
      </c>
      <c r="C70" s="52"/>
      <c r="D70" s="52"/>
      <c r="E70" s="30">
        <f>5*350</f>
        <v>1750</v>
      </c>
      <c r="F70" s="51"/>
    </row>
    <row r="71" spans="1:6" ht="13.5" customHeight="1" x14ac:dyDescent="0.2">
      <c r="A71" s="51"/>
      <c r="B71" s="63" t="s">
        <v>18</v>
      </c>
      <c r="C71" s="52"/>
      <c r="D71" s="52"/>
      <c r="E71" s="31">
        <v>0</v>
      </c>
      <c r="F71" s="51"/>
    </row>
    <row r="72" spans="1:6" ht="13.5" customHeight="1" x14ac:dyDescent="0.2">
      <c r="A72" s="51"/>
      <c r="B72" s="63" t="s">
        <v>19</v>
      </c>
      <c r="C72" s="52"/>
      <c r="D72" s="52"/>
      <c r="E72" s="31">
        <v>0</v>
      </c>
      <c r="F72" s="51"/>
    </row>
    <row r="73" spans="1:6" ht="13.5" customHeight="1" x14ac:dyDescent="0.2">
      <c r="A73" s="51"/>
      <c r="B73" s="50" t="s">
        <v>20</v>
      </c>
      <c r="C73" s="52"/>
      <c r="D73" s="52"/>
      <c r="E73" s="30">
        <f>SUM(E70:E72)</f>
        <v>1750</v>
      </c>
      <c r="F73" s="51"/>
    </row>
    <row r="74" spans="1:6" ht="13.5" customHeight="1" x14ac:dyDescent="0.2">
      <c r="A74" s="51"/>
      <c r="B74" s="52" t="s">
        <v>5</v>
      </c>
      <c r="C74" s="64">
        <v>0.05</v>
      </c>
      <c r="D74" s="52"/>
      <c r="E74" s="36">
        <f>ROUND(E73*C74,2)</f>
        <v>87.5</v>
      </c>
      <c r="F74" s="51"/>
    </row>
    <row r="75" spans="1:6" ht="13.5" customHeight="1" x14ac:dyDescent="0.2">
      <c r="A75" s="51"/>
      <c r="B75" s="52" t="s">
        <v>4</v>
      </c>
      <c r="C75" s="65">
        <v>9.9750000000000005E-2</v>
      </c>
      <c r="D75" s="52"/>
      <c r="E75" s="37">
        <f>ROUND(E73*C75,2)</f>
        <v>174.56</v>
      </c>
      <c r="F75" s="51"/>
    </row>
    <row r="76" spans="1:6" ht="13.5" customHeight="1" x14ac:dyDescent="0.2">
      <c r="A76" s="51"/>
      <c r="B76" s="52"/>
      <c r="C76" s="52"/>
      <c r="D76" s="52"/>
      <c r="E76" s="66"/>
      <c r="F76" s="51"/>
    </row>
    <row r="77" spans="1:6" ht="16.5" customHeight="1" thickBot="1" x14ac:dyDescent="0.25">
      <c r="A77" s="51"/>
      <c r="B77" s="50" t="s">
        <v>22</v>
      </c>
      <c r="C77" s="52"/>
      <c r="D77" s="52"/>
      <c r="E77" s="34">
        <f>SUM(E73:E75)</f>
        <v>2012.06</v>
      </c>
      <c r="F77" s="51"/>
    </row>
    <row r="78" spans="1:6" ht="15.75" thickTop="1" x14ac:dyDescent="0.2">
      <c r="A78" s="51"/>
      <c r="B78" s="90"/>
      <c r="C78" s="90"/>
      <c r="D78" s="90"/>
      <c r="E78" s="67"/>
      <c r="F78" s="51"/>
    </row>
    <row r="79" spans="1:6" ht="15" x14ac:dyDescent="0.2">
      <c r="A79" s="51"/>
      <c r="B79" s="91" t="s">
        <v>24</v>
      </c>
      <c r="C79" s="91"/>
      <c r="D79" s="91"/>
      <c r="E79" s="67">
        <v>0</v>
      </c>
      <c r="F79" s="51"/>
    </row>
    <row r="80" spans="1:6" ht="15" x14ac:dyDescent="0.2">
      <c r="A80" s="51"/>
      <c r="B80" s="90"/>
      <c r="C80" s="90"/>
      <c r="D80" s="90"/>
      <c r="E80" s="67"/>
      <c r="F80" s="51"/>
    </row>
    <row r="81" spans="1:7" ht="19.5" customHeight="1" x14ac:dyDescent="0.2">
      <c r="A81" s="51"/>
      <c r="B81" s="68" t="s">
        <v>23</v>
      </c>
      <c r="C81" s="69"/>
      <c r="D81" s="69"/>
      <c r="E81" s="70">
        <f>E77-E79</f>
        <v>2012.06</v>
      </c>
      <c r="F81" s="51"/>
      <c r="G81" s="73"/>
    </row>
    <row r="82" spans="1:7" ht="13.5" customHeight="1" x14ac:dyDescent="0.2">
      <c r="A82" s="51"/>
      <c r="B82" s="51"/>
      <c r="C82" s="51"/>
      <c r="D82" s="51"/>
      <c r="E82" s="51"/>
      <c r="F82" s="51"/>
    </row>
    <row r="83" spans="1:7" x14ac:dyDescent="0.2">
      <c r="A83" s="51"/>
      <c r="B83" s="51"/>
      <c r="C83" s="51"/>
      <c r="D83" s="51"/>
      <c r="E83" s="51"/>
      <c r="F83" s="51"/>
    </row>
    <row r="84" spans="1:7" x14ac:dyDescent="0.2">
      <c r="A84" s="51"/>
      <c r="B84" s="92"/>
      <c r="C84" s="92"/>
      <c r="D84" s="92"/>
      <c r="E84" s="92"/>
      <c r="F84" s="51"/>
    </row>
    <row r="85" spans="1:7" ht="14.25" x14ac:dyDescent="0.2">
      <c r="A85" s="93" t="s">
        <v>93</v>
      </c>
      <c r="B85" s="93"/>
      <c r="C85" s="93"/>
      <c r="D85" s="93"/>
      <c r="E85" s="93"/>
      <c r="F85" s="93"/>
    </row>
    <row r="86" spans="1:7" ht="14.25" x14ac:dyDescent="0.2">
      <c r="A86" s="94" t="s">
        <v>94</v>
      </c>
      <c r="B86" s="94"/>
      <c r="C86" s="94"/>
      <c r="D86" s="94"/>
      <c r="E86" s="94"/>
      <c r="F86" s="94"/>
    </row>
    <row r="87" spans="1:7" x14ac:dyDescent="0.2">
      <c r="A87" s="51"/>
      <c r="B87" s="51"/>
      <c r="C87" s="51"/>
      <c r="D87" s="51"/>
      <c r="E87" s="51"/>
      <c r="F87" s="51"/>
    </row>
    <row r="88" spans="1:7" x14ac:dyDescent="0.2">
      <c r="A88" s="51"/>
      <c r="B88" s="86"/>
      <c r="C88" s="86"/>
      <c r="D88" s="86"/>
      <c r="E88" s="86"/>
      <c r="F88" s="51"/>
    </row>
    <row r="89" spans="1:7" ht="15" x14ac:dyDescent="0.2">
      <c r="A89" s="87" t="s">
        <v>8</v>
      </c>
      <c r="B89" s="87"/>
      <c r="C89" s="87"/>
      <c r="D89" s="87"/>
      <c r="E89" s="87"/>
      <c r="F89" s="87"/>
    </row>
    <row r="91" spans="1:7" ht="39.75" customHeight="1" x14ac:dyDescent="0.2">
      <c r="B91" s="88"/>
      <c r="C91" s="89"/>
      <c r="D91" s="89"/>
    </row>
    <row r="92" spans="1:7" ht="13.5" customHeight="1" x14ac:dyDescent="0.2"/>
    <row r="93" spans="1:7" x14ac:dyDescent="0.2">
      <c r="B93" s="71"/>
      <c r="C93" s="71"/>
      <c r="D93" s="71"/>
    </row>
  </sheetData>
  <mergeCells count="46">
    <mergeCell ref="B88:E88"/>
    <mergeCell ref="A89:F89"/>
    <mergeCell ref="B91:D91"/>
    <mergeCell ref="B42:D42"/>
    <mergeCell ref="B78:D78"/>
    <mergeCell ref="B79:D79"/>
    <mergeCell ref="B80:D80"/>
    <mergeCell ref="B84:E84"/>
    <mergeCell ref="A85:F85"/>
    <mergeCell ref="A86:F86"/>
    <mergeCell ref="B63:D63"/>
    <mergeCell ref="B65:D65"/>
    <mergeCell ref="B66:D66"/>
    <mergeCell ref="B67:D67"/>
    <mergeCell ref="B68:D68"/>
    <mergeCell ref="B69:D69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8:D38"/>
    <mergeCell ref="B39:D39"/>
    <mergeCell ref="B40:D40"/>
    <mergeCell ref="B41:D41"/>
    <mergeCell ref="B43:D43"/>
    <mergeCell ref="B44:D44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8:B80 B12:B20 B33:B69" xr:uid="{4684B035-E78B-412C-90BE-E0FA4764C08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D45"/>
  <sheetViews>
    <sheetView view="pageBreakPreview" topLeftCell="A18" zoomScaleNormal="100" workbookViewId="0">
      <selection activeCell="C17" sqref="C1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97" t="s">
        <v>1</v>
      </c>
      <c r="C1" s="9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98"/>
      <c r="C4" s="99" t="s">
        <v>3</v>
      </c>
      <c r="D4" s="7"/>
    </row>
    <row r="5" spans="1:4" s="2" customFormat="1" x14ac:dyDescent="0.2">
      <c r="A5" s="19"/>
      <c r="B5" s="14"/>
      <c r="C5" s="44"/>
      <c r="D5" s="20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280</v>
      </c>
      <c r="D7" s="7"/>
    </row>
    <row r="8" spans="1:4" x14ac:dyDescent="0.2">
      <c r="A8" s="6"/>
      <c r="B8" s="14"/>
      <c r="C8" s="8" t="s">
        <v>70</v>
      </c>
      <c r="D8" s="7"/>
    </row>
    <row r="9" spans="1:4" x14ac:dyDescent="0.2">
      <c r="A9" s="6"/>
      <c r="B9" s="14"/>
      <c r="C9" s="8" t="s">
        <v>281</v>
      </c>
      <c r="D9" s="7"/>
    </row>
    <row r="10" spans="1:4" x14ac:dyDescent="0.2">
      <c r="A10" s="6"/>
      <c r="B10" s="14"/>
      <c r="C10" s="8" t="s">
        <v>282</v>
      </c>
      <c r="D10" s="7"/>
    </row>
    <row r="11" spans="1:4" ht="25.5" x14ac:dyDescent="0.2">
      <c r="A11" s="6"/>
      <c r="B11" s="14"/>
      <c r="C11" s="8" t="s">
        <v>283</v>
      </c>
      <c r="D11" s="7"/>
    </row>
    <row r="12" spans="1:4" x14ac:dyDescent="0.2">
      <c r="A12" s="6"/>
      <c r="B12" s="14"/>
      <c r="C12" s="8" t="s">
        <v>284</v>
      </c>
      <c r="D12" s="7"/>
    </row>
    <row r="13" spans="1:4" x14ac:dyDescent="0.2">
      <c r="A13" s="6"/>
      <c r="B13" s="14"/>
      <c r="C13" s="8" t="s">
        <v>285</v>
      </c>
      <c r="D13" s="7"/>
    </row>
    <row r="14" spans="1:4" ht="25.5" x14ac:dyDescent="0.2">
      <c r="A14" s="6"/>
      <c r="B14" s="14"/>
      <c r="C14" s="8" t="s">
        <v>286</v>
      </c>
      <c r="D14" s="7"/>
    </row>
    <row r="15" spans="1:4" x14ac:dyDescent="0.2">
      <c r="A15" s="6"/>
      <c r="B15" s="14"/>
      <c r="C15" s="8" t="s">
        <v>287</v>
      </c>
      <c r="D15" s="7"/>
    </row>
    <row r="16" spans="1:4" x14ac:dyDescent="0.2">
      <c r="A16" s="6"/>
      <c r="B16" s="14"/>
      <c r="C16" s="8" t="s">
        <v>288</v>
      </c>
      <c r="D16" s="7"/>
    </row>
    <row r="17" spans="1:4" x14ac:dyDescent="0.2">
      <c r="A17" s="6"/>
      <c r="B17" s="14"/>
      <c r="C17" s="8" t="s">
        <v>2</v>
      </c>
      <c r="D17" s="7"/>
    </row>
    <row r="18" spans="1:4" ht="25.5" x14ac:dyDescent="0.2">
      <c r="A18" s="6"/>
      <c r="B18" s="14"/>
      <c r="C18" s="8" t="s">
        <v>71</v>
      </c>
      <c r="D18" s="7"/>
    </row>
    <row r="19" spans="1:4" ht="25.5" x14ac:dyDescent="0.2">
      <c r="A19" s="6"/>
      <c r="B19" s="14"/>
      <c r="C19" s="8" t="s">
        <v>289</v>
      </c>
      <c r="D19" s="7"/>
    </row>
    <row r="20" spans="1:4" ht="25.5" x14ac:dyDescent="0.2">
      <c r="A20" s="6"/>
      <c r="B20" s="14"/>
      <c r="C20" s="8" t="s">
        <v>290</v>
      </c>
      <c r="D20" s="7"/>
    </row>
    <row r="21" spans="1:4" x14ac:dyDescent="0.2">
      <c r="A21" s="6"/>
      <c r="B21" s="14"/>
      <c r="C21" s="8" t="s">
        <v>291</v>
      </c>
      <c r="D21" s="7"/>
    </row>
    <row r="22" spans="1:4" x14ac:dyDescent="0.2">
      <c r="A22" s="6"/>
      <c r="B22" s="14"/>
      <c r="C22" s="8" t="s">
        <v>292</v>
      </c>
      <c r="D22" s="7"/>
    </row>
    <row r="23" spans="1:4" x14ac:dyDescent="0.2">
      <c r="A23" s="6"/>
      <c r="B23" s="14"/>
      <c r="C23" s="8" t="s">
        <v>72</v>
      </c>
      <c r="D23" s="7"/>
    </row>
    <row r="24" spans="1:4" ht="25.5" x14ac:dyDescent="0.2">
      <c r="A24" s="6"/>
      <c r="B24" s="14"/>
      <c r="C24" s="8" t="s">
        <v>73</v>
      </c>
      <c r="D24" s="7"/>
    </row>
    <row r="25" spans="1:4" ht="25.5" x14ac:dyDescent="0.2">
      <c r="A25" s="6"/>
      <c r="B25" s="14"/>
      <c r="C25" s="8" t="s">
        <v>74</v>
      </c>
      <c r="D25" s="7"/>
    </row>
    <row r="26" spans="1:4" x14ac:dyDescent="0.2">
      <c r="A26" s="6"/>
      <c r="B26" s="14"/>
      <c r="C26" s="8" t="s">
        <v>12</v>
      </c>
      <c r="D26" s="7"/>
    </row>
    <row r="27" spans="1:4" ht="25.5" x14ac:dyDescent="0.2">
      <c r="A27" s="6"/>
      <c r="B27" s="14"/>
      <c r="C27" s="8" t="s">
        <v>11</v>
      </c>
      <c r="D27" s="7"/>
    </row>
    <row r="28" spans="1:4" ht="25.5" x14ac:dyDescent="0.2">
      <c r="A28" s="6"/>
      <c r="B28" s="14"/>
      <c r="C28" s="8" t="s">
        <v>293</v>
      </c>
      <c r="D28" s="7"/>
    </row>
    <row r="29" spans="1:4" x14ac:dyDescent="0.2">
      <c r="A29" s="6"/>
      <c r="B29" s="14"/>
      <c r="C29" s="8" t="s">
        <v>294</v>
      </c>
      <c r="D29" s="7"/>
    </row>
    <row r="30" spans="1:4" x14ac:dyDescent="0.2">
      <c r="A30" s="6"/>
      <c r="B30" s="14"/>
      <c r="C30" s="8" t="s">
        <v>295</v>
      </c>
      <c r="D30" s="7"/>
    </row>
    <row r="31" spans="1:4" ht="25.5" x14ac:dyDescent="0.2">
      <c r="A31" s="6"/>
      <c r="B31" s="14"/>
      <c r="C31" s="8" t="s">
        <v>296</v>
      </c>
      <c r="D31" s="7"/>
    </row>
    <row r="32" spans="1:4" x14ac:dyDescent="0.2">
      <c r="A32" s="6"/>
      <c r="B32" s="14"/>
      <c r="C32" s="9" t="s">
        <v>75</v>
      </c>
      <c r="D32" s="7"/>
    </row>
    <row r="33" spans="1:4" x14ac:dyDescent="0.2">
      <c r="A33" s="6"/>
      <c r="B33" s="14"/>
      <c r="C33" s="9" t="s">
        <v>76</v>
      </c>
      <c r="D33" s="7"/>
    </row>
    <row r="34" spans="1:4" x14ac:dyDescent="0.2">
      <c r="A34" s="6"/>
      <c r="B34" s="14"/>
      <c r="C34" s="9" t="s">
        <v>77</v>
      </c>
      <c r="D34" s="7"/>
    </row>
    <row r="35" spans="1:4" x14ac:dyDescent="0.2">
      <c r="A35" s="6"/>
      <c r="B35" s="14"/>
      <c r="C35" s="9" t="s">
        <v>297</v>
      </c>
      <c r="D35" s="7"/>
    </row>
    <row r="36" spans="1:4" x14ac:dyDescent="0.2">
      <c r="A36" s="6"/>
      <c r="B36" s="14"/>
      <c r="C36" s="9" t="s">
        <v>78</v>
      </c>
      <c r="D36" s="7"/>
    </row>
    <row r="37" spans="1:4" x14ac:dyDescent="0.2">
      <c r="A37" s="6"/>
      <c r="B37" s="14"/>
      <c r="C37" s="9" t="s">
        <v>298</v>
      </c>
      <c r="D37" s="7"/>
    </row>
    <row r="38" spans="1:4" x14ac:dyDescent="0.2">
      <c r="A38" s="6"/>
      <c r="B38" s="14"/>
      <c r="C38" s="9" t="s">
        <v>299</v>
      </c>
      <c r="D38" s="7"/>
    </row>
    <row r="39" spans="1:4" x14ac:dyDescent="0.2">
      <c r="A39" s="6"/>
      <c r="B39" s="14"/>
      <c r="C39" s="9" t="s">
        <v>300</v>
      </c>
      <c r="D39" s="7"/>
    </row>
    <row r="40" spans="1:4" x14ac:dyDescent="0.2">
      <c r="A40" s="6"/>
      <c r="B40" s="14"/>
      <c r="C40" s="8" t="s">
        <v>80</v>
      </c>
      <c r="D40" s="7"/>
    </row>
    <row r="41" spans="1:4" x14ac:dyDescent="0.2">
      <c r="A41" s="6"/>
      <c r="B41" s="14"/>
      <c r="C41" s="8" t="s">
        <v>301</v>
      </c>
      <c r="D41" s="7"/>
    </row>
    <row r="42" spans="1:4" x14ac:dyDescent="0.2">
      <c r="A42" s="6"/>
      <c r="B42" s="14"/>
      <c r="C42" s="8" t="s">
        <v>302</v>
      </c>
      <c r="D42" s="7"/>
    </row>
    <row r="43" spans="1:4" x14ac:dyDescent="0.2">
      <c r="A43" s="6"/>
      <c r="B43" s="14"/>
      <c r="C43" s="8" t="s">
        <v>303</v>
      </c>
      <c r="D43" s="7"/>
    </row>
    <row r="44" spans="1:4" ht="25.5" x14ac:dyDescent="0.2">
      <c r="A44" s="6"/>
      <c r="B44" s="14"/>
      <c r="C44" s="8" t="s">
        <v>304</v>
      </c>
      <c r="D44" s="7"/>
    </row>
    <row r="45" spans="1:4" ht="26.25" thickBot="1" x14ac:dyDescent="0.25">
      <c r="A45" s="10"/>
      <c r="B45" s="14"/>
      <c r="C45" s="8" t="s">
        <v>305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B78" sqref="B7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51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52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14.25" x14ac:dyDescent="0.2">
      <c r="A36" s="22"/>
      <c r="B36" s="78" t="s">
        <v>53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14.25" x14ac:dyDescent="0.2">
      <c r="A39" s="22"/>
      <c r="B39" s="78" t="s">
        <v>10</v>
      </c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4.25" x14ac:dyDescent="0.2">
      <c r="A41" s="22"/>
      <c r="B41" s="78"/>
      <c r="C41" s="78"/>
      <c r="D41" s="78"/>
      <c r="E41" s="29"/>
      <c r="F41" s="22"/>
    </row>
    <row r="42" spans="1:6" ht="14.25" x14ac:dyDescent="0.2">
      <c r="A42" s="22"/>
      <c r="B42" s="43" t="s">
        <v>9</v>
      </c>
      <c r="C42" s="43"/>
      <c r="D42" s="43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14.25" x14ac:dyDescent="0.2">
      <c r="A45" s="22"/>
      <c r="B45" s="78" t="s">
        <v>14</v>
      </c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 t="s">
        <v>54</v>
      </c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78"/>
      <c r="C50" s="78"/>
      <c r="D50" s="78"/>
      <c r="E50" s="29"/>
      <c r="F50" s="22"/>
    </row>
    <row r="51" spans="1:6" ht="14.25" x14ac:dyDescent="0.2">
      <c r="A51" s="22"/>
      <c r="B51" s="43" t="s">
        <v>15</v>
      </c>
      <c r="C51" s="43"/>
      <c r="D51" s="43"/>
      <c r="E51" s="29"/>
      <c r="F51" s="22"/>
    </row>
    <row r="52" spans="1:6" ht="14.25" x14ac:dyDescent="0.2">
      <c r="A52" s="22"/>
      <c r="B52" s="43"/>
      <c r="C52" s="43"/>
      <c r="D52" s="43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/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78"/>
      <c r="C57" s="78"/>
      <c r="D57" s="78"/>
      <c r="E57" s="29"/>
      <c r="F57" s="22"/>
    </row>
    <row r="58" spans="1:6" ht="14.25" x14ac:dyDescent="0.2">
      <c r="A58" s="22"/>
      <c r="B58" s="78"/>
      <c r="C58" s="78"/>
      <c r="D58" s="78"/>
      <c r="E58" s="29"/>
      <c r="F58" s="22"/>
    </row>
    <row r="59" spans="1:6" ht="14.25" x14ac:dyDescent="0.2">
      <c r="A59" s="22"/>
      <c r="B59" s="43"/>
      <c r="C59" s="43"/>
      <c r="D59" s="43"/>
      <c r="E59" s="29"/>
      <c r="F59" s="22"/>
    </row>
    <row r="60" spans="1:6" ht="14.25" x14ac:dyDescent="0.2">
      <c r="A60" s="22"/>
      <c r="B60" s="78"/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4.25" x14ac:dyDescent="0.2">
      <c r="A72" s="22"/>
      <c r="B72" s="78"/>
      <c r="C72" s="78"/>
      <c r="D72" s="78"/>
      <c r="E72" s="29"/>
      <c r="F72" s="22"/>
    </row>
    <row r="73" spans="1:6" ht="14.25" x14ac:dyDescent="0.2">
      <c r="A73" s="22"/>
      <c r="B73" s="78"/>
      <c r="C73" s="78"/>
      <c r="D73" s="78"/>
      <c r="E73" s="29"/>
      <c r="F73" s="22"/>
    </row>
    <row r="74" spans="1:6" ht="13.5" customHeight="1" x14ac:dyDescent="0.2">
      <c r="A74" s="22"/>
      <c r="B74" s="78"/>
      <c r="C74" s="78"/>
      <c r="D74" s="78"/>
      <c r="E74" s="29"/>
      <c r="F74" s="22"/>
    </row>
    <row r="75" spans="1:6" ht="13.5" customHeight="1" x14ac:dyDescent="0.2">
      <c r="A75" s="22"/>
      <c r="B75" s="26" t="s">
        <v>21</v>
      </c>
      <c r="C75" s="27"/>
      <c r="D75" s="27"/>
      <c r="E75" s="30">
        <f>33*190</f>
        <v>6270</v>
      </c>
      <c r="F75" s="22"/>
    </row>
    <row r="76" spans="1:6" ht="13.5" customHeight="1" x14ac:dyDescent="0.2">
      <c r="A76" s="22"/>
      <c r="B76" s="35" t="s">
        <v>49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55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20</v>
      </c>
      <c r="C78" s="27"/>
      <c r="D78" s="27"/>
      <c r="E78" s="30">
        <f>SUM(E75:E77)</f>
        <v>6270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313.5</v>
      </c>
      <c r="F79" s="22"/>
    </row>
    <row r="80" spans="1:6" ht="13.5" customHeight="1" x14ac:dyDescent="0.2">
      <c r="A80" s="22"/>
      <c r="B80" s="27" t="s">
        <v>4</v>
      </c>
      <c r="C80" s="32">
        <v>8.5000000000000006E-2</v>
      </c>
      <c r="D80" s="27"/>
      <c r="E80" s="37">
        <f>ROUND((E78+E79)*C80,2)</f>
        <v>559.6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22</v>
      </c>
      <c r="C82" s="27"/>
      <c r="D82" s="27"/>
      <c r="E82" s="34">
        <f>SUM(E78:E80)</f>
        <v>7143.1</v>
      </c>
      <c r="F82" s="22"/>
    </row>
    <row r="83" spans="1:6" ht="15.75" thickTop="1" x14ac:dyDescent="0.2">
      <c r="A83" s="22"/>
      <c r="B83" s="81"/>
      <c r="C83" s="81"/>
      <c r="D83" s="81"/>
      <c r="E83" s="38"/>
      <c r="F83" s="22"/>
    </row>
    <row r="84" spans="1:6" ht="15" x14ac:dyDescent="0.2">
      <c r="A84" s="22"/>
      <c r="B84" s="80" t="s">
        <v>24</v>
      </c>
      <c r="C84" s="80"/>
      <c r="D84" s="80"/>
      <c r="E84" s="38">
        <v>0</v>
      </c>
      <c r="F84" s="22"/>
    </row>
    <row r="85" spans="1:6" ht="15" x14ac:dyDescent="0.2">
      <c r="A85" s="22"/>
      <c r="B85" s="81"/>
      <c r="C85" s="81"/>
      <c r="D85" s="81"/>
      <c r="E85" s="38"/>
      <c r="F85" s="22"/>
    </row>
    <row r="86" spans="1:6" ht="19.5" customHeight="1" x14ac:dyDescent="0.2">
      <c r="A86" s="22"/>
      <c r="B86" s="39" t="s">
        <v>23</v>
      </c>
      <c r="C86" s="40"/>
      <c r="D86" s="40"/>
      <c r="E86" s="41">
        <f>E82-E84</f>
        <v>7143.1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6"/>
      <c r="C89" s="76"/>
      <c r="D89" s="76"/>
      <c r="E89" s="76"/>
      <c r="F89" s="22"/>
    </row>
    <row r="90" spans="1:6" ht="14.25" x14ac:dyDescent="0.2">
      <c r="A90" s="84" t="s">
        <v>25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7"/>
      <c r="C93" s="77"/>
      <c r="D93" s="77"/>
      <c r="E93" s="77"/>
      <c r="F93" s="22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15"/>
      <c r="C98" s="15"/>
      <c r="D98" s="15"/>
    </row>
  </sheetData>
  <mergeCells count="47">
    <mergeCell ref="B53:D53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46:D46"/>
    <mergeCell ref="B47:D47"/>
    <mergeCell ref="B48:D48"/>
    <mergeCell ref="B49:D49"/>
    <mergeCell ref="B50:D50"/>
    <mergeCell ref="B85:D85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84:D84"/>
    <mergeCell ref="B66:D66"/>
    <mergeCell ref="B54:D54"/>
    <mergeCell ref="B55:D55"/>
    <mergeCell ref="B56:D56"/>
    <mergeCell ref="B57:D57"/>
    <mergeCell ref="B58:D58"/>
    <mergeCell ref="B61:D61"/>
    <mergeCell ref="B62:D62"/>
    <mergeCell ref="B63:D63"/>
    <mergeCell ref="B64:D64"/>
    <mergeCell ref="B65:D65"/>
    <mergeCell ref="B60:D60"/>
    <mergeCell ref="A90:F90"/>
    <mergeCell ref="A91:F91"/>
    <mergeCell ref="B93:E93"/>
    <mergeCell ref="A94:F94"/>
    <mergeCell ref="B96:D96"/>
  </mergeCells>
  <dataValidations count="1">
    <dataValidation type="list" allowBlank="1" showInputMessage="1" showErrorMessage="1" sqref="B83:B85 B34:B74 B12:B20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topLeftCell="A4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56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57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14.25" x14ac:dyDescent="0.2">
      <c r="A36" s="22"/>
      <c r="B36" s="78" t="s">
        <v>58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14.25" x14ac:dyDescent="0.2">
      <c r="A39" s="22"/>
      <c r="B39" s="78" t="s">
        <v>59</v>
      </c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4.25" x14ac:dyDescent="0.2">
      <c r="A41" s="22"/>
      <c r="B41" s="78"/>
      <c r="C41" s="78"/>
      <c r="D41" s="78"/>
      <c r="E41" s="29"/>
      <c r="F41" s="22"/>
    </row>
    <row r="42" spans="1:6" ht="14.25" x14ac:dyDescent="0.2">
      <c r="A42" s="22"/>
      <c r="B42" s="43" t="s">
        <v>60</v>
      </c>
      <c r="C42" s="43"/>
      <c r="D42" s="43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14.25" x14ac:dyDescent="0.2">
      <c r="A45" s="22"/>
      <c r="B45" s="78" t="s">
        <v>61</v>
      </c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 t="s">
        <v>62</v>
      </c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78"/>
      <c r="C50" s="78"/>
      <c r="D50" s="78"/>
      <c r="E50" s="29"/>
      <c r="F50" s="22"/>
    </row>
    <row r="51" spans="1:6" ht="14.25" x14ac:dyDescent="0.2">
      <c r="A51" s="22"/>
      <c r="B51" s="43" t="s">
        <v>63</v>
      </c>
      <c r="C51" s="43"/>
      <c r="D51" s="43"/>
      <c r="E51" s="29"/>
      <c r="F51" s="22"/>
    </row>
    <row r="52" spans="1:6" ht="14.25" x14ac:dyDescent="0.2">
      <c r="A52" s="22"/>
      <c r="B52" s="43"/>
      <c r="C52" s="43"/>
      <c r="D52" s="43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/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78"/>
      <c r="C57" s="78"/>
      <c r="D57" s="78"/>
      <c r="E57" s="29"/>
      <c r="F57" s="22"/>
    </row>
    <row r="58" spans="1:6" ht="14.25" x14ac:dyDescent="0.2">
      <c r="A58" s="22"/>
      <c r="B58" s="78"/>
      <c r="C58" s="78"/>
      <c r="D58" s="78"/>
      <c r="E58" s="29"/>
      <c r="F58" s="22"/>
    </row>
    <row r="59" spans="1:6" ht="14.25" x14ac:dyDescent="0.2">
      <c r="A59" s="22"/>
      <c r="B59" s="43"/>
      <c r="C59" s="43"/>
      <c r="D59" s="43"/>
      <c r="E59" s="29"/>
      <c r="F59" s="22"/>
    </row>
    <row r="60" spans="1:6" ht="14.25" x14ac:dyDescent="0.2">
      <c r="A60" s="22"/>
      <c r="B60" s="78"/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4.25" x14ac:dyDescent="0.2">
      <c r="A72" s="22"/>
      <c r="B72" s="78"/>
      <c r="C72" s="78"/>
      <c r="D72" s="78"/>
      <c r="E72" s="29"/>
      <c r="F72" s="22"/>
    </row>
    <row r="73" spans="1:6" ht="14.25" x14ac:dyDescent="0.2">
      <c r="A73" s="22"/>
      <c r="B73" s="78"/>
      <c r="C73" s="78"/>
      <c r="D73" s="78"/>
      <c r="E73" s="29"/>
      <c r="F73" s="22"/>
    </row>
    <row r="74" spans="1:6" ht="13.5" customHeight="1" x14ac:dyDescent="0.2">
      <c r="A74" s="22"/>
      <c r="B74" s="78"/>
      <c r="C74" s="78"/>
      <c r="D74" s="78"/>
      <c r="E74" s="29"/>
      <c r="F74" s="22"/>
    </row>
    <row r="75" spans="1:6" ht="13.5" customHeight="1" x14ac:dyDescent="0.2">
      <c r="A75" s="22"/>
      <c r="B75" s="26" t="s">
        <v>21</v>
      </c>
      <c r="C75" s="27"/>
      <c r="D75" s="27"/>
      <c r="E75" s="30">
        <f>14*190</f>
        <v>2660</v>
      </c>
      <c r="F75" s="22"/>
    </row>
    <row r="76" spans="1:6" ht="13.5" customHeight="1" x14ac:dyDescent="0.2">
      <c r="A76" s="22"/>
      <c r="B76" s="35" t="s">
        <v>49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55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20</v>
      </c>
      <c r="C78" s="27"/>
      <c r="D78" s="27"/>
      <c r="E78" s="30">
        <f>SUM(E75:E77)</f>
        <v>2660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133</v>
      </c>
      <c r="F79" s="22"/>
    </row>
    <row r="80" spans="1:6" ht="13.5" customHeight="1" x14ac:dyDescent="0.2">
      <c r="A80" s="22"/>
      <c r="B80" s="27" t="s">
        <v>4</v>
      </c>
      <c r="C80" s="32">
        <v>9.5000000000000001E-2</v>
      </c>
      <c r="D80" s="27"/>
      <c r="E80" s="37">
        <f>ROUND((E78+E79)*C80,2)</f>
        <v>265.33999999999997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22</v>
      </c>
      <c r="C82" s="27"/>
      <c r="D82" s="27"/>
      <c r="E82" s="34">
        <f>SUM(E78:E80)</f>
        <v>3058.34</v>
      </c>
      <c r="F82" s="22"/>
    </row>
    <row r="83" spans="1:6" ht="15.75" thickTop="1" x14ac:dyDescent="0.2">
      <c r="A83" s="22"/>
      <c r="B83" s="81"/>
      <c r="C83" s="81"/>
      <c r="D83" s="81"/>
      <c r="E83" s="38"/>
      <c r="F83" s="22"/>
    </row>
    <row r="84" spans="1:6" ht="15" x14ac:dyDescent="0.2">
      <c r="A84" s="22"/>
      <c r="B84" s="80" t="s">
        <v>24</v>
      </c>
      <c r="C84" s="80"/>
      <c r="D84" s="80"/>
      <c r="E84" s="38">
        <v>0</v>
      </c>
      <c r="F84" s="22"/>
    </row>
    <row r="85" spans="1:6" ht="15" x14ac:dyDescent="0.2">
      <c r="A85" s="22"/>
      <c r="B85" s="81"/>
      <c r="C85" s="81"/>
      <c r="D85" s="81"/>
      <c r="E85" s="38"/>
      <c r="F85" s="22"/>
    </row>
    <row r="86" spans="1:6" ht="19.5" customHeight="1" x14ac:dyDescent="0.2">
      <c r="A86" s="22"/>
      <c r="B86" s="39" t="s">
        <v>23</v>
      </c>
      <c r="C86" s="40"/>
      <c r="D86" s="40"/>
      <c r="E86" s="41">
        <f>E82-E84</f>
        <v>3058.34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6"/>
      <c r="C89" s="76"/>
      <c r="D89" s="76"/>
      <c r="E89" s="76"/>
      <c r="F89" s="22"/>
    </row>
    <row r="90" spans="1:6" ht="14.25" x14ac:dyDescent="0.2">
      <c r="A90" s="84" t="s">
        <v>25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7"/>
      <c r="C93" s="77"/>
      <c r="D93" s="77"/>
      <c r="E93" s="77"/>
      <c r="F93" s="22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15"/>
      <c r="C98" s="15"/>
      <c r="D98" s="15"/>
    </row>
  </sheetData>
  <mergeCells count="47">
    <mergeCell ref="A90:F90"/>
    <mergeCell ref="A91:F91"/>
    <mergeCell ref="B93:E93"/>
    <mergeCell ref="A94:F94"/>
    <mergeCell ref="B96:D96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84:D84"/>
    <mergeCell ref="B85:D85"/>
    <mergeCell ref="B66:D66"/>
    <mergeCell ref="B54:D54"/>
    <mergeCell ref="B55:D55"/>
    <mergeCell ref="B56:D56"/>
    <mergeCell ref="B57:D57"/>
    <mergeCell ref="B58:D58"/>
    <mergeCell ref="B60:D60"/>
    <mergeCell ref="B61:D61"/>
    <mergeCell ref="B62:D62"/>
    <mergeCell ref="B63:D63"/>
    <mergeCell ref="B64:D64"/>
    <mergeCell ref="B65:D65"/>
    <mergeCell ref="B53:D53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34:B74 B12:B20" xr:uid="{00000000-0002-0000-05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8"/>
  <sheetViews>
    <sheetView view="pageBreakPreview" topLeftCell="A46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64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65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14.25" x14ac:dyDescent="0.2">
      <c r="A36" s="22"/>
      <c r="B36" s="78" t="s">
        <v>58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14.25" x14ac:dyDescent="0.2">
      <c r="A39" s="22"/>
      <c r="B39" s="78" t="s">
        <v>60</v>
      </c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4.25" x14ac:dyDescent="0.2">
      <c r="A41" s="22"/>
      <c r="B41" s="78"/>
      <c r="C41" s="78"/>
      <c r="D41" s="78"/>
      <c r="E41" s="29"/>
      <c r="F41" s="22"/>
    </row>
    <row r="42" spans="1:6" ht="28.5" customHeight="1" x14ac:dyDescent="0.2">
      <c r="A42" s="22"/>
      <c r="B42" s="85" t="s">
        <v>66</v>
      </c>
      <c r="C42" s="85"/>
      <c r="D42" s="85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14.25" x14ac:dyDescent="0.2">
      <c r="A45" s="22"/>
      <c r="B45" s="78" t="s">
        <v>67</v>
      </c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/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78"/>
      <c r="C50" s="78"/>
      <c r="D50" s="78"/>
      <c r="E50" s="29"/>
      <c r="F50" s="22"/>
    </row>
    <row r="51" spans="1:6" ht="14.25" x14ac:dyDescent="0.2">
      <c r="A51" s="22"/>
      <c r="B51" s="43"/>
      <c r="C51" s="43"/>
      <c r="D51" s="43"/>
      <c r="E51" s="29"/>
      <c r="F51" s="22"/>
    </row>
    <row r="52" spans="1:6" ht="14.25" x14ac:dyDescent="0.2">
      <c r="A52" s="22"/>
      <c r="B52" s="43"/>
      <c r="C52" s="43"/>
      <c r="D52" s="43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/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78"/>
      <c r="C57" s="78"/>
      <c r="D57" s="78"/>
      <c r="E57" s="29"/>
      <c r="F57" s="22"/>
    </row>
    <row r="58" spans="1:6" ht="14.25" x14ac:dyDescent="0.2">
      <c r="A58" s="22"/>
      <c r="B58" s="78"/>
      <c r="C58" s="78"/>
      <c r="D58" s="78"/>
      <c r="E58" s="29"/>
      <c r="F58" s="22"/>
    </row>
    <row r="59" spans="1:6" ht="14.25" x14ac:dyDescent="0.2">
      <c r="A59" s="22"/>
      <c r="B59" s="43"/>
      <c r="C59" s="43"/>
      <c r="D59" s="43"/>
      <c r="E59" s="29"/>
      <c r="F59" s="22"/>
    </row>
    <row r="60" spans="1:6" ht="14.25" x14ac:dyDescent="0.2">
      <c r="A60" s="22"/>
      <c r="B60" s="78"/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4.25" x14ac:dyDescent="0.2">
      <c r="A72" s="22"/>
      <c r="B72" s="78"/>
      <c r="C72" s="78"/>
      <c r="D72" s="78"/>
      <c r="E72" s="29"/>
      <c r="F72" s="22"/>
    </row>
    <row r="73" spans="1:6" ht="14.25" x14ac:dyDescent="0.2">
      <c r="A73" s="22"/>
      <c r="B73" s="78"/>
      <c r="C73" s="78"/>
      <c r="D73" s="78"/>
      <c r="E73" s="29"/>
      <c r="F73" s="22"/>
    </row>
    <row r="74" spans="1:6" ht="13.5" customHeight="1" x14ac:dyDescent="0.2">
      <c r="A74" s="22"/>
      <c r="B74" s="78"/>
      <c r="C74" s="78"/>
      <c r="D74" s="78"/>
      <c r="E74" s="29"/>
      <c r="F74" s="22"/>
    </row>
    <row r="75" spans="1:6" ht="13.5" customHeight="1" x14ac:dyDescent="0.2">
      <c r="A75" s="22"/>
      <c r="B75" s="26" t="s">
        <v>21</v>
      </c>
      <c r="C75" s="27"/>
      <c r="D75" s="27"/>
      <c r="E75" s="30">
        <f>7.5*190</f>
        <v>1425</v>
      </c>
      <c r="F75" s="22"/>
    </row>
    <row r="76" spans="1:6" ht="13.5" customHeight="1" x14ac:dyDescent="0.2">
      <c r="A76" s="22"/>
      <c r="B76" s="35" t="s">
        <v>49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55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20</v>
      </c>
      <c r="C78" s="27"/>
      <c r="D78" s="27"/>
      <c r="E78" s="30">
        <f>SUM(E75:E77)</f>
        <v>1425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71.25</v>
      </c>
      <c r="F79" s="22"/>
    </row>
    <row r="80" spans="1:6" ht="13.5" customHeight="1" x14ac:dyDescent="0.2">
      <c r="A80" s="22"/>
      <c r="B80" s="27" t="s">
        <v>4</v>
      </c>
      <c r="C80" s="32">
        <v>9.5000000000000001E-2</v>
      </c>
      <c r="D80" s="27"/>
      <c r="E80" s="37">
        <f>ROUND((E78+E79)*C80,2)</f>
        <v>142.13999999999999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22</v>
      </c>
      <c r="C82" s="27"/>
      <c r="D82" s="27"/>
      <c r="E82" s="34">
        <f>SUM(E78:E80)</f>
        <v>1638.3899999999999</v>
      </c>
      <c r="F82" s="22"/>
    </row>
    <row r="83" spans="1:6" ht="15.75" thickTop="1" x14ac:dyDescent="0.2">
      <c r="A83" s="22"/>
      <c r="B83" s="81"/>
      <c r="C83" s="81"/>
      <c r="D83" s="81"/>
      <c r="E83" s="38"/>
      <c r="F83" s="22"/>
    </row>
    <row r="84" spans="1:6" ht="15" x14ac:dyDescent="0.2">
      <c r="A84" s="22"/>
      <c r="B84" s="80" t="s">
        <v>24</v>
      </c>
      <c r="C84" s="80"/>
      <c r="D84" s="80"/>
      <c r="E84" s="38">
        <v>0</v>
      </c>
      <c r="F84" s="22"/>
    </row>
    <row r="85" spans="1:6" ht="15" x14ac:dyDescent="0.2">
      <c r="A85" s="22"/>
      <c r="B85" s="81"/>
      <c r="C85" s="81"/>
      <c r="D85" s="81"/>
      <c r="E85" s="38"/>
      <c r="F85" s="22"/>
    </row>
    <row r="86" spans="1:6" ht="19.5" customHeight="1" x14ac:dyDescent="0.2">
      <c r="A86" s="22"/>
      <c r="B86" s="39" t="s">
        <v>23</v>
      </c>
      <c r="C86" s="40"/>
      <c r="D86" s="40"/>
      <c r="E86" s="41">
        <f>E82-E84</f>
        <v>1638.3899999999999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6"/>
      <c r="C89" s="76"/>
      <c r="D89" s="76"/>
      <c r="E89" s="76"/>
      <c r="F89" s="22"/>
    </row>
    <row r="90" spans="1:6" ht="14.25" x14ac:dyDescent="0.2">
      <c r="A90" s="84" t="s">
        <v>25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7"/>
      <c r="C93" s="77"/>
      <c r="D93" s="77"/>
      <c r="E93" s="77"/>
      <c r="F93" s="22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15"/>
      <c r="C98" s="15"/>
      <c r="D98" s="15"/>
    </row>
  </sheetData>
  <mergeCells count="48">
    <mergeCell ref="B53:D53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42:D42"/>
    <mergeCell ref="B46:D46"/>
    <mergeCell ref="B47:D47"/>
    <mergeCell ref="B48:D48"/>
    <mergeCell ref="B49:D49"/>
    <mergeCell ref="B50:D50"/>
    <mergeCell ref="B85:D85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84:D84"/>
    <mergeCell ref="B66:D66"/>
    <mergeCell ref="B54:D54"/>
    <mergeCell ref="B55:D55"/>
    <mergeCell ref="B56:D56"/>
    <mergeCell ref="B57:D57"/>
    <mergeCell ref="B58:D58"/>
    <mergeCell ref="B96:D96"/>
    <mergeCell ref="B60:D60"/>
    <mergeCell ref="A90:F90"/>
    <mergeCell ref="A91:F91"/>
    <mergeCell ref="B93:E93"/>
    <mergeCell ref="A94:F94"/>
    <mergeCell ref="B61:D61"/>
    <mergeCell ref="B62:D62"/>
    <mergeCell ref="B63:D63"/>
    <mergeCell ref="B64:D64"/>
    <mergeCell ref="B65:D65"/>
  </mergeCells>
  <dataValidations count="1">
    <dataValidation type="list" allowBlank="1" showInputMessage="1" showErrorMessage="1" sqref="B83:B85 B34:B74 B12:B20" xr:uid="{00000000-0002-0000-06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8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68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69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14.25" x14ac:dyDescent="0.2">
      <c r="A36" s="22"/>
      <c r="B36" s="78" t="s">
        <v>40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14.25" x14ac:dyDescent="0.2">
      <c r="A39" s="22"/>
      <c r="B39" s="78" t="s">
        <v>12</v>
      </c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4.25" x14ac:dyDescent="0.2">
      <c r="A41" s="22"/>
      <c r="B41" s="78"/>
      <c r="C41" s="78"/>
      <c r="D41" s="78"/>
      <c r="E41" s="29"/>
      <c r="F41" s="22"/>
    </row>
    <row r="42" spans="1:6" ht="14.25" x14ac:dyDescent="0.2">
      <c r="A42" s="22"/>
      <c r="B42" s="85" t="s">
        <v>16</v>
      </c>
      <c r="C42" s="85"/>
      <c r="D42" s="85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14.25" x14ac:dyDescent="0.2">
      <c r="A45" s="22"/>
      <c r="B45" s="78" t="s">
        <v>79</v>
      </c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 t="s">
        <v>82</v>
      </c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78"/>
      <c r="C50" s="78"/>
      <c r="D50" s="78"/>
      <c r="E50" s="29"/>
      <c r="F50" s="22"/>
    </row>
    <row r="51" spans="1:6" ht="14.25" x14ac:dyDescent="0.2">
      <c r="A51" s="22"/>
      <c r="B51" s="85" t="s">
        <v>81</v>
      </c>
      <c r="C51" s="85"/>
      <c r="D51" s="85"/>
      <c r="E51" s="29"/>
      <c r="F51" s="22"/>
    </row>
    <row r="52" spans="1:6" ht="14.25" x14ac:dyDescent="0.2">
      <c r="A52" s="22"/>
      <c r="B52" s="43"/>
      <c r="C52" s="43"/>
      <c r="D52" s="43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/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78"/>
      <c r="C57" s="78"/>
      <c r="D57" s="78"/>
      <c r="E57" s="29"/>
      <c r="F57" s="22"/>
    </row>
    <row r="58" spans="1:6" ht="14.25" x14ac:dyDescent="0.2">
      <c r="A58" s="22"/>
      <c r="B58" s="78"/>
      <c r="C58" s="78"/>
      <c r="D58" s="78"/>
      <c r="E58" s="29"/>
      <c r="F58" s="22"/>
    </row>
    <row r="59" spans="1:6" ht="14.25" x14ac:dyDescent="0.2">
      <c r="A59" s="22"/>
      <c r="B59" s="43"/>
      <c r="C59" s="43"/>
      <c r="D59" s="43"/>
      <c r="E59" s="29"/>
      <c r="F59" s="22"/>
    </row>
    <row r="60" spans="1:6" ht="14.25" x14ac:dyDescent="0.2">
      <c r="A60" s="22"/>
      <c r="B60" s="78"/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4.25" x14ac:dyDescent="0.2">
      <c r="A72" s="22"/>
      <c r="B72" s="78"/>
      <c r="C72" s="78"/>
      <c r="D72" s="78"/>
      <c r="E72" s="29"/>
      <c r="F72" s="22"/>
    </row>
    <row r="73" spans="1:6" ht="14.25" x14ac:dyDescent="0.2">
      <c r="A73" s="22"/>
      <c r="B73" s="78"/>
      <c r="C73" s="78"/>
      <c r="D73" s="78"/>
      <c r="E73" s="29"/>
      <c r="F73" s="22"/>
    </row>
    <row r="74" spans="1:6" ht="13.5" customHeight="1" x14ac:dyDescent="0.2">
      <c r="A74" s="22"/>
      <c r="B74" s="78"/>
      <c r="C74" s="78"/>
      <c r="D74" s="78"/>
      <c r="E74" s="29"/>
      <c r="F74" s="22"/>
    </row>
    <row r="75" spans="1:6" ht="13.5" customHeight="1" x14ac:dyDescent="0.2">
      <c r="A75" s="22"/>
      <c r="B75" s="26" t="s">
        <v>21</v>
      </c>
      <c r="C75" s="27"/>
      <c r="D75" s="27"/>
      <c r="E75" s="30">
        <f>8*190</f>
        <v>1520</v>
      </c>
      <c r="F75" s="22"/>
    </row>
    <row r="76" spans="1:6" ht="13.5" customHeight="1" x14ac:dyDescent="0.2">
      <c r="A76" s="22"/>
      <c r="B76" s="35" t="s">
        <v>49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55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20</v>
      </c>
      <c r="C78" s="27"/>
      <c r="D78" s="27"/>
      <c r="E78" s="30">
        <f>SUM(E75:E77)</f>
        <v>1520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76</v>
      </c>
      <c r="F79" s="22"/>
    </row>
    <row r="80" spans="1:6" ht="13.5" customHeight="1" x14ac:dyDescent="0.2">
      <c r="A80" s="22"/>
      <c r="B80" s="27" t="s">
        <v>4</v>
      </c>
      <c r="C80" s="32">
        <v>9.5000000000000001E-2</v>
      </c>
      <c r="D80" s="27"/>
      <c r="E80" s="37">
        <f>ROUND((E78+E79)*C80,2)</f>
        <v>151.62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22</v>
      </c>
      <c r="C82" s="27"/>
      <c r="D82" s="27"/>
      <c r="E82" s="34">
        <f>SUM(E78:E80)</f>
        <v>1747.62</v>
      </c>
      <c r="F82" s="22"/>
    </row>
    <row r="83" spans="1:6" ht="15.75" thickTop="1" x14ac:dyDescent="0.2">
      <c r="A83" s="22"/>
      <c r="B83" s="81"/>
      <c r="C83" s="81"/>
      <c r="D83" s="81"/>
      <c r="E83" s="38"/>
      <c r="F83" s="22"/>
    </row>
    <row r="84" spans="1:6" ht="15" x14ac:dyDescent="0.2">
      <c r="A84" s="22"/>
      <c r="B84" s="80" t="s">
        <v>24</v>
      </c>
      <c r="C84" s="80"/>
      <c r="D84" s="80"/>
      <c r="E84" s="38">
        <v>0</v>
      </c>
      <c r="F84" s="22"/>
    </row>
    <row r="85" spans="1:6" ht="15" x14ac:dyDescent="0.2">
      <c r="A85" s="22"/>
      <c r="B85" s="81"/>
      <c r="C85" s="81"/>
      <c r="D85" s="81"/>
      <c r="E85" s="38"/>
      <c r="F85" s="22"/>
    </row>
    <row r="86" spans="1:6" ht="19.5" customHeight="1" x14ac:dyDescent="0.2">
      <c r="A86" s="22"/>
      <c r="B86" s="39" t="s">
        <v>23</v>
      </c>
      <c r="C86" s="40"/>
      <c r="D86" s="40"/>
      <c r="E86" s="41">
        <f>E82-E84</f>
        <v>1747.62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6"/>
      <c r="C89" s="76"/>
      <c r="D89" s="76"/>
      <c r="E89" s="76"/>
      <c r="F89" s="22"/>
    </row>
    <row r="90" spans="1:6" ht="14.25" x14ac:dyDescent="0.2">
      <c r="A90" s="84" t="s">
        <v>25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7"/>
      <c r="C93" s="77"/>
      <c r="D93" s="77"/>
      <c r="E93" s="77"/>
      <c r="F93" s="22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15"/>
      <c r="C98" s="15"/>
      <c r="D98" s="15"/>
    </row>
  </sheetData>
  <mergeCells count="49">
    <mergeCell ref="B51:D51"/>
    <mergeCell ref="B89:E89"/>
    <mergeCell ref="A90:F90"/>
    <mergeCell ref="A91:F91"/>
    <mergeCell ref="B93:E93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A94:F94"/>
    <mergeCell ref="B96:D96"/>
    <mergeCell ref="B72:D72"/>
    <mergeCell ref="B73:D73"/>
    <mergeCell ref="B74:D74"/>
    <mergeCell ref="B83:D83"/>
    <mergeCell ref="B84:D84"/>
    <mergeCell ref="B85:D85"/>
    <mergeCell ref="B65:D65"/>
    <mergeCell ref="B53:D53"/>
    <mergeCell ref="B54:D54"/>
    <mergeCell ref="B55:D55"/>
    <mergeCell ref="B56:D56"/>
    <mergeCell ref="B57:D57"/>
    <mergeCell ref="B58:D58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34:B74 B12:B20" xr:uid="{00000000-0002-0000-07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7"/>
  <sheetViews>
    <sheetView view="pageBreakPreview" topLeftCell="A4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6"/>
      <c r="B21" s="26" t="s">
        <v>83</v>
      </c>
      <c r="C21" s="22"/>
      <c r="D21" s="22"/>
      <c r="E21" s="22"/>
      <c r="F21" s="22"/>
    </row>
    <row r="22" spans="1:6" ht="15" x14ac:dyDescent="0.2">
      <c r="A22" s="16"/>
      <c r="B22" s="27"/>
      <c r="C22" s="22"/>
      <c r="D22" s="22"/>
      <c r="E22" s="22"/>
      <c r="F22" s="22"/>
    </row>
    <row r="23" spans="1:6" ht="15" x14ac:dyDescent="0.2">
      <c r="A23" s="16"/>
      <c r="B23" s="27"/>
      <c r="C23" s="22"/>
      <c r="D23" s="22"/>
      <c r="E23" s="22"/>
      <c r="F23" s="22"/>
    </row>
    <row r="24" spans="1:6" ht="15" x14ac:dyDescent="0.2">
      <c r="A24" s="16"/>
      <c r="B24" s="26" t="s">
        <v>27</v>
      </c>
      <c r="C24" s="22"/>
      <c r="D24" s="22"/>
      <c r="E24" s="22"/>
      <c r="F24" s="22"/>
    </row>
    <row r="25" spans="1:6" ht="15" x14ac:dyDescent="0.2">
      <c r="A25" s="16"/>
      <c r="B25" s="26" t="s">
        <v>31</v>
      </c>
      <c r="C25" s="22"/>
      <c r="D25" s="22"/>
      <c r="E25" s="22"/>
      <c r="F25" s="22"/>
    </row>
    <row r="26" spans="1:6" ht="15" x14ac:dyDescent="0.2">
      <c r="A26" s="16"/>
      <c r="B26" s="27" t="s">
        <v>28</v>
      </c>
      <c r="C26" s="22"/>
      <c r="D26" s="22"/>
      <c r="E26" s="22"/>
      <c r="F26" s="22"/>
    </row>
    <row r="27" spans="1:6" ht="15" x14ac:dyDescent="0.2">
      <c r="A27" s="16"/>
      <c r="B27" s="27" t="s">
        <v>29</v>
      </c>
      <c r="C27" s="22"/>
      <c r="D27" s="22"/>
      <c r="E27" s="22"/>
      <c r="F27" s="22"/>
    </row>
    <row r="28" spans="1:6" x14ac:dyDescent="0.2">
      <c r="A28" s="17"/>
      <c r="B28" s="22"/>
      <c r="C28" s="24"/>
      <c r="D28" s="24"/>
      <c r="E28" s="25"/>
      <c r="F28" s="22"/>
    </row>
    <row r="29" spans="1:6" ht="15" x14ac:dyDescent="0.2">
      <c r="A29" s="16"/>
      <c r="B29" s="24"/>
      <c r="C29" s="24"/>
      <c r="D29" s="28" t="s">
        <v>17</v>
      </c>
      <c r="E29" s="28" t="s">
        <v>84</v>
      </c>
      <c r="F29" s="22"/>
    </row>
    <row r="30" spans="1:6" ht="13.5" thickBot="1" x14ac:dyDescent="0.25">
      <c r="A30" s="18"/>
      <c r="B30" s="18"/>
      <c r="C30" s="18"/>
      <c r="D30" s="18"/>
      <c r="E30" s="18"/>
      <c r="F30" s="21"/>
    </row>
    <row r="31" spans="1:6" s="42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16"/>
      <c r="B32" s="17"/>
      <c r="C32" s="16"/>
      <c r="D32" s="16"/>
      <c r="E32" s="16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8"/>
      <c r="C34" s="78"/>
      <c r="D34" s="78"/>
      <c r="E34" s="29"/>
      <c r="F34" s="22"/>
    </row>
    <row r="35" spans="1:6" ht="14.25" x14ac:dyDescent="0.2">
      <c r="A35" s="22"/>
      <c r="B35" s="78"/>
      <c r="C35" s="78"/>
      <c r="D35" s="78"/>
      <c r="E35" s="29"/>
      <c r="F35" s="22"/>
    </row>
    <row r="36" spans="1:6" ht="29.25" customHeight="1" x14ac:dyDescent="0.2">
      <c r="A36" s="22"/>
      <c r="B36" s="78" t="s">
        <v>85</v>
      </c>
      <c r="C36" s="78"/>
      <c r="D36" s="78"/>
      <c r="E36" s="29"/>
      <c r="F36" s="22"/>
    </row>
    <row r="37" spans="1:6" ht="14.25" x14ac:dyDescent="0.2">
      <c r="A37" s="22"/>
      <c r="B37" s="78"/>
      <c r="C37" s="78"/>
      <c r="D37" s="78"/>
      <c r="E37" s="29"/>
      <c r="F37" s="22"/>
    </row>
    <row r="38" spans="1:6" ht="14.25" x14ac:dyDescent="0.2">
      <c r="A38" s="22"/>
      <c r="B38" s="78"/>
      <c r="C38" s="78"/>
      <c r="D38" s="78"/>
      <c r="E38" s="29"/>
      <c r="F38" s="22"/>
    </row>
    <row r="39" spans="1:6" ht="14.25" x14ac:dyDescent="0.2">
      <c r="A39" s="22"/>
      <c r="B39" s="78" t="s">
        <v>86</v>
      </c>
      <c r="C39" s="78"/>
      <c r="D39" s="78"/>
      <c r="E39" s="29"/>
      <c r="F39" s="22"/>
    </row>
    <row r="40" spans="1:6" ht="14.25" x14ac:dyDescent="0.2">
      <c r="A40" s="22"/>
      <c r="B40" s="78"/>
      <c r="C40" s="78"/>
      <c r="D40" s="78"/>
      <c r="E40" s="29"/>
      <c r="F40" s="22"/>
    </row>
    <row r="41" spans="1:6" ht="14.25" x14ac:dyDescent="0.2">
      <c r="A41" s="22"/>
      <c r="B41" s="85"/>
      <c r="C41" s="85"/>
      <c r="D41" s="85"/>
      <c r="E41" s="29"/>
      <c r="F41" s="22"/>
    </row>
    <row r="42" spans="1:6" ht="14.25" x14ac:dyDescent="0.2">
      <c r="A42" s="22"/>
      <c r="B42" s="78" t="s">
        <v>87</v>
      </c>
      <c r="C42" s="78"/>
      <c r="D42" s="78"/>
      <c r="E42" s="29"/>
      <c r="F42" s="22"/>
    </row>
    <row r="43" spans="1:6" ht="14.25" x14ac:dyDescent="0.2">
      <c r="A43" s="22"/>
      <c r="B43" s="78"/>
      <c r="C43" s="78"/>
      <c r="D43" s="78"/>
      <c r="E43" s="29"/>
      <c r="F43" s="22"/>
    </row>
    <row r="44" spans="1:6" ht="14.25" x14ac:dyDescent="0.2">
      <c r="A44" s="22"/>
      <c r="B44" s="78"/>
      <c r="C44" s="78"/>
      <c r="D44" s="78"/>
      <c r="E44" s="29"/>
      <c r="F44" s="22"/>
    </row>
    <row r="45" spans="1:6" ht="14.25" x14ac:dyDescent="0.2">
      <c r="A45" s="22"/>
      <c r="B45" s="78"/>
      <c r="C45" s="78"/>
      <c r="D45" s="78"/>
      <c r="E45" s="29"/>
      <c r="F45" s="22"/>
    </row>
    <row r="46" spans="1:6" ht="14.25" x14ac:dyDescent="0.2">
      <c r="A46" s="22"/>
      <c r="B46" s="78"/>
      <c r="C46" s="78"/>
      <c r="D46" s="78"/>
      <c r="E46" s="29"/>
      <c r="F46" s="22"/>
    </row>
    <row r="47" spans="1:6" ht="14.25" x14ac:dyDescent="0.2">
      <c r="A47" s="22"/>
      <c r="B47" s="78"/>
      <c r="C47" s="78"/>
      <c r="D47" s="78"/>
      <c r="E47" s="29"/>
      <c r="F47" s="22"/>
    </row>
    <row r="48" spans="1:6" ht="14.25" x14ac:dyDescent="0.2">
      <c r="A48" s="22"/>
      <c r="B48" s="78"/>
      <c r="C48" s="78"/>
      <c r="D48" s="78"/>
      <c r="E48" s="29"/>
      <c r="F48" s="22"/>
    </row>
    <row r="49" spans="1:6" ht="14.25" x14ac:dyDescent="0.2">
      <c r="A49" s="22"/>
      <c r="B49" s="78"/>
      <c r="C49" s="78"/>
      <c r="D49" s="78"/>
      <c r="E49" s="29"/>
      <c r="F49" s="22"/>
    </row>
    <row r="50" spans="1:6" ht="14.25" x14ac:dyDescent="0.2">
      <c r="A50" s="22"/>
      <c r="B50" s="85"/>
      <c r="C50" s="85"/>
      <c r="D50" s="85"/>
      <c r="E50" s="29"/>
      <c r="F50" s="22"/>
    </row>
    <row r="51" spans="1:6" ht="14.25" x14ac:dyDescent="0.2">
      <c r="A51" s="22"/>
      <c r="B51" s="43"/>
      <c r="C51" s="43"/>
      <c r="D51" s="43"/>
      <c r="E51" s="29"/>
      <c r="F51" s="22"/>
    </row>
    <row r="52" spans="1:6" ht="14.25" x14ac:dyDescent="0.2">
      <c r="A52" s="22"/>
      <c r="B52" s="78"/>
      <c r="C52" s="78"/>
      <c r="D52" s="78"/>
      <c r="E52" s="29"/>
      <c r="F52" s="22"/>
    </row>
    <row r="53" spans="1:6" ht="14.25" x14ac:dyDescent="0.2">
      <c r="A53" s="22"/>
      <c r="B53" s="78"/>
      <c r="C53" s="78"/>
      <c r="D53" s="78"/>
      <c r="E53" s="29"/>
      <c r="F53" s="22"/>
    </row>
    <row r="54" spans="1:6" ht="14.25" x14ac:dyDescent="0.2">
      <c r="A54" s="22"/>
      <c r="B54" s="78"/>
      <c r="C54" s="78"/>
      <c r="D54" s="78"/>
      <c r="E54" s="29"/>
      <c r="F54" s="22"/>
    </row>
    <row r="55" spans="1:6" ht="14.25" x14ac:dyDescent="0.2">
      <c r="A55" s="22"/>
      <c r="B55" s="78"/>
      <c r="C55" s="78"/>
      <c r="D55" s="78"/>
      <c r="E55" s="29"/>
      <c r="F55" s="22"/>
    </row>
    <row r="56" spans="1:6" ht="14.25" x14ac:dyDescent="0.2">
      <c r="A56" s="22"/>
      <c r="B56" s="78"/>
      <c r="C56" s="78"/>
      <c r="D56" s="78"/>
      <c r="E56" s="29"/>
      <c r="F56" s="22"/>
    </row>
    <row r="57" spans="1:6" ht="14.25" x14ac:dyDescent="0.2">
      <c r="A57" s="22"/>
      <c r="B57" s="78"/>
      <c r="C57" s="78"/>
      <c r="D57" s="78"/>
      <c r="E57" s="29"/>
      <c r="F57" s="22"/>
    </row>
    <row r="58" spans="1:6" ht="14.25" x14ac:dyDescent="0.2">
      <c r="A58" s="22"/>
      <c r="B58" s="43"/>
      <c r="C58" s="43"/>
      <c r="D58" s="43"/>
      <c r="E58" s="29"/>
      <c r="F58" s="22"/>
    </row>
    <row r="59" spans="1:6" ht="14.25" x14ac:dyDescent="0.2">
      <c r="A59" s="22"/>
      <c r="B59" s="78"/>
      <c r="C59" s="78"/>
      <c r="D59" s="78"/>
      <c r="E59" s="29"/>
      <c r="F59" s="22"/>
    </row>
    <row r="60" spans="1:6" ht="14.25" x14ac:dyDescent="0.2">
      <c r="A60" s="22"/>
      <c r="B60" s="78"/>
      <c r="C60" s="78"/>
      <c r="D60" s="78"/>
      <c r="E60" s="29"/>
      <c r="F60" s="22"/>
    </row>
    <row r="61" spans="1:6" ht="14.25" x14ac:dyDescent="0.2">
      <c r="A61" s="22"/>
      <c r="B61" s="78"/>
      <c r="C61" s="78"/>
      <c r="D61" s="78"/>
      <c r="E61" s="29"/>
      <c r="F61" s="22"/>
    </row>
    <row r="62" spans="1:6" ht="14.25" x14ac:dyDescent="0.2">
      <c r="A62" s="22"/>
      <c r="B62" s="78"/>
      <c r="C62" s="78"/>
      <c r="D62" s="78"/>
      <c r="E62" s="29"/>
      <c r="F62" s="22"/>
    </row>
    <row r="63" spans="1:6" ht="14.25" x14ac:dyDescent="0.2">
      <c r="A63" s="22"/>
      <c r="B63" s="78"/>
      <c r="C63" s="78"/>
      <c r="D63" s="78"/>
      <c r="E63" s="29"/>
      <c r="F63" s="22"/>
    </row>
    <row r="64" spans="1:6" ht="14.25" x14ac:dyDescent="0.2">
      <c r="A64" s="22"/>
      <c r="B64" s="78"/>
      <c r="C64" s="78"/>
      <c r="D64" s="78"/>
      <c r="E64" s="29"/>
      <c r="F64" s="22"/>
    </row>
    <row r="65" spans="1:6" ht="14.25" x14ac:dyDescent="0.2">
      <c r="A65" s="22"/>
      <c r="B65" s="78"/>
      <c r="C65" s="78"/>
      <c r="D65" s="78"/>
      <c r="E65" s="29"/>
      <c r="F65" s="22"/>
    </row>
    <row r="66" spans="1:6" ht="14.25" x14ac:dyDescent="0.2">
      <c r="A66" s="22"/>
      <c r="B66" s="78"/>
      <c r="C66" s="78"/>
      <c r="D66" s="78"/>
      <c r="E66" s="29"/>
      <c r="F66" s="22"/>
    </row>
    <row r="67" spans="1:6" ht="14.25" x14ac:dyDescent="0.2">
      <c r="A67" s="22"/>
      <c r="B67" s="78"/>
      <c r="C67" s="78"/>
      <c r="D67" s="78"/>
      <c r="E67" s="29"/>
      <c r="F67" s="22"/>
    </row>
    <row r="68" spans="1:6" ht="14.25" x14ac:dyDescent="0.2">
      <c r="A68" s="22"/>
      <c r="B68" s="78"/>
      <c r="C68" s="78"/>
      <c r="D68" s="78"/>
      <c r="E68" s="29"/>
      <c r="F68" s="22"/>
    </row>
    <row r="69" spans="1:6" ht="14.25" x14ac:dyDescent="0.2">
      <c r="A69" s="22"/>
      <c r="B69" s="78"/>
      <c r="C69" s="78"/>
      <c r="D69" s="78"/>
      <c r="E69" s="29"/>
      <c r="F69" s="22"/>
    </row>
    <row r="70" spans="1:6" ht="14.25" x14ac:dyDescent="0.2">
      <c r="A70" s="22"/>
      <c r="B70" s="78"/>
      <c r="C70" s="78"/>
      <c r="D70" s="78"/>
      <c r="E70" s="29"/>
      <c r="F70" s="22"/>
    </row>
    <row r="71" spans="1:6" ht="14.25" x14ac:dyDescent="0.2">
      <c r="A71" s="22"/>
      <c r="B71" s="78"/>
      <c r="C71" s="78"/>
      <c r="D71" s="78"/>
      <c r="E71" s="29"/>
      <c r="F71" s="22"/>
    </row>
    <row r="72" spans="1:6" ht="14.25" x14ac:dyDescent="0.2">
      <c r="A72" s="22"/>
      <c r="B72" s="78"/>
      <c r="C72" s="78"/>
      <c r="D72" s="78"/>
      <c r="E72" s="29"/>
      <c r="F72" s="22"/>
    </row>
    <row r="73" spans="1:6" ht="13.5" customHeight="1" x14ac:dyDescent="0.2">
      <c r="A73" s="22"/>
      <c r="B73" s="78"/>
      <c r="C73" s="78"/>
      <c r="D73" s="78"/>
      <c r="E73" s="29"/>
      <c r="F73" s="22"/>
    </row>
    <row r="74" spans="1:6" ht="13.5" customHeight="1" x14ac:dyDescent="0.2">
      <c r="A74" s="22"/>
      <c r="B74" s="26" t="s">
        <v>21</v>
      </c>
      <c r="C74" s="27"/>
      <c r="D74" s="27"/>
      <c r="E74" s="30">
        <f>7*225</f>
        <v>1575</v>
      </c>
      <c r="F74" s="22"/>
    </row>
    <row r="75" spans="1:6" ht="13.5" customHeight="1" x14ac:dyDescent="0.2">
      <c r="A75" s="22"/>
      <c r="B75" s="35" t="s">
        <v>18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35" t="s">
        <v>88</v>
      </c>
      <c r="C76" s="27"/>
      <c r="D76" s="27"/>
      <c r="E76" s="31">
        <f>1*290</f>
        <v>290</v>
      </c>
      <c r="F76" s="22"/>
    </row>
    <row r="77" spans="1:6" ht="13.5" customHeight="1" x14ac:dyDescent="0.2">
      <c r="A77" s="22"/>
      <c r="B77" s="26" t="s">
        <v>20</v>
      </c>
      <c r="C77" s="27"/>
      <c r="D77" s="27"/>
      <c r="E77" s="30">
        <f>SUM(E74:E76)</f>
        <v>1865</v>
      </c>
      <c r="F77" s="22"/>
    </row>
    <row r="78" spans="1:6" ht="13.5" customHeight="1" x14ac:dyDescent="0.2">
      <c r="A78" s="22"/>
      <c r="B78" s="27" t="s">
        <v>5</v>
      </c>
      <c r="C78" s="32">
        <v>0.05</v>
      </c>
      <c r="D78" s="27"/>
      <c r="E78" s="36">
        <f>ROUND(E77*C78,2)</f>
        <v>93.25</v>
      </c>
      <c r="F78" s="22"/>
    </row>
    <row r="79" spans="1:6" ht="13.5" customHeight="1" x14ac:dyDescent="0.2">
      <c r="A79" s="22"/>
      <c r="B79" s="27" t="s">
        <v>4</v>
      </c>
      <c r="C79" s="45">
        <v>9.9750000000000005E-2</v>
      </c>
      <c r="D79" s="27"/>
      <c r="E79" s="37">
        <f>ROUND(E77*C79,2)</f>
        <v>186.03</v>
      </c>
      <c r="F79" s="22"/>
    </row>
    <row r="80" spans="1:6" ht="13.5" customHeight="1" x14ac:dyDescent="0.2">
      <c r="A80" s="22"/>
      <c r="B80" s="27"/>
      <c r="C80" s="27"/>
      <c r="D80" s="27"/>
      <c r="E80" s="33"/>
      <c r="F80" s="22"/>
    </row>
    <row r="81" spans="1:6" ht="16.5" customHeight="1" thickBot="1" x14ac:dyDescent="0.25">
      <c r="A81" s="22"/>
      <c r="B81" s="26" t="s">
        <v>22</v>
      </c>
      <c r="C81" s="27"/>
      <c r="D81" s="27"/>
      <c r="E81" s="34">
        <f>SUM(E77:E79)</f>
        <v>2144.2800000000002</v>
      </c>
      <c r="F81" s="22"/>
    </row>
    <row r="82" spans="1:6" ht="15.75" thickTop="1" x14ac:dyDescent="0.2">
      <c r="A82" s="22"/>
      <c r="B82" s="81"/>
      <c r="C82" s="81"/>
      <c r="D82" s="81"/>
      <c r="E82" s="38"/>
      <c r="F82" s="22"/>
    </row>
    <row r="83" spans="1:6" ht="15" x14ac:dyDescent="0.2">
      <c r="A83" s="22"/>
      <c r="B83" s="80" t="s">
        <v>24</v>
      </c>
      <c r="C83" s="80"/>
      <c r="D83" s="80"/>
      <c r="E83" s="38">
        <v>0</v>
      </c>
      <c r="F83" s="22"/>
    </row>
    <row r="84" spans="1:6" ht="15" x14ac:dyDescent="0.2">
      <c r="A84" s="22"/>
      <c r="B84" s="81"/>
      <c r="C84" s="81"/>
      <c r="D84" s="81"/>
      <c r="E84" s="38"/>
      <c r="F84" s="22"/>
    </row>
    <row r="85" spans="1:6" ht="19.5" customHeight="1" x14ac:dyDescent="0.2">
      <c r="A85" s="22"/>
      <c r="B85" s="39" t="s">
        <v>23</v>
      </c>
      <c r="C85" s="40"/>
      <c r="D85" s="40"/>
      <c r="E85" s="41">
        <f>E81-E83</f>
        <v>2144.2800000000002</v>
      </c>
      <c r="F85" s="22"/>
    </row>
    <row r="86" spans="1:6" ht="13.5" customHeight="1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76"/>
      <c r="C88" s="76"/>
      <c r="D88" s="76"/>
      <c r="E88" s="76"/>
      <c r="F88" s="22"/>
    </row>
    <row r="89" spans="1:6" ht="14.25" x14ac:dyDescent="0.2">
      <c r="A89" s="84" t="s">
        <v>25</v>
      </c>
      <c r="B89" s="84"/>
      <c r="C89" s="84"/>
      <c r="D89" s="84"/>
      <c r="E89" s="84"/>
      <c r="F89" s="84"/>
    </row>
    <row r="90" spans="1:6" ht="14.25" x14ac:dyDescent="0.2">
      <c r="A90" s="82" t="s">
        <v>7</v>
      </c>
      <c r="B90" s="82"/>
      <c r="C90" s="82"/>
      <c r="D90" s="82"/>
      <c r="E90" s="82"/>
      <c r="F90" s="82"/>
    </row>
    <row r="91" spans="1:6" x14ac:dyDescent="0.2">
      <c r="A91" s="22"/>
      <c r="B91" s="22"/>
      <c r="C91" s="22"/>
      <c r="D91" s="22"/>
      <c r="E91" s="22"/>
      <c r="F91" s="22"/>
    </row>
    <row r="92" spans="1:6" x14ac:dyDescent="0.2">
      <c r="A92" s="22"/>
      <c r="B92" s="77"/>
      <c r="C92" s="77"/>
      <c r="D92" s="77"/>
      <c r="E92" s="77"/>
      <c r="F92" s="22"/>
    </row>
    <row r="93" spans="1:6" ht="15" x14ac:dyDescent="0.2">
      <c r="A93" s="83" t="s">
        <v>8</v>
      </c>
      <c r="B93" s="83"/>
      <c r="C93" s="83"/>
      <c r="D93" s="83"/>
      <c r="E93" s="83"/>
      <c r="F93" s="83"/>
    </row>
    <row r="95" spans="1:6" ht="39.75" customHeight="1" x14ac:dyDescent="0.2">
      <c r="B95" s="74"/>
      <c r="C95" s="75"/>
      <c r="D95" s="75"/>
    </row>
    <row r="96" spans="1:6" ht="13.5" customHeight="1" x14ac:dyDescent="0.2"/>
    <row r="97" spans="2:4" x14ac:dyDescent="0.2">
      <c r="B97" s="15"/>
      <c r="C97" s="15"/>
      <c r="D97" s="15"/>
    </row>
  </sheetData>
  <mergeCells count="48">
    <mergeCell ref="B38:D38"/>
    <mergeCell ref="A31:F31"/>
    <mergeCell ref="B34:D34"/>
    <mergeCell ref="B35:D35"/>
    <mergeCell ref="B36:D36"/>
    <mergeCell ref="B37:D37"/>
    <mergeCell ref="B49:D49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3:D63"/>
    <mergeCell ref="B50:D50"/>
    <mergeCell ref="B52:D52"/>
    <mergeCell ref="B53:D53"/>
    <mergeCell ref="B54:D54"/>
    <mergeCell ref="B55:D55"/>
    <mergeCell ref="B56:D56"/>
    <mergeCell ref="B57:D57"/>
    <mergeCell ref="B59:D59"/>
    <mergeCell ref="B60:D60"/>
    <mergeCell ref="B61:D61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82:D82"/>
    <mergeCell ref="B95:D95"/>
    <mergeCell ref="B84:D84"/>
    <mergeCell ref="B88:E88"/>
    <mergeCell ref="A89:F89"/>
    <mergeCell ref="A90:F90"/>
    <mergeCell ref="B92:E92"/>
    <mergeCell ref="A93:F93"/>
  </mergeCells>
  <dataValidations count="1">
    <dataValidation type="list" allowBlank="1" showInputMessage="1" showErrorMessage="1" sqref="B82:B84 B12:B20 B34:B73" xr:uid="{00000000-0002-0000-08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44</vt:i4>
      </vt:variant>
      <vt:variant>
        <vt:lpstr>Plages nommées</vt:lpstr>
      </vt:variant>
      <vt:variant>
        <vt:i4>111</vt:i4>
      </vt:variant>
    </vt:vector>
  </HeadingPairs>
  <TitlesOfParts>
    <vt:vector size="155" baseType="lpstr">
      <vt:lpstr>28-06-10</vt:lpstr>
      <vt:lpstr>28-09-10</vt:lpstr>
      <vt:lpstr>17-02-11</vt:lpstr>
      <vt:lpstr>21-03-11</vt:lpstr>
      <vt:lpstr>28-11-11</vt:lpstr>
      <vt:lpstr>24-01-12</vt:lpstr>
      <vt:lpstr>03-05-12</vt:lpstr>
      <vt:lpstr>27-09-12</vt:lpstr>
      <vt:lpstr>19-04-13</vt:lpstr>
      <vt:lpstr>19-12-13</vt:lpstr>
      <vt:lpstr>05-05-15</vt:lpstr>
      <vt:lpstr>19-12-15</vt:lpstr>
      <vt:lpstr>31-03-16</vt:lpstr>
      <vt:lpstr>07-07-16</vt:lpstr>
      <vt:lpstr>22-12-16</vt:lpstr>
      <vt:lpstr>18-03-17</vt:lpstr>
      <vt:lpstr>27-04-17</vt:lpstr>
      <vt:lpstr>21-09-17</vt:lpstr>
      <vt:lpstr>30-10-17</vt:lpstr>
      <vt:lpstr>30-11-17</vt:lpstr>
      <vt:lpstr>22-12-2017</vt:lpstr>
      <vt:lpstr>25-03-18</vt:lpstr>
      <vt:lpstr>25-03-18 (2)</vt:lpstr>
      <vt:lpstr>25-03-18 (3)</vt:lpstr>
      <vt:lpstr>25-03-18 (4)</vt:lpstr>
      <vt:lpstr>17-07-18</vt:lpstr>
      <vt:lpstr>17-07-18(2)</vt:lpstr>
      <vt:lpstr>19-04-19</vt:lpstr>
      <vt:lpstr>19-04-19 (3)</vt:lpstr>
      <vt:lpstr>19-04-19 (2)</vt:lpstr>
      <vt:lpstr>19-04-19 (4)</vt:lpstr>
      <vt:lpstr>04-03-21</vt:lpstr>
      <vt:lpstr>21-05-21</vt:lpstr>
      <vt:lpstr>10-09-22</vt:lpstr>
      <vt:lpstr>10-09-22 (2)</vt:lpstr>
      <vt:lpstr>06-11-22</vt:lpstr>
      <vt:lpstr>06-11-22 (2)</vt:lpstr>
      <vt:lpstr>25-07-2023</vt:lpstr>
      <vt:lpstr>25-07-2023 (2)</vt:lpstr>
      <vt:lpstr>11-05-24</vt:lpstr>
      <vt:lpstr>11-05-24 (2)</vt:lpstr>
      <vt:lpstr>28-07-24</vt:lpstr>
      <vt:lpstr>28-07-24 (2)</vt:lpstr>
      <vt:lpstr>Activités</vt:lpstr>
      <vt:lpstr>'04-03-21'!Liste_Activités</vt:lpstr>
      <vt:lpstr>'05-05-15'!Liste_Activités</vt:lpstr>
      <vt:lpstr>'06-11-22'!Liste_Activités</vt:lpstr>
      <vt:lpstr>'06-11-22 (2)'!Liste_Activités</vt:lpstr>
      <vt:lpstr>'07-07-16'!Liste_Activités</vt:lpstr>
      <vt:lpstr>'10-09-22'!Liste_Activités</vt:lpstr>
      <vt:lpstr>'10-09-22 (2)'!Liste_Activités</vt:lpstr>
      <vt:lpstr>'11-05-24'!Liste_Activités</vt:lpstr>
      <vt:lpstr>'11-05-24 (2)'!Liste_Activités</vt:lpstr>
      <vt:lpstr>'17-07-18'!Liste_Activités</vt:lpstr>
      <vt:lpstr>'17-07-18(2)'!Liste_Activités</vt:lpstr>
      <vt:lpstr>'18-03-17'!Liste_Activités</vt:lpstr>
      <vt:lpstr>'19-04-19'!Liste_Activités</vt:lpstr>
      <vt:lpstr>'19-04-19 (2)'!Liste_Activités</vt:lpstr>
      <vt:lpstr>'19-04-19 (3)'!Liste_Activités</vt:lpstr>
      <vt:lpstr>'19-04-19 (4)'!Liste_Activités</vt:lpstr>
      <vt:lpstr>'19-12-15'!Liste_Activités</vt:lpstr>
      <vt:lpstr>'21-05-21'!Liste_Activités</vt:lpstr>
      <vt:lpstr>'21-09-17'!Liste_Activités</vt:lpstr>
      <vt:lpstr>'22-12-16'!Liste_Activités</vt:lpstr>
      <vt:lpstr>'22-12-2017'!Liste_Activités</vt:lpstr>
      <vt:lpstr>'25-03-18'!Liste_Activités</vt:lpstr>
      <vt:lpstr>'25-03-18 (2)'!Liste_Activités</vt:lpstr>
      <vt:lpstr>'25-03-18 (3)'!Liste_Activités</vt:lpstr>
      <vt:lpstr>'25-03-18 (4)'!Liste_Activités</vt:lpstr>
      <vt:lpstr>'25-07-2023'!Liste_Activités</vt:lpstr>
      <vt:lpstr>'25-07-2023 (2)'!Liste_Activités</vt:lpstr>
      <vt:lpstr>'27-04-17'!Liste_Activités</vt:lpstr>
      <vt:lpstr>'28-07-24'!Liste_Activités</vt:lpstr>
      <vt:lpstr>'28-07-24 (2)'!Liste_Activités</vt:lpstr>
      <vt:lpstr>'30-10-17'!Liste_Activités</vt:lpstr>
      <vt:lpstr>'30-11-17'!Liste_Activités</vt:lpstr>
      <vt:lpstr>'31-03-16'!Liste_Activités</vt:lpstr>
      <vt:lpstr>Liste_Activités</vt:lpstr>
      <vt:lpstr>'04-03-21'!Print_Area</vt:lpstr>
      <vt:lpstr>'05-05-15'!Print_Area</vt:lpstr>
      <vt:lpstr>'06-11-22'!Print_Area</vt:lpstr>
      <vt:lpstr>'06-11-22 (2)'!Print_Area</vt:lpstr>
      <vt:lpstr>'07-07-16'!Print_Area</vt:lpstr>
      <vt:lpstr>'10-09-22'!Print_Area</vt:lpstr>
      <vt:lpstr>'10-09-22 (2)'!Print_Area</vt:lpstr>
      <vt:lpstr>'11-05-24'!Print_Area</vt:lpstr>
      <vt:lpstr>'11-05-24 (2)'!Print_Area</vt:lpstr>
      <vt:lpstr>'17-07-18'!Print_Area</vt:lpstr>
      <vt:lpstr>'17-07-18(2)'!Print_Area</vt:lpstr>
      <vt:lpstr>'18-03-17'!Print_Area</vt:lpstr>
      <vt:lpstr>'19-04-19'!Print_Area</vt:lpstr>
      <vt:lpstr>'19-04-19 (2)'!Print_Area</vt:lpstr>
      <vt:lpstr>'19-04-19 (3)'!Print_Area</vt:lpstr>
      <vt:lpstr>'19-04-19 (4)'!Print_Area</vt:lpstr>
      <vt:lpstr>'19-12-15'!Print_Area</vt:lpstr>
      <vt:lpstr>'21-05-21'!Print_Area</vt:lpstr>
      <vt:lpstr>'21-09-17'!Print_Area</vt:lpstr>
      <vt:lpstr>'22-12-16'!Print_Area</vt:lpstr>
      <vt:lpstr>'22-12-2017'!Print_Area</vt:lpstr>
      <vt:lpstr>'25-03-18'!Print_Area</vt:lpstr>
      <vt:lpstr>'25-03-18 (2)'!Print_Area</vt:lpstr>
      <vt:lpstr>'25-03-18 (3)'!Print_Area</vt:lpstr>
      <vt:lpstr>'25-03-18 (4)'!Print_Area</vt:lpstr>
      <vt:lpstr>'25-07-2023'!Print_Area</vt:lpstr>
      <vt:lpstr>'25-07-2023 (2)'!Print_Area</vt:lpstr>
      <vt:lpstr>'27-04-17'!Print_Area</vt:lpstr>
      <vt:lpstr>'28-07-24'!Print_Area</vt:lpstr>
      <vt:lpstr>'28-07-24 (2)'!Print_Area</vt:lpstr>
      <vt:lpstr>'30-10-17'!Print_Area</vt:lpstr>
      <vt:lpstr>'30-11-17'!Print_Area</vt:lpstr>
      <vt:lpstr>'31-03-16'!Print_Area</vt:lpstr>
      <vt:lpstr>'03-05-12'!Zone_d_impression</vt:lpstr>
      <vt:lpstr>'04-03-21'!Zone_d_impression</vt:lpstr>
      <vt:lpstr>'05-05-15'!Zone_d_impression</vt:lpstr>
      <vt:lpstr>'06-11-22'!Zone_d_impression</vt:lpstr>
      <vt:lpstr>'06-11-22 (2)'!Zone_d_impression</vt:lpstr>
      <vt:lpstr>'07-07-16'!Zone_d_impression</vt:lpstr>
      <vt:lpstr>'10-09-22'!Zone_d_impression</vt:lpstr>
      <vt:lpstr>'10-09-22 (2)'!Zone_d_impression</vt:lpstr>
      <vt:lpstr>'11-05-24'!Zone_d_impression</vt:lpstr>
      <vt:lpstr>'11-05-24 (2)'!Zone_d_impression</vt:lpstr>
      <vt:lpstr>'17-02-11'!Zone_d_impression</vt:lpstr>
      <vt:lpstr>'17-07-18'!Zone_d_impression</vt:lpstr>
      <vt:lpstr>'17-07-18(2)'!Zone_d_impression</vt:lpstr>
      <vt:lpstr>'18-03-17'!Zone_d_impression</vt:lpstr>
      <vt:lpstr>'19-04-13'!Zone_d_impression</vt:lpstr>
      <vt:lpstr>'19-04-19'!Zone_d_impression</vt:lpstr>
      <vt:lpstr>'19-04-19 (2)'!Zone_d_impression</vt:lpstr>
      <vt:lpstr>'19-04-19 (3)'!Zone_d_impression</vt:lpstr>
      <vt:lpstr>'19-04-19 (4)'!Zone_d_impression</vt:lpstr>
      <vt:lpstr>'19-12-13'!Zone_d_impression</vt:lpstr>
      <vt:lpstr>'19-12-15'!Zone_d_impression</vt:lpstr>
      <vt:lpstr>'21-03-11'!Zone_d_impression</vt:lpstr>
      <vt:lpstr>'21-05-21'!Zone_d_impression</vt:lpstr>
      <vt:lpstr>'21-09-17'!Zone_d_impression</vt:lpstr>
      <vt:lpstr>'22-12-16'!Zone_d_impression</vt:lpstr>
      <vt:lpstr>'22-12-2017'!Zone_d_impression</vt:lpstr>
      <vt:lpstr>'24-01-12'!Zone_d_impression</vt:lpstr>
      <vt:lpstr>'25-03-18'!Zone_d_impression</vt:lpstr>
      <vt:lpstr>'25-03-18 (2)'!Zone_d_impression</vt:lpstr>
      <vt:lpstr>'25-03-18 (3)'!Zone_d_impression</vt:lpstr>
      <vt:lpstr>'25-03-18 (4)'!Zone_d_impression</vt:lpstr>
      <vt:lpstr>'25-07-2023'!Zone_d_impression</vt:lpstr>
      <vt:lpstr>'25-07-2023 (2)'!Zone_d_impression</vt:lpstr>
      <vt:lpstr>'27-04-17'!Zone_d_impression</vt:lpstr>
      <vt:lpstr>'27-09-12'!Zone_d_impression</vt:lpstr>
      <vt:lpstr>'28-06-10'!Zone_d_impression</vt:lpstr>
      <vt:lpstr>'28-07-24'!Zone_d_impression</vt:lpstr>
      <vt:lpstr>'28-07-24 (2)'!Zone_d_impression</vt:lpstr>
      <vt:lpstr>'28-09-10'!Zone_d_impression</vt:lpstr>
      <vt:lpstr>'28-11-11'!Zone_d_impression</vt:lpstr>
      <vt:lpstr>'30-10-17'!Zone_d_impression</vt:lpstr>
      <vt:lpstr>'30-11-17'!Zone_d_impression</vt:lpstr>
      <vt:lpstr>'31-03-16'!Zone_d_impression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2024-07-28T20:30:08Z</cp:lastPrinted>
  <dcterms:created xsi:type="dcterms:W3CDTF">1996-11-05T19:10:39Z</dcterms:created>
  <dcterms:modified xsi:type="dcterms:W3CDTF">2024-07-28T20:30:48Z</dcterms:modified>
</cp:coreProperties>
</file>