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P:\Administration\Facturation\"/>
    </mc:Choice>
  </mc:AlternateContent>
  <xr:revisionPtr revIDLastSave="0" documentId="13_ncr:1_{DE11CDC7-BAA8-4AC5-9C79-8CE13BCCCE26}" xr6:coauthVersionLast="47" xr6:coauthVersionMax="47" xr10:uidLastSave="{00000000-0000-0000-0000-000000000000}"/>
  <bookViews>
    <workbookView xWindow="38280" yWindow="-105" windowWidth="29040" windowHeight="15840" tabRatio="750" firstSheet="51" activeTab="68" xr2:uid="{00000000-000D-0000-FFFF-FFFF00000000}"/>
  </bookViews>
  <sheets>
    <sheet name="19-10-11" sheetId="4" r:id="rId1"/>
    <sheet name="28-11-11" sheetId="6" r:id="rId2"/>
    <sheet name="26-01-12" sheetId="7" r:id="rId3"/>
    <sheet name="14-03-12" sheetId="8" r:id="rId4"/>
    <sheet name="16-04-12" sheetId="9" r:id="rId5"/>
    <sheet name="13-12-12" sheetId="10" r:id="rId6"/>
    <sheet name="25-02-13" sheetId="11" r:id="rId7"/>
    <sheet name="17-04-13" sheetId="12" r:id="rId8"/>
    <sheet name="30-09-13" sheetId="13" r:id="rId9"/>
    <sheet name="28-04-14" sheetId="14" r:id="rId10"/>
    <sheet name="10-09-14" sheetId="15" r:id="rId11"/>
    <sheet name="05-05-15" sheetId="16" r:id="rId12"/>
    <sheet name="27-04-16" sheetId="17" r:id="rId13"/>
    <sheet name="30-11-16" sheetId="18" r:id="rId14"/>
    <sheet name="30-11-16 (2)" sheetId="19" r:id="rId15"/>
    <sheet name="22-12-2016" sheetId="20" r:id="rId16"/>
    <sheet name="24-04-17" sheetId="22" r:id="rId17"/>
    <sheet name="18-04-18" sheetId="23" r:id="rId18"/>
    <sheet name="14-12-18" sheetId="24" r:id="rId19"/>
    <sheet name="14-12-18 (2)" sheetId="25" r:id="rId20"/>
    <sheet name="05-03-19" sheetId="26" r:id="rId21"/>
    <sheet name="05-03-19(2)" sheetId="27" r:id="rId22"/>
    <sheet name="19-04-19" sheetId="28" r:id="rId23"/>
    <sheet name="19-04-19-2" sheetId="29" r:id="rId24"/>
    <sheet name="06-06-19" sheetId="30" r:id="rId25"/>
    <sheet name="06-06-19(2)" sheetId="31" r:id="rId26"/>
    <sheet name="16-03-20" sheetId="32" r:id="rId27"/>
    <sheet name="16-03-20 (2)" sheetId="33" r:id="rId28"/>
    <sheet name="16-03-20 (3)" sheetId="35" r:id="rId29"/>
    <sheet name="16-03-20(4)" sheetId="36" r:id="rId30"/>
    <sheet name="16-03-20(5)" sheetId="37" r:id="rId31"/>
    <sheet name="29-04-20" sheetId="38" r:id="rId32"/>
    <sheet name="29-04-20(2)" sheetId="39" r:id="rId33"/>
    <sheet name="04-03-21" sheetId="40" r:id="rId34"/>
    <sheet name="27-03-21 (1)" sheetId="41" r:id="rId35"/>
    <sheet name="27-03-21 (2)" sheetId="42" r:id="rId36"/>
    <sheet name="27-03-21 (3)" sheetId="43" r:id="rId37"/>
    <sheet name="05-10-21" sheetId="44" r:id="rId38"/>
    <sheet name="04-02-22" sheetId="45" r:id="rId39"/>
    <sheet name="28-03-22" sheetId="46" r:id="rId40"/>
    <sheet name="28-03-22(2)" sheetId="47" r:id="rId41"/>
    <sheet name="28-03-22(3)" sheetId="48" r:id="rId42"/>
    <sheet name="29-06-22" sheetId="50" r:id="rId43"/>
    <sheet name="29-06-22(1)" sheetId="51" r:id="rId44"/>
    <sheet name="29-06-22 (2)" sheetId="59" r:id="rId45"/>
    <sheet name="19-12-22" sheetId="52" r:id="rId46"/>
    <sheet name="21-03-23" sheetId="53" r:id="rId47"/>
    <sheet name="21-03-23 (2)" sheetId="54" r:id="rId48"/>
    <sheet name="21-03-23(3)" sheetId="55" r:id="rId49"/>
    <sheet name="21-03-23(4)" sheetId="56" r:id="rId50"/>
    <sheet name="28-04-23" sheetId="57" r:id="rId51"/>
    <sheet name="28-04-23(2)" sheetId="58" r:id="rId52"/>
    <sheet name="28-04-23(3)" sheetId="60" r:id="rId53"/>
    <sheet name="07-06-23" sheetId="61" r:id="rId54"/>
    <sheet name="03-10-23" sheetId="62" r:id="rId55"/>
    <sheet name="03-10-23(2)" sheetId="63" r:id="rId56"/>
    <sheet name="03-10-23(3)" sheetId="65" r:id="rId57"/>
    <sheet name="03-10-23(4)" sheetId="66" r:id="rId58"/>
    <sheet name="18-02-24" sheetId="67" r:id="rId59"/>
    <sheet name="24-03-24" sheetId="68" r:id="rId60"/>
    <sheet name="24-03-24 (2)" sheetId="69" r:id="rId61"/>
    <sheet name="24-03-24(3)" sheetId="70" r:id="rId62"/>
    <sheet name="05-04-24" sheetId="71" r:id="rId63"/>
    <sheet name="10-05-24" sheetId="72" r:id="rId64"/>
    <sheet name="27-07-24" sheetId="73" r:id="rId65"/>
    <sheet name="27-07-24 (2)" sheetId="74" r:id="rId66"/>
    <sheet name="27-07-24(3)" sheetId="75" r:id="rId67"/>
    <sheet name="Activités" sheetId="5" r:id="rId68"/>
    <sheet name="2024-09-07 - 24-24500" sheetId="76" r:id="rId69"/>
  </sheets>
  <externalReferences>
    <externalReference r:id="rId70"/>
  </externalReferences>
  <definedNames>
    <definedName name="dnrServices">OFFSET([1]Admin!$Z$11,,,COUNTA([1]Admin!$Z:$Z)-1,1)</definedName>
    <definedName name="Liste_Activités" localSheetId="54">Activités!$C$5:$C$45</definedName>
    <definedName name="Liste_Activités" localSheetId="55">Activités!$C$5:$C$45</definedName>
    <definedName name="Liste_Activités" localSheetId="56">Activités!$C$5:$C$45</definedName>
    <definedName name="Liste_Activités" localSheetId="57">Activités!$C$5:$C$45</definedName>
    <definedName name="Liste_Activités" localSheetId="38">Activités!$C$5:$C$45</definedName>
    <definedName name="Liste_Activités" localSheetId="33">Activités!$C$5:$C$45</definedName>
    <definedName name="Liste_Activités" localSheetId="20">Activités!$C$5:$C$45</definedName>
    <definedName name="Liste_Activités" localSheetId="21">Activités!$C$5:$C$45</definedName>
    <definedName name="Liste_Activités" localSheetId="62">Activités!$C$5:$C$45</definedName>
    <definedName name="Liste_Activités" localSheetId="11">Activités!$C$5:$C$45</definedName>
    <definedName name="Liste_Activités" localSheetId="37">Activités!$C$5:$C$45</definedName>
    <definedName name="Liste_Activités" localSheetId="24">Activités!$C$5:$C$45</definedName>
    <definedName name="Liste_Activités" localSheetId="25">Activités!$C$5:$C$45</definedName>
    <definedName name="Liste_Activités" localSheetId="53">Activités!$C$5:$C$45</definedName>
    <definedName name="Liste_Activités" localSheetId="63">Activités!$C$5:$C$45</definedName>
    <definedName name="Liste_Activités" localSheetId="18">Activités!$C$5:$C$45</definedName>
    <definedName name="Liste_Activités" localSheetId="19">Activités!$C$5:$C$45</definedName>
    <definedName name="Liste_Activités" localSheetId="26">Activités!$C$5:$C$45</definedName>
    <definedName name="Liste_Activités" localSheetId="27">Activités!$C$5:$C$45</definedName>
    <definedName name="Liste_Activités" localSheetId="28">Activités!$C$5:$C$45</definedName>
    <definedName name="Liste_Activités" localSheetId="29">Activités!$C$5:$C$45</definedName>
    <definedName name="Liste_Activités" localSheetId="30">Activités!$C$5:$C$45</definedName>
    <definedName name="Liste_Activités" localSheetId="58">Activités!$C$5:$C$45</definedName>
    <definedName name="Liste_Activités" localSheetId="17">Activités!$C$5:$C$45</definedName>
    <definedName name="Liste_Activités" localSheetId="22">Activités!$C$5:$C$45</definedName>
    <definedName name="Liste_Activités" localSheetId="23">Activités!$C$5:$C$45</definedName>
    <definedName name="Liste_Activités" localSheetId="45">Activités!$C$5:$C$45</definedName>
    <definedName name="Liste_Activités" localSheetId="46">Activités!$C$5:$C$45</definedName>
    <definedName name="Liste_Activités" localSheetId="47">Activités!$C$5:$C$45</definedName>
    <definedName name="Liste_Activités" localSheetId="48">Activités!$C$5:$C$45</definedName>
    <definedName name="Liste_Activités" localSheetId="49">Activités!$C$5:$C$45</definedName>
    <definedName name="Liste_Activités" localSheetId="15">Activités!$C$5:$C$45</definedName>
    <definedName name="Liste_Activités" localSheetId="59">Activités!$C$5:$C$45</definedName>
    <definedName name="Liste_Activités" localSheetId="60">Activités!$C$5:$C$45</definedName>
    <definedName name="Liste_Activités" localSheetId="61">Activités!$C$5:$C$45</definedName>
    <definedName name="Liste_Activités" localSheetId="16">Activités!$C$5:$C$45</definedName>
    <definedName name="Liste_Activités" localSheetId="34">Activités!$C$5:$C$45</definedName>
    <definedName name="Liste_Activités" localSheetId="35">Activités!$C$5:$C$45</definedName>
    <definedName name="Liste_Activités" localSheetId="36">Activités!$C$5:$C$45</definedName>
    <definedName name="Liste_Activités" localSheetId="12">Activités!$C$5:$C$45</definedName>
    <definedName name="Liste_Activités" localSheetId="64">Activités!$C$5:$C$45</definedName>
    <definedName name="Liste_Activités" localSheetId="65">Activités!$C$5:$C$45</definedName>
    <definedName name="Liste_Activités" localSheetId="66">Activités!$C$5:$C$45</definedName>
    <definedName name="Liste_Activités" localSheetId="39">Activités!$C$5:$C$45</definedName>
    <definedName name="Liste_Activités" localSheetId="40">Activités!$C$5:$C$45</definedName>
    <definedName name="Liste_Activités" localSheetId="41">Activités!$C$5:$C$45</definedName>
    <definedName name="Liste_Activités" localSheetId="50">Activités!$C$5:$C$45</definedName>
    <definedName name="Liste_Activités" localSheetId="51">Activités!$C$5:$C$45</definedName>
    <definedName name="Liste_Activités" localSheetId="52">Activités!$C$5:$C$45</definedName>
    <definedName name="Liste_Activités" localSheetId="31">Activités!$C$5:$C$45</definedName>
    <definedName name="Liste_Activités" localSheetId="32">Activités!$C$5:$C$45</definedName>
    <definedName name="Liste_Activités" localSheetId="42">Activités!$C$5:$C$45</definedName>
    <definedName name="Liste_Activités" localSheetId="44">Activités!$C$5:$C$45</definedName>
    <definedName name="Liste_Activités" localSheetId="43">Activités!$C$5:$C$45</definedName>
    <definedName name="Liste_Activités" localSheetId="13">Activités!$C$5:$C$45</definedName>
    <definedName name="Liste_Activités" localSheetId="14">Activités!$C$5:$C$45</definedName>
    <definedName name="Liste_Activités">Activités!$C$5:$C$45</definedName>
    <definedName name="Print_Area" localSheetId="54">'03-10-23'!$A$1:$F$88</definedName>
    <definedName name="Print_Area" localSheetId="55">'03-10-23(2)'!$A$1:$F$89</definedName>
    <definedName name="Print_Area" localSheetId="56">'03-10-23(3)'!$A$1:$F$88</definedName>
    <definedName name="Print_Area" localSheetId="57">'03-10-23(4)'!$A$1:$F$88</definedName>
    <definedName name="Print_Area" localSheetId="38">'04-02-22'!$A$1:$F$89</definedName>
    <definedName name="Print_Area" localSheetId="33">'04-03-21'!$A$1:$F$89</definedName>
    <definedName name="Print_Area" localSheetId="20">'05-03-19'!$A$1:$F$87</definedName>
    <definedName name="Print_Area" localSheetId="21">'05-03-19(2)'!$A$1:$F$89</definedName>
    <definedName name="Print_Area" localSheetId="62">'05-04-24'!$A$1:$F$88</definedName>
    <definedName name="Print_Area" localSheetId="11">'05-05-15'!$A$1:$F$89</definedName>
    <definedName name="Print_Area" localSheetId="37">'05-10-21'!$A$1:$F$89</definedName>
    <definedName name="Print_Area" localSheetId="24">'06-06-19'!$A$1:$F$88</definedName>
    <definedName name="Print_Area" localSheetId="25">'06-06-19(2)'!$A$1:$F$89</definedName>
    <definedName name="Print_Area" localSheetId="53">'07-06-23'!$A$1:$F$88</definedName>
    <definedName name="Print_Area" localSheetId="63">'10-05-24'!$A$1:$F$89</definedName>
    <definedName name="Print_Area" localSheetId="18">'14-12-18'!$A$1:$F$89</definedName>
    <definedName name="Print_Area" localSheetId="19">'14-12-18 (2)'!$A$1:$F$89</definedName>
    <definedName name="Print_Area" localSheetId="26">'16-03-20'!$A$1:$F$88</definedName>
    <definedName name="Print_Area" localSheetId="27">'16-03-20 (2)'!$A$1:$F$88</definedName>
    <definedName name="Print_Area" localSheetId="28">'16-03-20 (3)'!$A$1:$F$88</definedName>
    <definedName name="Print_Area" localSheetId="29">'16-03-20(4)'!$A$1:$F$88</definedName>
    <definedName name="Print_Area" localSheetId="30">'16-03-20(5)'!$A$1:$F$88</definedName>
    <definedName name="Print_Area" localSheetId="58">'18-02-24'!$A$1:$F$90</definedName>
    <definedName name="Print_Area" localSheetId="17">'18-04-18'!$A$1:$F$89</definedName>
    <definedName name="Print_Area" localSheetId="22">'19-04-19'!$A$1:$F$88</definedName>
    <definedName name="Print_Area" localSheetId="23">'19-04-19-2'!$A$1:$F$89</definedName>
    <definedName name="Print_Area" localSheetId="45">'19-12-22'!$A$1:$F$89</definedName>
    <definedName name="Print_Area" localSheetId="46">'21-03-23'!$A$1:$F$88</definedName>
    <definedName name="Print_Area" localSheetId="47">'21-03-23 (2)'!$A$1:$F$88</definedName>
    <definedName name="Print_Area" localSheetId="48">'21-03-23(3)'!$A$1:$F$88</definedName>
    <definedName name="Print_Area" localSheetId="49">'21-03-23(4)'!$A$1:$F$90</definedName>
    <definedName name="Print_Area" localSheetId="15">'22-12-2016'!$A$1:$F$89</definedName>
    <definedName name="Print_Area" localSheetId="59">'24-03-24'!$A$1:$F$87</definedName>
    <definedName name="Print_Area" localSheetId="60">'24-03-24 (2)'!$A$1:$F$87</definedName>
    <definedName name="Print_Area" localSheetId="61">'24-03-24(3)'!$A$1:$F$88</definedName>
    <definedName name="Print_Area" localSheetId="16">'24-04-17'!$A$1:$F$89</definedName>
    <definedName name="Print_Area" localSheetId="34">'27-03-21 (1)'!$A$1:$F$88</definedName>
    <definedName name="Print_Area" localSheetId="35">'27-03-21 (2)'!$A$1:$F$88</definedName>
    <definedName name="Print_Area" localSheetId="36">'27-03-21 (3)'!$A$1:$F$88</definedName>
    <definedName name="Print_Area" localSheetId="12">'27-04-16'!$A$1:$F$88</definedName>
    <definedName name="Print_Area" localSheetId="64">'27-07-24'!$A$1:$F$88</definedName>
    <definedName name="Print_Area" localSheetId="65">'27-07-24 (2)'!$A$1:$F$88</definedName>
    <definedName name="Print_Area" localSheetId="66">'27-07-24(3)'!$A$1:$F$88</definedName>
    <definedName name="Print_Area" localSheetId="39">'28-03-22'!$A$1:$F$88</definedName>
    <definedName name="Print_Area" localSheetId="40">'28-03-22(2)'!$A$1:$F$88</definedName>
    <definedName name="Print_Area" localSheetId="41">'28-03-22(3)'!$A$1:$F$88</definedName>
    <definedName name="Print_Area" localSheetId="50">'28-04-23'!$A$1:$F$88</definedName>
    <definedName name="Print_Area" localSheetId="51">'28-04-23(2)'!$A$1:$F$88</definedName>
    <definedName name="Print_Area" localSheetId="52">'28-04-23(3)'!$A$1:$F$88</definedName>
    <definedName name="Print_Area" localSheetId="31">'29-04-20'!$A$1:$F$89</definedName>
    <definedName name="Print_Area" localSheetId="32">'29-04-20(2)'!$A$1:$F$88</definedName>
    <definedName name="Print_Area" localSheetId="42">'29-06-22'!$A$1:$F$89</definedName>
    <definedName name="Print_Area" localSheetId="44">'29-06-22 (2)'!$A$1:$F$89</definedName>
    <definedName name="Print_Area" localSheetId="43">'29-06-22(1)'!$A$1:$F$85</definedName>
    <definedName name="Print_Area" localSheetId="13">'30-11-16'!$A$1:$F$88</definedName>
    <definedName name="Print_Area" localSheetId="14">'30-11-16 (2)'!$A$1:$F$89</definedName>
    <definedName name="_xlnm.Print_Area" localSheetId="54">'03-10-23'!$A$1:$F$88</definedName>
    <definedName name="_xlnm.Print_Area" localSheetId="55">'03-10-23(2)'!$A$1:$F$89</definedName>
    <definedName name="_xlnm.Print_Area" localSheetId="56">'03-10-23(3)'!$A$1:$F$88</definedName>
    <definedName name="_xlnm.Print_Area" localSheetId="57">'03-10-23(4)'!$A$1:$F$88</definedName>
    <definedName name="_xlnm.Print_Area" localSheetId="38">'04-02-22'!$A$1:$F$89</definedName>
    <definedName name="_xlnm.Print_Area" localSheetId="33">'04-03-21'!$A$1:$F$89</definedName>
    <definedName name="_xlnm.Print_Area" localSheetId="20">'05-03-19'!$A$1:$F$87</definedName>
    <definedName name="_xlnm.Print_Area" localSheetId="21">'05-03-19(2)'!$A$1:$F$89</definedName>
    <definedName name="_xlnm.Print_Area" localSheetId="62">'05-04-24'!$A$1:$F$88</definedName>
    <definedName name="_xlnm.Print_Area" localSheetId="11">'05-05-15'!$A$1:$F$89</definedName>
    <definedName name="_xlnm.Print_Area" localSheetId="37">'05-10-21'!$A$1:$F$89</definedName>
    <definedName name="_xlnm.Print_Area" localSheetId="24">'06-06-19'!$A$1:$F$88</definedName>
    <definedName name="_xlnm.Print_Area" localSheetId="25">'06-06-19(2)'!$A$1:$F$89</definedName>
    <definedName name="_xlnm.Print_Area" localSheetId="53">'07-06-23'!$A$1:$F$88</definedName>
    <definedName name="_xlnm.Print_Area" localSheetId="63">'10-05-24'!$A$1:$F$89</definedName>
    <definedName name="_xlnm.Print_Area" localSheetId="10">'10-09-14'!$A$1:$F$94</definedName>
    <definedName name="_xlnm.Print_Area" localSheetId="5">'13-12-12'!$A$1:$F$95</definedName>
    <definedName name="_xlnm.Print_Area" localSheetId="3">'14-03-12'!$A$1:$F$95</definedName>
    <definedName name="_xlnm.Print_Area" localSheetId="18">'14-12-18'!$A$1:$F$89</definedName>
    <definedName name="_xlnm.Print_Area" localSheetId="19">'14-12-18 (2)'!$A$1:$F$89</definedName>
    <definedName name="_xlnm.Print_Area" localSheetId="26">'16-03-20'!$A$1:$F$88</definedName>
    <definedName name="_xlnm.Print_Area" localSheetId="27">'16-03-20 (2)'!$A$1:$F$88</definedName>
    <definedName name="_xlnm.Print_Area" localSheetId="28">'16-03-20 (3)'!$A$1:$F$88</definedName>
    <definedName name="_xlnm.Print_Area" localSheetId="29">'16-03-20(4)'!$A$1:$F$88</definedName>
    <definedName name="_xlnm.Print_Area" localSheetId="30">'16-03-20(5)'!$A$1:$F$88</definedName>
    <definedName name="_xlnm.Print_Area" localSheetId="4">'16-04-12'!$A$1:$F$95</definedName>
    <definedName name="_xlnm.Print_Area" localSheetId="7">'17-04-13'!$A$1:$F$94</definedName>
    <definedName name="_xlnm.Print_Area" localSheetId="58">'18-02-24'!$A$1:$F$90</definedName>
    <definedName name="_xlnm.Print_Area" localSheetId="17">'18-04-18'!$A$1:$F$89</definedName>
    <definedName name="_xlnm.Print_Area" localSheetId="22">'19-04-19'!$A$1:$F$88</definedName>
    <definedName name="_xlnm.Print_Area" localSheetId="23">'19-04-19-2'!$A$1:$F$89</definedName>
    <definedName name="_xlnm.Print_Area" localSheetId="0">'19-10-11'!$A$1:$F$95</definedName>
    <definedName name="_xlnm.Print_Area" localSheetId="45">'19-12-22'!$A$1:$F$89</definedName>
    <definedName name="_xlnm.Print_Area" localSheetId="46">'21-03-23'!$A$1:$F$88</definedName>
    <definedName name="_xlnm.Print_Area" localSheetId="47">'21-03-23 (2)'!$A$1:$F$88</definedName>
    <definedName name="_xlnm.Print_Area" localSheetId="48">'21-03-23(3)'!$A$1:$F$88</definedName>
    <definedName name="_xlnm.Print_Area" localSheetId="49">'21-03-23(4)'!$A$1:$F$90</definedName>
    <definedName name="_xlnm.Print_Area" localSheetId="15">'22-12-2016'!$A$1:$F$89</definedName>
    <definedName name="_xlnm.Print_Area" localSheetId="59">'24-03-24'!$A$1:$F$87</definedName>
    <definedName name="_xlnm.Print_Area" localSheetId="60">'24-03-24 (2)'!$A$1:$F$87</definedName>
    <definedName name="_xlnm.Print_Area" localSheetId="61">'24-03-24(3)'!$A$1:$F$88</definedName>
    <definedName name="_xlnm.Print_Area" localSheetId="16">'24-04-17'!$A$1:$F$89</definedName>
    <definedName name="_xlnm.Print_Area" localSheetId="6">'25-02-13'!$A$1:$F$95</definedName>
    <definedName name="_xlnm.Print_Area" localSheetId="2">'26-01-12'!$A$1:$F$95</definedName>
    <definedName name="_xlnm.Print_Area" localSheetId="34">'27-03-21 (1)'!$A$1:$F$88</definedName>
    <definedName name="_xlnm.Print_Area" localSheetId="35">'27-03-21 (2)'!$A$1:$F$88</definedName>
    <definedName name="_xlnm.Print_Area" localSheetId="36">'27-03-21 (3)'!$A$1:$F$88</definedName>
    <definedName name="_xlnm.Print_Area" localSheetId="12">'27-04-16'!$A$1:$F$88</definedName>
    <definedName name="_xlnm.Print_Area" localSheetId="64">'27-07-24'!$A$1:$F$88</definedName>
    <definedName name="_xlnm.Print_Area" localSheetId="65">'27-07-24 (2)'!$A$1:$F$88</definedName>
    <definedName name="_xlnm.Print_Area" localSheetId="66">'27-07-24(3)'!$A$1:$F$88</definedName>
    <definedName name="_xlnm.Print_Area" localSheetId="39">'28-03-22'!$A$1:$F$88</definedName>
    <definedName name="_xlnm.Print_Area" localSheetId="40">'28-03-22(2)'!$A$1:$F$88</definedName>
    <definedName name="_xlnm.Print_Area" localSheetId="41">'28-03-22(3)'!$A$1:$F$88</definedName>
    <definedName name="_xlnm.Print_Area" localSheetId="9">'28-04-14'!$A$1:$F$94</definedName>
    <definedName name="_xlnm.Print_Area" localSheetId="50">'28-04-23'!$A$1:$F$88</definedName>
    <definedName name="_xlnm.Print_Area" localSheetId="51">'28-04-23(2)'!$A$1:$F$88</definedName>
    <definedName name="_xlnm.Print_Area" localSheetId="52">'28-04-23(3)'!$A$1:$F$88</definedName>
    <definedName name="_xlnm.Print_Area" localSheetId="1">'28-11-11'!$A$1:$F$95</definedName>
    <definedName name="_xlnm.Print_Area" localSheetId="31">'29-04-20'!$A$1:$F$89</definedName>
    <definedName name="_xlnm.Print_Area" localSheetId="32">'29-04-20(2)'!$A$1:$F$88</definedName>
    <definedName name="_xlnm.Print_Area" localSheetId="42">'29-06-22'!$A$1:$F$89</definedName>
    <definedName name="_xlnm.Print_Area" localSheetId="44">'29-06-22 (2)'!$A$1:$F$89</definedName>
    <definedName name="_xlnm.Print_Area" localSheetId="43">'29-06-22(1)'!$A$1:$F$85</definedName>
    <definedName name="_xlnm.Print_Area" localSheetId="8">'30-09-13'!$A$1:$F$94</definedName>
    <definedName name="_xlnm.Print_Area" localSheetId="13">'30-11-16'!$A$1:$F$88</definedName>
    <definedName name="_xlnm.Print_Area" localSheetId="14">'30-11-16 (2)'!$A$1:$F$89</definedName>
    <definedName name="_xlnm.Print_Area" localSheetId="67">Activités!$A$1:$D$45</definedName>
    <definedName name="Zone_impres_MI" localSheetId="54">#REF!</definedName>
    <definedName name="Zone_impres_MI" localSheetId="55">#REF!</definedName>
    <definedName name="Zone_impres_MI" localSheetId="56">#REF!</definedName>
    <definedName name="Zone_impres_MI" localSheetId="57">#REF!</definedName>
    <definedName name="Zone_impres_MI" localSheetId="38">#REF!</definedName>
    <definedName name="Zone_impres_MI" localSheetId="33">#REF!</definedName>
    <definedName name="Zone_impres_MI" localSheetId="20">#REF!</definedName>
    <definedName name="Zone_impres_MI" localSheetId="21">#REF!</definedName>
    <definedName name="Zone_impres_MI" localSheetId="62">#REF!</definedName>
    <definedName name="Zone_impres_MI" localSheetId="11">#REF!</definedName>
    <definedName name="Zone_impres_MI" localSheetId="37">#REF!</definedName>
    <definedName name="Zone_impres_MI" localSheetId="24">#REF!</definedName>
    <definedName name="Zone_impres_MI" localSheetId="25">#REF!</definedName>
    <definedName name="Zone_impres_MI" localSheetId="53">#REF!</definedName>
    <definedName name="Zone_impres_MI" localSheetId="63">#REF!</definedName>
    <definedName name="Zone_impres_MI" localSheetId="10">#REF!</definedName>
    <definedName name="Zone_impres_MI" localSheetId="5">#REF!</definedName>
    <definedName name="Zone_impres_MI" localSheetId="3">#REF!</definedName>
    <definedName name="Zone_impres_MI" localSheetId="18">#REF!</definedName>
    <definedName name="Zone_impres_MI" localSheetId="19">#REF!</definedName>
    <definedName name="Zone_impres_MI" localSheetId="26">#REF!</definedName>
    <definedName name="Zone_impres_MI" localSheetId="27">#REF!</definedName>
    <definedName name="Zone_impres_MI" localSheetId="28">#REF!</definedName>
    <definedName name="Zone_impres_MI" localSheetId="29">#REF!</definedName>
    <definedName name="Zone_impres_MI" localSheetId="30">#REF!</definedName>
    <definedName name="Zone_impres_MI" localSheetId="4">#REF!</definedName>
    <definedName name="Zone_impres_MI" localSheetId="7">#REF!</definedName>
    <definedName name="Zone_impres_MI" localSheetId="58">#REF!</definedName>
    <definedName name="Zone_impres_MI" localSheetId="17">#REF!</definedName>
    <definedName name="Zone_impres_MI" localSheetId="22">#REF!</definedName>
    <definedName name="Zone_impres_MI" localSheetId="23">#REF!</definedName>
    <definedName name="Zone_impres_MI" localSheetId="45">#REF!</definedName>
    <definedName name="Zone_impres_MI" localSheetId="46">#REF!</definedName>
    <definedName name="Zone_impres_MI" localSheetId="47">#REF!</definedName>
    <definedName name="Zone_impres_MI" localSheetId="48">#REF!</definedName>
    <definedName name="Zone_impres_MI" localSheetId="49">#REF!</definedName>
    <definedName name="Zone_impres_MI" localSheetId="15">#REF!</definedName>
    <definedName name="Zone_impres_MI" localSheetId="59">#REF!</definedName>
    <definedName name="Zone_impres_MI" localSheetId="60">#REF!</definedName>
    <definedName name="Zone_impres_MI" localSheetId="61">#REF!</definedName>
    <definedName name="Zone_impres_MI" localSheetId="16">#REF!</definedName>
    <definedName name="Zone_impres_MI" localSheetId="6">#REF!</definedName>
    <definedName name="Zone_impres_MI" localSheetId="2">#REF!</definedName>
    <definedName name="Zone_impres_MI" localSheetId="34">#REF!</definedName>
    <definedName name="Zone_impres_MI" localSheetId="35">#REF!</definedName>
    <definedName name="Zone_impres_MI" localSheetId="36">#REF!</definedName>
    <definedName name="Zone_impres_MI" localSheetId="12">#REF!</definedName>
    <definedName name="Zone_impres_MI" localSheetId="64">#REF!</definedName>
    <definedName name="Zone_impres_MI" localSheetId="65">#REF!</definedName>
    <definedName name="Zone_impres_MI" localSheetId="66">#REF!</definedName>
    <definedName name="Zone_impres_MI" localSheetId="39">#REF!</definedName>
    <definedName name="Zone_impres_MI" localSheetId="40">#REF!</definedName>
    <definedName name="Zone_impres_MI" localSheetId="41">#REF!</definedName>
    <definedName name="Zone_impres_MI" localSheetId="9">#REF!</definedName>
    <definedName name="Zone_impres_MI" localSheetId="50">#REF!</definedName>
    <definedName name="Zone_impres_MI" localSheetId="51">#REF!</definedName>
    <definedName name="Zone_impres_MI" localSheetId="52">#REF!</definedName>
    <definedName name="Zone_impres_MI" localSheetId="1">#REF!</definedName>
    <definedName name="Zone_impres_MI" localSheetId="31">#REF!</definedName>
    <definedName name="Zone_impres_MI" localSheetId="32">#REF!</definedName>
    <definedName name="Zone_impres_MI" localSheetId="42">#REF!</definedName>
    <definedName name="Zone_impres_MI" localSheetId="44">#REF!</definedName>
    <definedName name="Zone_impres_MI" localSheetId="43">#REF!</definedName>
    <definedName name="Zone_impres_MI" localSheetId="8">#REF!</definedName>
    <definedName name="Zone_impres_MI" localSheetId="13">#REF!</definedName>
    <definedName name="Zone_impres_MI" localSheetId="14">#REF!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75" l="1"/>
  <c r="E71" i="75" s="1"/>
  <c r="E68" i="74"/>
  <c r="E71" i="74" s="1"/>
  <c r="E68" i="73"/>
  <c r="E71" i="73"/>
  <c r="E69" i="72"/>
  <c r="E72" i="72"/>
  <c r="E68" i="71"/>
  <c r="E71" i="71" s="1"/>
  <c r="E68" i="70"/>
  <c r="E73" i="75" l="1"/>
  <c r="E72" i="75"/>
  <c r="E75" i="75" s="1"/>
  <c r="E79" i="75" s="1"/>
  <c r="E73" i="74"/>
  <c r="E72" i="74"/>
  <c r="E75" i="74" s="1"/>
  <c r="E79" i="74" s="1"/>
  <c r="E73" i="73"/>
  <c r="E72" i="73"/>
  <c r="E75" i="73" s="1"/>
  <c r="E79" i="73" s="1"/>
  <c r="E74" i="72"/>
  <c r="E73" i="72"/>
  <c r="E76" i="72" s="1"/>
  <c r="E80" i="72" s="1"/>
  <c r="E73" i="71"/>
  <c r="E72" i="71"/>
  <c r="E71" i="70"/>
  <c r="E67" i="68"/>
  <c r="E67" i="69"/>
  <c r="E70" i="69"/>
  <c r="E70" i="68"/>
  <c r="E70" i="67"/>
  <c r="E73" i="67" s="1"/>
  <c r="E71" i="66"/>
  <c r="E68" i="66"/>
  <c r="E68" i="65"/>
  <c r="E71" i="65"/>
  <c r="E69" i="63"/>
  <c r="E72" i="63"/>
  <c r="E68" i="62"/>
  <c r="E71" i="62"/>
  <c r="E68" i="61"/>
  <c r="E71" i="61"/>
  <c r="E68" i="58"/>
  <c r="E68" i="60"/>
  <c r="E71" i="60"/>
  <c r="E72" i="59"/>
  <c r="E69" i="59"/>
  <c r="E71" i="58"/>
  <c r="E68" i="57"/>
  <c r="E71" i="57"/>
  <c r="E68" i="55"/>
  <c r="E70" i="56"/>
  <c r="E73" i="56"/>
  <c r="E74" i="56"/>
  <c r="E75" i="56"/>
  <c r="E77" i="56"/>
  <c r="E81" i="56"/>
  <c r="E71" i="55"/>
  <c r="E72" i="55"/>
  <c r="E73" i="55"/>
  <c r="E75" i="55"/>
  <c r="E79" i="55"/>
  <c r="E68" i="54"/>
  <c r="E71" i="54"/>
  <c r="E72" i="54"/>
  <c r="E73" i="54"/>
  <c r="E75" i="54"/>
  <c r="E79" i="54"/>
  <c r="E68" i="53"/>
  <c r="E71" i="53"/>
  <c r="E72" i="53"/>
  <c r="E73" i="53"/>
  <c r="E75" i="53"/>
  <c r="E79" i="53"/>
  <c r="E69" i="52"/>
  <c r="E72" i="52"/>
  <c r="E73" i="52"/>
  <c r="E74" i="52"/>
  <c r="E76" i="52"/>
  <c r="E80" i="52"/>
  <c r="E69" i="50"/>
  <c r="E65" i="51"/>
  <c r="E68" i="51"/>
  <c r="E69" i="51"/>
  <c r="E70" i="51"/>
  <c r="E72" i="51"/>
  <c r="E76" i="51"/>
  <c r="E72" i="50"/>
  <c r="E73" i="50"/>
  <c r="E74" i="50"/>
  <c r="E76" i="50"/>
  <c r="E80" i="50"/>
  <c r="E68" i="48"/>
  <c r="E71" i="48"/>
  <c r="E72" i="48"/>
  <c r="E73" i="48"/>
  <c r="E75" i="48"/>
  <c r="E79" i="48"/>
  <c r="E68" i="47"/>
  <c r="E71" i="47"/>
  <c r="E72" i="47"/>
  <c r="E73" i="47"/>
  <c r="E75" i="47"/>
  <c r="E79" i="47"/>
  <c r="E68" i="46"/>
  <c r="E71" i="46"/>
  <c r="E72" i="46"/>
  <c r="E73" i="46"/>
  <c r="E75" i="46"/>
  <c r="E79" i="46"/>
  <c r="E69" i="45"/>
  <c r="E72" i="45"/>
  <c r="E73" i="45"/>
  <c r="E74" i="45"/>
  <c r="E76" i="45"/>
  <c r="E80" i="45"/>
  <c r="E69" i="44"/>
  <c r="E72" i="44"/>
  <c r="E73" i="44"/>
  <c r="E74" i="44"/>
  <c r="E76" i="44"/>
  <c r="E80" i="44"/>
  <c r="E68" i="41"/>
  <c r="E68" i="43"/>
  <c r="E68" i="42"/>
  <c r="E71" i="43"/>
  <c r="E72" i="43"/>
  <c r="E73" i="43"/>
  <c r="E75" i="43"/>
  <c r="E79" i="43"/>
  <c r="E71" i="42"/>
  <c r="E72" i="42"/>
  <c r="E73" i="42"/>
  <c r="E75" i="42"/>
  <c r="E79" i="42"/>
  <c r="E71" i="41"/>
  <c r="E72" i="41"/>
  <c r="E73" i="41"/>
  <c r="E75" i="41"/>
  <c r="E79" i="41"/>
  <c r="E69" i="40"/>
  <c r="E72" i="40"/>
  <c r="E73" i="40"/>
  <c r="E74" i="40"/>
  <c r="E76" i="40"/>
  <c r="E80" i="40"/>
  <c r="E71" i="39"/>
  <c r="E72" i="39"/>
  <c r="E73" i="39"/>
  <c r="E75" i="39"/>
  <c r="E79" i="39"/>
  <c r="E69" i="38"/>
  <c r="E72" i="38"/>
  <c r="E73" i="38"/>
  <c r="E74" i="38"/>
  <c r="E76" i="38"/>
  <c r="E80" i="38"/>
  <c r="E68" i="36"/>
  <c r="E68" i="37"/>
  <c r="E71" i="37"/>
  <c r="E72" i="37"/>
  <c r="E73" i="37"/>
  <c r="E75" i="37"/>
  <c r="E79" i="37"/>
  <c r="E71" i="36"/>
  <c r="E72" i="36"/>
  <c r="E73" i="36"/>
  <c r="E75" i="36"/>
  <c r="E79" i="36"/>
  <c r="E68" i="35"/>
  <c r="E71" i="35"/>
  <c r="E72" i="35"/>
  <c r="E73" i="35"/>
  <c r="E75" i="35"/>
  <c r="E79" i="35"/>
  <c r="E68" i="33"/>
  <c r="E71" i="33"/>
  <c r="E72" i="33"/>
  <c r="E73" i="33"/>
  <c r="E75" i="33"/>
  <c r="E79" i="33"/>
  <c r="E68" i="32"/>
  <c r="E71" i="32"/>
  <c r="E72" i="32"/>
  <c r="E73" i="32"/>
  <c r="E75" i="32"/>
  <c r="E79" i="32"/>
  <c r="E69" i="31"/>
  <c r="E72" i="31"/>
  <c r="E73" i="31"/>
  <c r="E74" i="31"/>
  <c r="E76" i="31"/>
  <c r="E80" i="31"/>
  <c r="E68" i="30"/>
  <c r="E71" i="30"/>
  <c r="E72" i="30"/>
  <c r="E73" i="30"/>
  <c r="E75" i="30"/>
  <c r="E79" i="30"/>
  <c r="E69" i="29"/>
  <c r="E72" i="29"/>
  <c r="E73" i="29"/>
  <c r="E74" i="29"/>
  <c r="E76" i="29"/>
  <c r="E80" i="29"/>
  <c r="E68" i="28"/>
  <c r="E71" i="28"/>
  <c r="E72" i="28"/>
  <c r="E73" i="28"/>
  <c r="E75" i="28"/>
  <c r="E79" i="28"/>
  <c r="E69" i="27"/>
  <c r="E72" i="27"/>
  <c r="E73" i="27"/>
  <c r="E74" i="27"/>
  <c r="E76" i="27"/>
  <c r="E80" i="27"/>
  <c r="E67" i="26"/>
  <c r="E70" i="26"/>
  <c r="E71" i="26"/>
  <c r="E72" i="26"/>
  <c r="E74" i="26"/>
  <c r="E78" i="26"/>
  <c r="E69" i="25"/>
  <c r="E72" i="25"/>
  <c r="E73" i="25"/>
  <c r="E74" i="25"/>
  <c r="E76" i="25"/>
  <c r="E80" i="25"/>
  <c r="E69" i="24"/>
  <c r="E72" i="24"/>
  <c r="E73" i="24"/>
  <c r="E74" i="24"/>
  <c r="E76" i="24"/>
  <c r="E80" i="24"/>
  <c r="E69" i="23"/>
  <c r="E72" i="23"/>
  <c r="E73" i="23"/>
  <c r="E74" i="23"/>
  <c r="E76" i="23"/>
  <c r="E80" i="23"/>
  <c r="E69" i="22"/>
  <c r="E72" i="22"/>
  <c r="E73" i="22"/>
  <c r="E74" i="22"/>
  <c r="E76" i="22"/>
  <c r="E80" i="22"/>
  <c r="E69" i="20"/>
  <c r="E72" i="20"/>
  <c r="E73" i="20"/>
  <c r="E74" i="20"/>
  <c r="E76" i="20"/>
  <c r="E80" i="20"/>
  <c r="E69" i="19"/>
  <c r="E72" i="19"/>
  <c r="E73" i="19"/>
  <c r="E74" i="19"/>
  <c r="E76" i="19"/>
  <c r="E80" i="19"/>
  <c r="E68" i="18"/>
  <c r="E71" i="18"/>
  <c r="E72" i="18"/>
  <c r="E73" i="18"/>
  <c r="E75" i="18"/>
  <c r="E79" i="18"/>
  <c r="E68" i="17"/>
  <c r="E71" i="17"/>
  <c r="E72" i="17"/>
  <c r="E73" i="17"/>
  <c r="E75" i="17"/>
  <c r="E79" i="17"/>
  <c r="E69" i="16"/>
  <c r="E72" i="16"/>
  <c r="E74" i="16"/>
  <c r="E73" i="16"/>
  <c r="E76" i="16"/>
  <c r="E80" i="16"/>
  <c r="E74" i="15"/>
  <c r="E77" i="15"/>
  <c r="E78" i="15"/>
  <c r="E79" i="15"/>
  <c r="E81" i="15"/>
  <c r="E85" i="15"/>
  <c r="E74" i="14"/>
  <c r="E77" i="14"/>
  <c r="E78" i="14"/>
  <c r="E74" i="13"/>
  <c r="E77" i="13"/>
  <c r="E74" i="12"/>
  <c r="E77" i="12"/>
  <c r="E78" i="12"/>
  <c r="E75" i="11"/>
  <c r="E78" i="11"/>
  <c r="E75" i="10"/>
  <c r="E78" i="10"/>
  <c r="E75" i="9"/>
  <c r="E78" i="9"/>
  <c r="E75" i="8"/>
  <c r="E78" i="8"/>
  <c r="E75" i="7"/>
  <c r="E78" i="7"/>
  <c r="E75" i="6"/>
  <c r="E78" i="6"/>
  <c r="E75" i="4"/>
  <c r="E78" i="4"/>
  <c r="E79" i="14"/>
  <c r="E81" i="14"/>
  <c r="E85" i="14"/>
  <c r="E79" i="13"/>
  <c r="E78" i="13"/>
  <c r="E79" i="12"/>
  <c r="E81" i="12"/>
  <c r="E85" i="12"/>
  <c r="E79" i="11"/>
  <c r="E80" i="11"/>
  <c r="E79" i="10"/>
  <c r="E80" i="10"/>
  <c r="E79" i="9"/>
  <c r="E80" i="9"/>
  <c r="E82" i="9"/>
  <c r="E86" i="9"/>
  <c r="E79" i="8"/>
  <c r="E80" i="8"/>
  <c r="E79" i="7"/>
  <c r="E80" i="7"/>
  <c r="E79" i="6"/>
  <c r="E80" i="6"/>
  <c r="E79" i="4"/>
  <c r="E82" i="11"/>
  <c r="E86" i="11"/>
  <c r="E81" i="13"/>
  <c r="E85" i="13"/>
  <c r="E82" i="10"/>
  <c r="E86" i="10"/>
  <c r="E82" i="8"/>
  <c r="E86" i="8"/>
  <c r="E82" i="7"/>
  <c r="E86" i="7"/>
  <c r="E82" i="6"/>
  <c r="E86" i="6"/>
  <c r="E80" i="4"/>
  <c r="E82" i="4"/>
  <c r="E86" i="4"/>
  <c r="E75" i="71" l="1"/>
  <c r="E79" i="71" s="1"/>
  <c r="E72" i="70"/>
  <c r="E73" i="70"/>
  <c r="E71" i="69"/>
  <c r="E74" i="69" s="1"/>
  <c r="E78" i="69" s="1"/>
  <c r="E72" i="69"/>
  <c r="E72" i="68"/>
  <c r="E71" i="68"/>
  <c r="E75" i="67"/>
  <c r="E74" i="67"/>
  <c r="E77" i="67" s="1"/>
  <c r="E81" i="67" s="1"/>
  <c r="E72" i="66"/>
  <c r="E75" i="66" s="1"/>
  <c r="E79" i="66" s="1"/>
  <c r="E73" i="66"/>
  <c r="E72" i="65"/>
  <c r="E75" i="65" s="1"/>
  <c r="E79" i="65" s="1"/>
  <c r="E73" i="65"/>
  <c r="E74" i="63"/>
  <c r="E73" i="63"/>
  <c r="E76" i="63" s="1"/>
  <c r="E80" i="63" s="1"/>
  <c r="E73" i="62"/>
  <c r="E72" i="62"/>
  <c r="E75" i="62" s="1"/>
  <c r="E79" i="62" s="1"/>
  <c r="E73" i="61"/>
  <c r="E72" i="61"/>
  <c r="E75" i="61" s="1"/>
  <c r="E79" i="61" s="1"/>
  <c r="E73" i="60"/>
  <c r="E72" i="60"/>
  <c r="E75" i="60" s="1"/>
  <c r="E79" i="60" s="1"/>
  <c r="E73" i="59"/>
  <c r="E76" i="59" s="1"/>
  <c r="E80" i="59" s="1"/>
  <c r="E74" i="59"/>
  <c r="E72" i="58"/>
  <c r="E73" i="58"/>
  <c r="E72" i="57"/>
  <c r="E75" i="57" s="1"/>
  <c r="E79" i="57" s="1"/>
  <c r="E73" i="57"/>
  <c r="E75" i="70" l="1"/>
  <c r="E79" i="70" s="1"/>
  <c r="E74" i="68"/>
  <c r="E78" i="68" s="1"/>
  <c r="E75" i="58"/>
  <c r="E79" i="58" s="1"/>
</calcChain>
</file>

<file path=xl/sharedStrings.xml><?xml version="1.0" encoding="utf-8"?>
<sst xmlns="http://schemas.openxmlformats.org/spreadsheetml/2006/main" count="1697" uniqueCount="414">
  <si>
    <t>NOTE D'HONORAIRES</t>
  </si>
  <si>
    <t>LISTE DES ACTIVITÉS POSSIBLE À FACTURER</t>
  </si>
  <si>
    <t xml:space="preserve"> - Prise de connaissance et analyse des documents soumis;</t>
  </si>
  <si>
    <t>DESCRIPTIONS</t>
  </si>
  <si>
    <t>T.V.Q. # 1214451162TQ0001</t>
  </si>
  <si>
    <t>T.P.S.  # 849759626RT0001</t>
  </si>
  <si>
    <t>*** Payable sur réception.  Frais d’administration de 2 % par mois sur note d’honoraires passée due. ***</t>
  </si>
  <si>
    <t>MERCI DE VOTRE CONFIANCE POUR VISER JUSTE ET BIEN</t>
  </si>
  <si>
    <t xml:space="preserve"> - Rédaction d'un mémorandum fiscal pour mettre en place la réorganisation;</t>
  </si>
  <si>
    <t xml:space="preserve"> - Recherches et analyses fiscales requises pour mener à terme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</si>
  <si>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</si>
  <si>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</si>
  <si>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</si>
  <si>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 xml:space="preserve"> - Divers calculs effectués;</t>
  </si>
  <si>
    <t xml:space="preserve"> - Discussions téléphoniques avec le conseiller juridique;</t>
  </si>
  <si>
    <t>N° FACTURE</t>
  </si>
  <si>
    <t>Frais de poste</t>
  </si>
  <si>
    <t>Autres frais</t>
  </si>
  <si>
    <t>Total avant taxes</t>
  </si>
  <si>
    <t>Total - Honoraires professionnels</t>
  </si>
  <si>
    <t>GRAND TOTAL</t>
  </si>
  <si>
    <t>SOMME DUE</t>
  </si>
  <si>
    <t>Sommes perçues d'avance (dépôt)</t>
  </si>
  <si>
    <t>*** Veuillez faire votre chèque à l'ordre de GC Fiscalité Plus Inc. Payable en ligne chez Desjardins et dans les institutions financières participantes.***</t>
  </si>
  <si>
    <t>Le 19 OCTOBLE 2011</t>
  </si>
  <si>
    <t>NICOLE BRODEUR</t>
  </si>
  <si>
    <t>LE GROUPE DE COURTAGE BERNARD DUCHARME INC.</t>
  </si>
  <si>
    <t>4775 boul. Laurier</t>
  </si>
  <si>
    <t>Saint-Hyacinthe  Québec  J2S 3V3</t>
  </si>
  <si>
    <t># 11173</t>
  </si>
  <si>
    <t>Facturation progressive relativement aux travaux effectués, notamment:</t>
  </si>
  <si>
    <t xml:space="preserve"> - Discussions téléphoniques et courriels avec Michel Lafrance ;</t>
  </si>
  <si>
    <t xml:space="preserve"> - Recherches et analyses fiscales requises pour déterminer les planifications fiscales disponibles;</t>
  </si>
  <si>
    <t xml:space="preserve"> - Rédaction d'un mémorandum fiscal pour présenter aux employés la planification retenue;</t>
  </si>
  <si>
    <t xml:space="preserve"> - Rencontre avec vous à vos bureaux le 13 octobre;</t>
  </si>
  <si>
    <t xml:space="preserve"> - Rencontre avec vous et les acheteurs à vos bureaux le 18 octobre;</t>
  </si>
  <si>
    <t xml:space="preserve"> - Analyse des livres des minutes des deux sociétés;</t>
  </si>
  <si>
    <t>Le 28 NOVEMBRE 2011</t>
  </si>
  <si>
    <t># 11187</t>
  </si>
  <si>
    <t xml:space="preserve"> - Analyse du safe income pour les années 1995 à aujourd'hui;</t>
  </si>
  <si>
    <t xml:space="preserve"> - Début de préparation des formulaires de roulement;</t>
  </si>
  <si>
    <t xml:space="preserve"> - Discussions avec Brigitte Breton relativement aux assurances à transférer;</t>
  </si>
  <si>
    <t>Le 26 janvier 2012</t>
  </si>
  <si>
    <t># 12013</t>
  </si>
  <si>
    <t xml:space="preserve"> - Modifications au mémorandum fiscal pour mettre en place la réorganisation;</t>
  </si>
  <si>
    <t xml:space="preserve"> - Rencontre avec vous à vos bureaux le 5 décembre 2011, préparation et déplacement;</t>
  </si>
  <si>
    <t xml:space="preserve"> - Rencontre avec vous aux bureaux de Boucherville le 11 janvier 2012, préparation et déplacement;</t>
  </si>
  <si>
    <t xml:space="preserve"> - Rencontre avec vous à vos bureaux le 24 janvier 2012, préparation et déplacement;</t>
  </si>
  <si>
    <t xml:space="preserve"> - Discussions téléphoniques et courriels avec le conseiller juridique;</t>
  </si>
  <si>
    <t xml:space="preserve"> - Discussions téléphoniques avec vous;</t>
  </si>
  <si>
    <t xml:space="preserve"> - Discussions téléphoniques et courriels avec votre comptable et Michel Lafrance;</t>
  </si>
  <si>
    <t xml:space="preserve"> - Discussions téléphoniques et courriels avec l'évaluateur des polices d'assurance;</t>
  </si>
  <si>
    <t xml:space="preserve"> - Discussions téléphoniques et courriel avec Daniel Mercier et l'actuaire en charge du RRI;</t>
  </si>
  <si>
    <t xml:space="preserve"> - Analyse des documents de projections financières;</t>
  </si>
  <si>
    <t>Le 14 mars 2012</t>
  </si>
  <si>
    <t># 12038</t>
  </si>
  <si>
    <t xml:space="preserve"> - Discussions, courriels et divers échanges avec Intact afin que le tout soit conforme à leurs exigences;</t>
  </si>
  <si>
    <t xml:space="preserve"> - Discussions et courriels avec votre comptable afin de s'assurer que tout sera refléter adéquatement et pour T5 2011;</t>
  </si>
  <si>
    <t xml:space="preserve"> - Rencontre avec vous à St-Césaire pour la convention d'actionnaires le 15 février 2012, préparation et déplacement;</t>
  </si>
  <si>
    <t xml:space="preserve"> - Rencontre avec vous aux bureaux de Boucherville le 12 mars 2012 et déplacement;</t>
  </si>
  <si>
    <t xml:space="preserve"> - Préparation des 18 formulaires de roulement requis pour la séance de clôture;</t>
  </si>
  <si>
    <t xml:space="preserve"> - Préparation à la séance de clôture, incluant liste des chèques requis lors de la clôture, diverses discussions et autres;</t>
  </si>
  <si>
    <t>Frais de poste - courrier recommandé pour les 18 formulaires</t>
  </si>
  <si>
    <t>Le 16 avril 2012</t>
  </si>
  <si>
    <t># 12060</t>
  </si>
  <si>
    <t xml:space="preserve"> - Divers suivi téléphoniques auprès de l'actuaire, de la banque et de votre comptable en lien avec la réorganisation;</t>
  </si>
  <si>
    <t xml:space="preserve"> - Rencontre à St-Césaire et déplacement pour les impôts;</t>
  </si>
  <si>
    <t xml:space="preserve"> - Analyse du traitement fiscal de Jean en tant que fonctionnaire à l'étranger;</t>
  </si>
  <si>
    <t xml:space="preserve"> - Analyse et recherches fiscales entourant le traitement fiscal de l'investissement de Jean dans la société immobilière française;</t>
  </si>
  <si>
    <t xml:space="preserve"> - Analyse et recherches fiscales entourant le traitement fiscal de la perte finale sur la voiture de Dominic;</t>
  </si>
  <si>
    <t xml:space="preserve"> - Discussion téléphonique avec vous et avec Michel Lafrance;</t>
  </si>
  <si>
    <t xml:space="preserve"> - Divers suivis requis avec Jean;</t>
  </si>
  <si>
    <t xml:space="preserve"> - Répondre aux diverses demandes d'informations de votre comptable et autres intervenants;</t>
  </si>
  <si>
    <t>Le 13 décembre 2012</t>
  </si>
  <si>
    <t># 12207</t>
  </si>
  <si>
    <t xml:space="preserve"> - Analyse des transactions à réaliser au 31 décembre - fusion, honoraires de gestion - impact pertes, tps/tvq;</t>
  </si>
  <si>
    <t xml:space="preserve"> - Diverses discussions téléphoniques avec vous, l'actuaire, votre comptable et le notaire en lien avec la réorganisation;</t>
  </si>
  <si>
    <t xml:space="preserve"> - Fournir les directives au notaire et au comptable sur les transactions à venir;</t>
  </si>
  <si>
    <t>Le 25 février 2013</t>
  </si>
  <si>
    <t># 13023</t>
  </si>
  <si>
    <t xml:space="preserve"> - Diverses discussions téléphoniques avec vous, votre comptable et le notaire en lien avec la réorganisation;</t>
  </si>
  <si>
    <t xml:space="preserve"> - Demandes du gouvernement en lien avec la fusion, discussion et envoie de documents;</t>
  </si>
  <si>
    <t xml:space="preserve"> - Fournir au comptable la répartition de la juste valeur marchande au moment des transactions;</t>
  </si>
  <si>
    <t xml:space="preserve"> - Finaliser la mise en place de la recharge pré-fusion: discussions avec le comptable, faire préparer la résolution, etc;</t>
  </si>
  <si>
    <t xml:space="preserve"> - Rencontre aux bureaux de Boucherville, préparation et déplacement;</t>
  </si>
  <si>
    <t xml:space="preserve"> - Discussion avec Michel Lafrance au sujet des budgets et de l'assurance-emploi et du processus de demande d'exonération;</t>
  </si>
  <si>
    <t>Le 17 avril 2013</t>
  </si>
  <si>
    <t># 13101</t>
  </si>
  <si>
    <t xml:space="preserve"> - Plusieurs discussions téléphoniques et courriels avec Jean;</t>
  </si>
  <si>
    <t xml:space="preserve"> - Rencontre à votre chalet, déplacement et préparation de vos déclarations de revenus 2012, celles de Dominic et Anne-Marie, celles de René et Sylvie ainsi que celle de Jean;</t>
  </si>
  <si>
    <t xml:space="preserve"> - Révision de l'ensemble des déclarations, envoie des différents documents à chacun et diverses communications avec chacun;</t>
  </si>
  <si>
    <t>Le 30 septembre 2013</t>
  </si>
  <si>
    <t># 13226</t>
  </si>
  <si>
    <t xml:space="preserve"> - Préparation d'une facture pour les honoraires de gestions entre 9255-3494 Québec inc et Le Groupe de Courtage Bernard Ducharme;</t>
  </si>
  <si>
    <t xml:space="preserve"> - Discussions téléphoniques et courriels;</t>
  </si>
  <si>
    <t>Le 28 avril 2014</t>
  </si>
  <si>
    <t># 14073</t>
  </si>
  <si>
    <t>2795 boul. Choquette app#1</t>
  </si>
  <si>
    <t>Saint-Hyacinthe  Québec  J2S 6G9</t>
  </si>
  <si>
    <t xml:space="preserve"> - Rencontre pour la préparation de votre déclaration de revenus 2013 et de votre conjoint;</t>
  </si>
  <si>
    <t xml:space="preserve"> - Préparation à la rencontre - relire les transactions survenues antérieurement;</t>
  </si>
  <si>
    <t>Le 10 septembre 2014</t>
  </si>
  <si>
    <t># 14220</t>
  </si>
  <si>
    <t xml:space="preserve"> - Préparer une demande de modification de la déclaration de revenus de Bernard et discussions;</t>
  </si>
  <si>
    <t xml:space="preserve"> - Préparer la déclaration de revenus de Jean;</t>
  </si>
  <si>
    <t>Facturation relativement aux travaux effectués, notamment:</t>
  </si>
  <si>
    <t>*** Veuillez faire votre chèque à l'ordre de GC Fiscalité Plus Inc. Payable en ligne dans les institutions financières participantes.***</t>
  </si>
  <si>
    <t>*** Payable sur réception.  Frais d’administration de 24 % par année sur note d’honoraires passée due. ***</t>
  </si>
  <si>
    <t># 15086</t>
  </si>
  <si>
    <t>2795 boul. Choquette app#1
Saint-Hyacinthe  Québec  J2S 6G9</t>
  </si>
  <si>
    <t xml:space="preserve"> - Préparation de votre déclaration de revenus 2014 et de votre conjoint;</t>
  </si>
  <si>
    <t xml:space="preserve"> - Préparer une demande de modification de la déclaration de revenus de Bernard pour 2013;</t>
  </si>
  <si>
    <t xml:space="preserve"> - Diverses discussions téléphoniques avec vous, Anne-Marie et Daniel Mercier;</t>
  </si>
  <si>
    <t>Le 5 mai 2015</t>
  </si>
  <si>
    <t>Le 27 avril 2016</t>
  </si>
  <si>
    <t># 16082</t>
  </si>
  <si>
    <t xml:space="preserve"> - Préparation de votre déclaration de revenus 2015 et de votre conjoint;</t>
  </si>
  <si>
    <t xml:space="preserve"> - Préparer une demande de modification de la déclaration de revenus de Bernard pour 2014;</t>
  </si>
  <si>
    <t xml:space="preserve"> - Démarches pour le RRI - Faire les premiers feuillets T4A et obtenir les différents numéros, valider comment procéder, discussions avec Jean Lafleur et avec votre conseiller financier ;</t>
  </si>
  <si>
    <t xml:space="preserve"> - Discussions téléphoniques avec Jean vs questions de rénovations ;</t>
  </si>
  <si>
    <t xml:space="preserve"> - Transmettre les différents documents demandés par la caisse pour un financement ;</t>
  </si>
  <si>
    <t xml:space="preserve"> - Diverses demandes du gouvernement pendant la dernière année ;</t>
  </si>
  <si>
    <t xml:space="preserve"> - Diverses discussions téléphoniques et courriel au courant de la dernière année ;</t>
  </si>
  <si>
    <t>Le 30 novembre 2016</t>
  </si>
  <si>
    <t># 16263</t>
  </si>
  <si>
    <t xml:space="preserve"> - Analyse des avis de cotisation reçus pour 2015 ;</t>
  </si>
  <si>
    <t xml:space="preserve"> - Discussions téléphoniques avec vous et Revenu Québec au sujet du RRI et des déclarations Relevé 2 et au sujet d'une fiducie de protection d'actifs en cas de décès de René ;</t>
  </si>
  <si>
    <t xml:space="preserve"> - Production des déclarations de revenus de 2014 et 2015 de Jean ;</t>
  </si>
  <si>
    <t># 16264</t>
  </si>
  <si>
    <t>4775 boul. Laurier O CP 463 
Saint-Hyacinthe (Québec) J2S 7B8</t>
  </si>
  <si>
    <t>N.B.B.D. INC.</t>
  </si>
  <si>
    <t xml:space="preserve"> - Démarches au sujet du changement de nom de la société ;</t>
  </si>
  <si>
    <t xml:space="preserve"> - Diverses discussions téléphoniques avec vous ;</t>
  </si>
  <si>
    <t xml:space="preserve"> - Prise de connaissance et analyse de votre situation et des options pour les dividendes intersociétés pour 2016 ;</t>
  </si>
  <si>
    <t xml:space="preserve"> - Rencontre avec vous à vos bureaux et déplacement;</t>
  </si>
  <si>
    <t xml:space="preserve"> - Recueuillir les informations pour la création d'une société;</t>
  </si>
  <si>
    <t xml:space="preserve"> - Recueuillir les informations pour la création d'une fiducie;</t>
  </si>
  <si>
    <t xml:space="preserve"> - Analyse des livres des minutes pour déterminer les caractéristiques fiscales des actions;</t>
  </si>
  <si>
    <t xml:space="preserve"> - Préparation d'un organigramme avant et après opérations;</t>
  </si>
  <si>
    <t xml:space="preserve"> - Recherches et analyses fiscales requises pour la mise en place de la réorganisation;</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</si>
  <si>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</si>
  <si>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</si>
  <si>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Divers calculs effectués en lien avec la mise en place;</t>
  </si>
  <si>
    <t xml:space="preserve"> - Préparation des formulaires de roulement T2057 et TP-518 requis;</t>
  </si>
  <si>
    <t xml:space="preserve"> - Préparation des formulaires de ventes de comptes clients T2022 et TP-184 requis;</t>
  </si>
  <si>
    <t xml:space="preserve"> - Préparation des formulaires de taxes FP-2044 requis pour le transfert de la totalité ou presque d'une entreprise;</t>
  </si>
  <si>
    <t xml:space="preserve"> - Préparation des formulaires de CDC T2054 et CO-502 requis;</t>
  </si>
  <si>
    <t xml:space="preserve"> - Préparation du formulaire T2027 - règlement de dette lors de la liquidation de filiale;</t>
  </si>
  <si>
    <t xml:space="preserve"> - Préparer un sommaire de chèques à faire pour la séance de clôture</t>
  </si>
  <si>
    <t xml:space="preserve"> - Préparation des formulaires de choix fiscaux de clauses de non-concurrence;</t>
  </si>
  <si>
    <t xml:space="preserve"> - Diverses discussions téléphoniques avec vous et le juriste;</t>
  </si>
  <si>
    <t xml:space="preserve"> - Diverses discussions téléphoniques avec vous, le juriste et votre comptable;</t>
  </si>
  <si>
    <t xml:space="preserve"> - Lecture et rédaction de divers courriels avec les divers intervenants;</t>
  </si>
  <si>
    <t xml:space="preserve"> - Recueuillir les informations nécessaires pour la mise en place de la réorganisation de 2016 ;</t>
  </si>
  <si>
    <t xml:space="preserve"> - Mettre à jour les caractéristiques fiscales des actions émises et en circulation ;</t>
  </si>
  <si>
    <t>Le 22 décembre 2016</t>
  </si>
  <si>
    <t># 16285</t>
  </si>
  <si>
    <t xml:space="preserve"> - Modifications et finalisations au mémorandum fiscal pour mettre en place la réorganisation;</t>
  </si>
  <si>
    <t xml:space="preserve"> - Rencontre, préparation et déplacement pour la signature des documents préparés;</t>
  </si>
  <si>
    <t># 17091</t>
  </si>
  <si>
    <t>Le 24 avril 2017</t>
  </si>
  <si>
    <t xml:space="preserve"> - Préparation de votre déclaration de revenus 2016 et de votre conjoint;</t>
  </si>
  <si>
    <t xml:space="preserve"> - Préparation des formulaires en lien avec le RRI ;</t>
  </si>
  <si>
    <t xml:space="preserve"> - Analyses, démarches et discussions téléphoniques entourant les avis de cotisation modifiés de 2015 ;</t>
  </si>
  <si>
    <t xml:space="preserve"> - Recherches et démarches pour traitement fiscal des assurances-médicaments payés par Ducharme Assurances pour vous ;</t>
  </si>
  <si>
    <t>Frais de royautés de transmission électonique des déclarations</t>
  </si>
  <si>
    <t>Le 18 avril 2018</t>
  </si>
  <si>
    <t># 18090</t>
  </si>
  <si>
    <t xml:space="preserve"> - Préparation de votre déclaration de revenus 2017 et de votre conjoint;</t>
  </si>
  <si>
    <t xml:space="preserve"> - Travail entourant les assurances-médicaments payés par Ducharme Assurances pour vous ;</t>
  </si>
  <si>
    <t xml:space="preserve"> - Préparation de la déclaration de revenus 2016 de votre fils Jean ;</t>
  </si>
  <si>
    <t xml:space="preserve"> - Différentes questions fiscales de votre fils Jean en lien avec son duplex et son départ du Canada ;</t>
  </si>
  <si>
    <t>Le 14 décembre 2018</t>
  </si>
  <si>
    <t># 18257</t>
  </si>
  <si>
    <t xml:space="preserve"> - Analyse de projets de cotisation 2015 pour vos impôts personnels et commentaires ;</t>
  </si>
  <si>
    <t xml:space="preserve"> - Travail avec vous relativement à un avis de recouvrement ;</t>
  </si>
  <si>
    <t xml:space="preserve"> - Analyse de l'achat de maison par une fiducie ;</t>
  </si>
  <si>
    <t xml:space="preserve"> - Divers travaux requis dans le cadre du financement à obtenir via un courtier hypothécaire ;</t>
  </si>
  <si>
    <t xml:space="preserve"> - Analyse et discussion relativement à la technique de la mise à part de l'argent ;</t>
  </si>
  <si>
    <t xml:space="preserve"> - Recherches fiscales demandées par Jean pour voir si imposition des revenus de loyer perçus d'avance ou non ;</t>
  </si>
  <si>
    <t>BERNARD DUCHARME ASSURANCES INC.</t>
  </si>
  <si>
    <t>4775 boul. Laurier O
Saint-Hyacinthe (Québec) J2S 3V3</t>
  </si>
  <si>
    <t># 18258</t>
  </si>
  <si>
    <t xml:space="preserve"> - Analyse de la situation de retrait de Josée de l'actionnariat, des options et discussions téléphoniques avec tous ;</t>
  </si>
  <si>
    <t xml:space="preserve"> - Début d'analyse du processus de rachat de la part restante de Nicole et Bernard ;</t>
  </si>
  <si>
    <t xml:space="preserve"> - Préparer un tableau de répartiton de la valeur de la société par action / actionnaires ;</t>
  </si>
  <si>
    <t xml:space="preserve"> - Analyse des différents documents pertinents dans le cadre du rachat de Josée, dont la convention entre actionnaires ;</t>
  </si>
  <si>
    <t xml:space="preserve"> - Discussions avec le juriste au dossier pour voir les différentes alternatives ;</t>
  </si>
  <si>
    <t xml:space="preserve"> - Travail entourant l'analyse de la juste valeur marchande de la société ;</t>
  </si>
  <si>
    <t xml:space="preserve"> - Différentes discussions téléphoniques et courriels avec vous ;</t>
  </si>
  <si>
    <t>Le 5 MARS 2019</t>
  </si>
  <si>
    <t># 19018</t>
  </si>
  <si>
    <t xml:space="preserve"> - Diverses discussions téléphoniques avec les différents actionnaires, avec les différentes institutions financières ainsi qu'avec vos conseillers juridiques ;</t>
  </si>
  <si>
    <t xml:space="preserve"> - Préparer les différents questionnaires requis pour la mise en place de la structure de réorganisation ;</t>
  </si>
  <si>
    <t xml:space="preserve"> - Divers échanges de courriels afin de répondre aux différentes interrogations en lien avec la mise en place de la réorganisation ;</t>
  </si>
  <si>
    <t xml:space="preserve"> - Analyses complète et préparation d'un document sommaire résumant l'ensemble des points à clarifier pour la mise en place ;</t>
  </si>
  <si>
    <t xml:space="preserve"> - Préparation d'organigrammes relativement à la réorganisation à survenir ;</t>
  </si>
  <si>
    <t xml:space="preserve"> - Préparation à la rencontre, déplacement et rencontre avec tous les actionnaires afin de mettre en branle les divers aspects de la réorganisation ;</t>
  </si>
  <si>
    <t xml:space="preserve"> - Préparation de procurations requises pour déterminer les soldes fiscaux de chacun et valider les différents soldes fiscaux  ;</t>
  </si>
  <si>
    <t>Le 5 mars 2019</t>
  </si>
  <si>
    <t># 19019</t>
  </si>
  <si>
    <t xml:space="preserve"> - Divers échanges relativement au RRI et préparation des différents formulaires requis ;</t>
  </si>
  <si>
    <t xml:space="preserve"> - Divers échanges avec votre fils Jean et préparation de sa déclaration de revenus 2017 ;</t>
  </si>
  <si>
    <t>Le 19 avril 2019</t>
  </si>
  <si>
    <t># 19094</t>
  </si>
  <si>
    <t xml:space="preserve"> - Préparation à la rencontre, déplacement et rencontre avec vous aux bureaux des notaires pour la signature des actes de fiducie ;</t>
  </si>
  <si>
    <t xml:space="preserve"> - Recueuillir les informations pour la création de deux fiducies;</t>
  </si>
  <si>
    <t xml:space="preserve"> - Travail en lien avec l'optimisation fiscale des sorties de NBBD / Fermeture de NBBD, le transfert des assurances-vie soit à Nicole et Bernard ou encore à un organisme de bienfaisance ;</t>
  </si>
  <si>
    <t xml:space="preserve"> - Diverses discussions téléphoniques avec vous, vos banquiers, votre planificateur financier, le juriste et votre comptable;</t>
  </si>
  <si>
    <t># 19095</t>
  </si>
  <si>
    <t xml:space="preserve"> - Prise de connaissance et analyse des documents soumis et analyse fiscale requise pour optimisation et détermination du meilleur scénario;</t>
  </si>
  <si>
    <t xml:space="preserve"> - Avancement dans la révision de la documentation juridique afférente à la présente réorganisation;</t>
  </si>
  <si>
    <t>Le 19 AVRIL 2019</t>
  </si>
  <si>
    <t xml:space="preserve"> - Préparation de votre déclaration de revenus 2018 et de votre conjoint;</t>
  </si>
  <si>
    <t xml:space="preserve"> - Travail en lien avec le RRI avec Daniel Mercier ;</t>
  </si>
  <si>
    <t xml:space="preserve"> - Préparation de lettres pour conservations de # d'entreprise post fusion ;</t>
  </si>
  <si>
    <t xml:space="preserve"> - Divers calculs effectués en lien avec la mise en place, simulations pour Bernard, Nicole et Josée afin d'optimiser fiscalement ;</t>
  </si>
  <si>
    <t xml:space="preserve"> - Préparation des 6 formulaires de roulement T2057 et TP-518 requis et de toutes les annexes nécessaires;</t>
  </si>
  <si>
    <t xml:space="preserve"> - Préparation des formulaires de CDC T2054 et CO-502 requis et de toutes les annexes nécessaires;</t>
  </si>
  <si>
    <t># 19148</t>
  </si>
  <si>
    <t>Le 6 JUIN 2019</t>
  </si>
  <si>
    <t xml:space="preserve"> - Préparation à la rencontre, déplacement et rencontre avec vous aux bureaux des notaires pour la signature de toute la documentation ;</t>
  </si>
  <si>
    <t xml:space="preserve"> - Finalisation du mémorandum fiscal pour mettre en place la réorganisation;</t>
  </si>
  <si>
    <t xml:space="preserve"> - Finalisation des 6 formulaires de roulement T2057 et TP-518 requis et de toutes les annexes nécessaires;</t>
  </si>
  <si>
    <t xml:space="preserve"> - Finalisation des formulaires de CDC T2054 et CO-502 requis et de toutes les annexes nécessaires;</t>
  </si>
  <si>
    <t># 19149</t>
  </si>
  <si>
    <t xml:space="preserve"> - Préparation de la déclaration de revenus 2018 de Jean ;</t>
  </si>
  <si>
    <t xml:space="preserve"> - Divers échanges avec Jean ;</t>
  </si>
  <si>
    <t>Le 16 MARS 2020</t>
  </si>
  <si>
    <t>MICHEL BRODEUR</t>
  </si>
  <si>
    <t># 20061</t>
  </si>
  <si>
    <t># 20060</t>
  </si>
  <si>
    <t xml:space="preserve"> - Différents échanges et analyses dans l'année en lien avec l'AMF et autres questions ;</t>
  </si>
  <si>
    <t xml:space="preserve"> - Travail avec votre comptable sur les différents documents de fin d'année à produire ;</t>
  </si>
  <si>
    <t xml:space="preserve"> - Travail en lien avec le fusion des sociétés au 1er janvier 2020 ;</t>
  </si>
  <si>
    <t>FIDUCIE FAMILIALE MICHEL BRODEUR (2019)</t>
  </si>
  <si>
    <t>1756, CARRÉ GIROUX
SAINT-CÉSAIRE, QUÉBEC, J0L 1T0</t>
  </si>
  <si>
    <t xml:space="preserve"> - Préparer un état financier interne pour la fiducie pour 2019 ;</t>
  </si>
  <si>
    <t xml:space="preserve"> - Préparer les déclarations de revenus pour la fiducie pour 2019 ;</t>
  </si>
  <si>
    <t xml:space="preserve"> - Lecture et rédaction de divers courriels ;</t>
  </si>
  <si>
    <t>ANNE-MARIE DUCHARME</t>
  </si>
  <si>
    <t>FIDUCIE FAMILIALE ANNE-MARIE DUCHARME (2019)</t>
  </si>
  <si>
    <t>2795 BOUL. CHOQUETTE, APP#3
SAINT-HYACINTHE, QUÉBEC, J2S 6G9</t>
  </si>
  <si>
    <t># 20062</t>
  </si>
  <si>
    <t># 20063</t>
  </si>
  <si>
    <t xml:space="preserve"> - Production des formulaires fiscaux en lien avec le RRI et divers échanges avec Daniel Mercier ;</t>
  </si>
  <si>
    <t xml:space="preserve"> - Analyse et divers échanges dans la dernière année en lien avec divers sujets dont: vérifications de soldes, acomptes provisionnels, autorisations, planification testamentaire, fiducie testamentaire ;</t>
  </si>
  <si>
    <t xml:space="preserve"> - Analyse de planification de placements en lien avec placer l'argent dans la société ou personnellement ;</t>
  </si>
  <si>
    <t xml:space="preserve"> - Travail avec votre comptable sur la production des divers formulaires fiscaux de fin d'année en lien avec la planification fiscale effectuée ;</t>
  </si>
  <si>
    <t xml:space="preserve"> - Travail avec votre comptable sur la production des états financiers et déclaration de revenu de la société en lien avec toute la planification fiscale effectuée ;</t>
  </si>
  <si>
    <t xml:space="preserve"> - Modification au memorandum et transmettre les directives supplémentaires aux notaires et révision de la documentation juridique ;</t>
  </si>
  <si>
    <t># 20064</t>
  </si>
  <si>
    <t>Le 29 AVRIL 2020</t>
  </si>
  <si>
    <t># 20130</t>
  </si>
  <si>
    <t xml:space="preserve"> - Préparation de vos déclarations de revenus personnelles ;</t>
  </si>
  <si>
    <t xml:space="preserve"> - Refléter toutes les transactions survenues en 2019 à même vos déclarations de revenus personnelles ;</t>
  </si>
  <si>
    <t xml:space="preserve"> - Préparation de simulations afin de déterminer les acomptes provisionnels à verser en 2020 ;</t>
  </si>
  <si>
    <t xml:space="preserve"> - Différentes discussions téléphoniques avec Daniel Mercier en lien avec le report d'informations sur vos déclarations de revenus ;</t>
  </si>
  <si>
    <t xml:space="preserve"> - Discussions téléphoniques avec vous ;</t>
  </si>
  <si>
    <t># 20131</t>
  </si>
  <si>
    <t xml:space="preserve"> - Fournir les documents requis par le gouvernement relativement au calcul du Compte de dividende en capital ;</t>
  </si>
  <si>
    <t>Le 4 MARS 2021</t>
  </si>
  <si>
    <t># 21034</t>
  </si>
  <si>
    <t xml:space="preserve"> - Préparation de formulaires en lien avec le RRI ;</t>
  </si>
  <si>
    <t xml:space="preserve"> - Travail et avancement dans la déclaration de revenus de Jean et différentes recherches, discussions, courriel, etc.</t>
  </si>
  <si>
    <t xml:space="preserve"> - Prépatation des formulaires T4A/Relevés 2 pour le RRI ;</t>
  </si>
  <si>
    <t xml:space="preserve"> - Préparation des formulaires relelés 31 de 2015 à 2018 ;</t>
  </si>
  <si>
    <t xml:space="preserve"> - Discussions téléphoniques et échanges de courriels avec vous, Anne-Marie et votre comptable ;</t>
  </si>
  <si>
    <t>Le 27 MARS 2021</t>
  </si>
  <si>
    <t># 21110</t>
  </si>
  <si>
    <t xml:space="preserve"> - Différents échanges avec vous et Anne-Marie et analyses dans l'année ;</t>
  </si>
  <si>
    <t># 21111</t>
  </si>
  <si>
    <t xml:space="preserve"> - Préparer un état financier interne pour la fiducie pour 2020 ;</t>
  </si>
  <si>
    <t xml:space="preserve"> - Préparer les déclarations de revenus pour la fiducie pour 2020 ;</t>
  </si>
  <si>
    <t># 21112</t>
  </si>
  <si>
    <t>Le 5 OCTOBRE 2021</t>
  </si>
  <si>
    <t># 21392</t>
  </si>
  <si>
    <t xml:space="preserve"> - Préparation à notre rencontre du 14 avril 2021, déplacement et rencontre à votre chalet ;</t>
  </si>
  <si>
    <t xml:space="preserve"> - Préparation à notre rencontre du 11 août 2021, déplacement et rencontre à votre chalet pour votre planification successorale ;</t>
  </si>
  <si>
    <t xml:space="preserve"> - Différentes discussions avec vous et votre notaire précédent votre départ en voyage pour modifier le testament au mieux possible ;</t>
  </si>
  <si>
    <t>Le 4 FÉVRIER 2022</t>
  </si>
  <si>
    <t># 22002</t>
  </si>
  <si>
    <t xml:space="preserve"> - Préparation à notre rencontre du 1er février 2022, déplacement et rencontre à votre chalet ;</t>
  </si>
  <si>
    <t xml:space="preserve"> - Préparation des déclarations de revenus personnelles de Jean et son conjoint pour les années 2019 et 2020 et analyse de la comptabilité effectuée pour la construction de l'immeuble et traitements adéquats et différents échanges avec Jean ;</t>
  </si>
  <si>
    <t xml:space="preserve"> - Préparation des formulaires fiscaux en lien avec le RRI pour l'année 2021 ;</t>
  </si>
  <si>
    <t xml:space="preserve"> - Lectures, analyses et réflexions entourant le projet d'implantation de fiducie d'utilité sociale ;</t>
  </si>
  <si>
    <t xml:space="preserve"> - Divers échanges avec le comptable de NBBD pour la planification fiscale de fin d'année et les étapes à venir ;</t>
  </si>
  <si>
    <t>Le 28 MARS 2022</t>
  </si>
  <si>
    <t># 22064</t>
  </si>
  <si>
    <t xml:space="preserve"> - Différents échanges téléphoniques et courriels avec vous, Anne-Marie et votre comptable dans l'année ;</t>
  </si>
  <si>
    <t># 22065</t>
  </si>
  <si>
    <t xml:space="preserve"> - Préparer un état financier interne pour la fiducie pour 2021 ;</t>
  </si>
  <si>
    <t xml:space="preserve"> - Préparer les déclarations de revenus pour la fiducie pour 2021 ;</t>
  </si>
  <si>
    <t># 22066</t>
  </si>
  <si>
    <t>Le 29 JUIN 2022</t>
  </si>
  <si>
    <t># 22199</t>
  </si>
  <si>
    <t xml:space="preserve"> - Préparation de votre déclaration de revenus personnelle ;</t>
  </si>
  <si>
    <t xml:space="preserve"> - Préparation de la déclaration de revenus personne de Bernard au décès ;</t>
  </si>
  <si>
    <t xml:space="preserve"> - Préparation de la déclaration de revenus de la succession de Bernard  ;</t>
  </si>
  <si>
    <t xml:space="preserve"> - Discussions téléphoniques et échanges de courriels avec vous, Anne-Marie et votre comptable relativement aux états financiers, déclarations de revenus de la société et compte de dividende en capital ;</t>
  </si>
  <si>
    <t># 22200</t>
  </si>
  <si>
    <t xml:space="preserve"> - Travail relativement à déclaration d'un dividende à même le compte de dividende en capital, notamment calcul du compte de dividende en capital préparation des différents formulaires fiscaux, préparation des diverses annexes requises, fournir les directives juridiques pour la préparation de la documentation légale, révision de la documentation légale, etc ;</t>
  </si>
  <si>
    <t xml:space="preserve"> - Préparation à la rencontre, déplacement et rencontre à votre résidence pour la discussion relativement au projet agricole ;</t>
  </si>
  <si>
    <t xml:space="preserve"> - Analyse et recherches fiscales requises dans le cadre du projet agricole ;</t>
  </si>
  <si>
    <t>Le 19 DÉCEMBRE 2022</t>
  </si>
  <si>
    <t># 22424</t>
  </si>
  <si>
    <t xml:space="preserve"> - Préparation à la vidéoconférence et vidéoconférence du 19 juillet relativement au projet agricole ;</t>
  </si>
  <si>
    <t xml:space="preserve"> - Préparation d'un sommaire des conclusions suite à notre rencontre relativement au projet agricole ;</t>
  </si>
  <si>
    <t xml:space="preserve"> - Analyse, travail et échanges avec vous relativement aux demandes de Revenu Québec ;</t>
  </si>
  <si>
    <t xml:space="preserve"> - Diverses discussions téléphoniques avec vous et votre notaire relativement au projet agricole ainsi que votre planification testamentaire ;</t>
  </si>
  <si>
    <t>Le 21 MARS 2023</t>
  </si>
  <si>
    <t># 23050</t>
  </si>
  <si>
    <t xml:space="preserve"> - Préparer un état financier interne pour la fiducie pour 2022 ;</t>
  </si>
  <si>
    <t xml:space="preserve"> - Préparer les déclarations de revenus pour la fiducie pour 2022 ;</t>
  </si>
  <si>
    <t># 23051</t>
  </si>
  <si>
    <t># 23052</t>
  </si>
  <si>
    <t xml:space="preserve"> - Préparation à la rencontre, déplacement et rencontre à votre résidence relativement à divers sujets dont l'assurance-vie détenue par la société ;</t>
  </si>
  <si>
    <t xml:space="preserve"> - Diverses discussions avec vous et Michel et analyse des documents soumis en lien avec l'assurance-vie ;</t>
  </si>
  <si>
    <t xml:space="preserve"> - Diverses démarches avec votre comptable en lien avec le versement du CDC et la comptabilisation à l'état financier ;</t>
  </si>
  <si>
    <t># 23053</t>
  </si>
  <si>
    <t xml:space="preserve"> - Préparation des formulaires fiscaux en lien avec le RRI pour l'année 2022 ;</t>
  </si>
  <si>
    <t xml:space="preserve"> - Analyses fiscales en lien avec les impacts légaux de la fermeture de la fiducie à 3 ;</t>
  </si>
  <si>
    <t>Le 28 AVRIL 2023</t>
  </si>
  <si>
    <t># 23118</t>
  </si>
  <si>
    <t xml:space="preserve"> - Détermination du montant de dividende à sortir, directives aux juristes pour la préparation des résolutions et révision de la documentation ;</t>
  </si>
  <si>
    <t># 23119</t>
  </si>
  <si>
    <t xml:space="preserve"> - Diverses discussions et démarches avec vous, Dominic et  l'ARC relativement aux demandes relativement au CDC versé par la société ;</t>
  </si>
  <si>
    <t># 23120</t>
  </si>
  <si>
    <t xml:space="preserve"> - Analyse et recherches entourant le transfert de REER au décès de Bernard à votre REER dépassé les délais normaux et possibilité de demander une extension ;</t>
  </si>
  <si>
    <t xml:space="preserve"> - Diverses discussions téléphoniques et échanges de courriels avec vous, Anne-Marie, Dominic Yale et Daniel Mercier ;</t>
  </si>
  <si>
    <t>Le 7 JUIN 2023</t>
  </si>
  <si>
    <t># 23226</t>
  </si>
  <si>
    <t xml:space="preserve"> - Rencontre avec vous à nos bureaux ;</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</si>
  <si>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</si>
  <si>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</si>
  <si>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</si>
  <si>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</si>
  <si>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</si>
  <si>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</si>
  <si>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</si>
  <si>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</si>
  <si>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</si>
  <si>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Rédaction de directives aux juristes afin de mettre en place la planification fiscale ;</t>
  </si>
  <si>
    <t xml:space="preserve"> - Préparation d'organigrammes corporatifs avant et après opérations;</t>
  </si>
  <si>
    <t xml:space="preserve"> - Analyses, calculs et préparation de tableaux en lien avec l'établissement d'une juste valeur marchande de la société ;</t>
  </si>
  <si>
    <t xml:space="preserve"> - Démarches d'obtention du numéro d'entreprise fédéral pour la nouvelle société ;</t>
  </si>
  <si>
    <t xml:space="preserve"> - Préparation des formulaires d'obtention des numéros de fiducie fédéral et provincial pour la nouvelle fiducie ;</t>
  </si>
  <si>
    <t xml:space="preserve"> - Préparation des différents formulaires et annexes requises afin de déclarer un CDC ;</t>
  </si>
  <si>
    <t xml:space="preserve"> - Préparer un sommaire de chèques à faire pour la séance de clôture ;</t>
  </si>
  <si>
    <t xml:space="preserve"> - Validation de la conformité des chèques/virements effectués en concordance avec nos directives ;</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</si>
  <si>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</si>
  <si>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</si>
  <si>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</si>
  <si>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Rédaction de directives aux juristes relativement aux changements de fiduciaires ;</t>
  </si>
  <si>
    <t xml:space="preserve"> - Problématique relativement aux avances avec la fiducie ;</t>
  </si>
  <si>
    <t xml:space="preserve"> - Révision de la documentation juridique afférente au changement de fiduciaire ;</t>
  </si>
  <si>
    <t>Le 3 OCTOBRE 2023</t>
  </si>
  <si>
    <t># 23315</t>
  </si>
  <si>
    <t xml:space="preserve"> - Lecture, analyse et rédaction de divers courriels avec vous;</t>
  </si>
  <si>
    <t># 23316</t>
  </si>
  <si>
    <t xml:space="preserve"> - Travail relativement à une demande de vérification de Revenu Québec ;</t>
  </si>
  <si>
    <t xml:space="preserve"> - Travail relativement à un problème de traitement de l'encaissement de paiement d'impôt ;</t>
  </si>
  <si>
    <t xml:space="preserve"> - Travail relativement à la déclaration de revenus de Jean et son conjoint de 2021 et de 2022 ;</t>
  </si>
  <si>
    <t xml:space="preserve"> - Travail relativement à une demande de l'ARC en ce qui concerne le compte de dividende en capital versé ;</t>
  </si>
  <si>
    <t># 23317</t>
  </si>
  <si>
    <t xml:space="preserve"> - Préparation des directives aux juristes pour mises à jour annuelle du livre des minutes de la fiducie ;</t>
  </si>
  <si>
    <t># 23318</t>
  </si>
  <si>
    <t>Le 18 FÉVRIER 2024</t>
  </si>
  <si>
    <t># 24007</t>
  </si>
  <si>
    <t xml:space="preserve"> - Préparation des formulaires fiscaux en lien avec le RRI pour l'année ;</t>
  </si>
  <si>
    <t xml:space="preserve"> - Travail relaivement aux formulaires UHT-2900 pour un immeuble détenu par une fiducie vs nouvelles règles de conformité ;</t>
  </si>
  <si>
    <t>Le 24 MARS 2024</t>
  </si>
  <si>
    <t># 24080</t>
  </si>
  <si>
    <t xml:space="preserve"> - Préparer les déclarations de revenus pour la fiducie ;</t>
  </si>
  <si>
    <t xml:space="preserve"> - Travail additionnel afin de préparer pour la première année toutes les annexes additionnelles au fédéral et au provincial relativement aux constituant, fiduciaires et bénéficiaires ;</t>
  </si>
  <si>
    <t xml:space="preserve"> - Analyse et discussion téléphonique relativement au dépôt personnel dans la fiducie ;</t>
  </si>
  <si>
    <t xml:space="preserve"> - Préparation de la comptabilité annuelle et d'un état financier annuel interne pour la fiducie ;</t>
  </si>
  <si>
    <t># 24081</t>
  </si>
  <si>
    <t xml:space="preserve"> - Analyse de la documentation demandée par l'ARC, préparation d'un organigramme ;</t>
  </si>
  <si>
    <t xml:space="preserve"> - Différents échanges téléphoniques avec vous, les notaires et l'ARC ;</t>
  </si>
  <si>
    <t xml:space="preserve"> - Lecture, analyse et rédaction de divers courriels avec vous, les notaires et l'ARC;</t>
  </si>
  <si>
    <t># 24082</t>
  </si>
  <si>
    <t xml:space="preserve"> - Détermination du montant de dividende à sortir et directives aux juristes pour la préparation des résolutions ;</t>
  </si>
  <si>
    <t>Le 5 AVRIL 2024</t>
  </si>
  <si>
    <t>205 RANG HAUT-DE-LA-RIVIÈRE-NORD
SAINT-CÉSAIRE, QC, J0L 1T0</t>
  </si>
  <si>
    <t># 24152</t>
  </si>
  <si>
    <t xml:space="preserve"> - Préparation des autorisations et démarches requises pour obtenir accès à vos données fiscales ;</t>
  </si>
  <si>
    <t xml:space="preserve"> - Diverses discussions avec vous relativement à divers sujets dont votre testament, directives fiduciaires, etc;</t>
  </si>
  <si>
    <t xml:space="preserve"> - Recueullir les différentes informations pertinentes à la préparation de votre déclaration de revenus ;</t>
  </si>
  <si>
    <t xml:space="preserve"> - Préparation de votre déclaration de revenus de l'année ;</t>
  </si>
  <si>
    <t>Le 10 MAI 2024</t>
  </si>
  <si>
    <t># 24161</t>
  </si>
  <si>
    <t xml:space="preserve"> - Travail relativement à votre déclaration de revenus de l'année ;</t>
  </si>
  <si>
    <t xml:space="preserve"> - Travail relativement à votre planification testamentaire ;</t>
  </si>
  <si>
    <t xml:space="preserve"> - Demande de report de perte rétroactive ;</t>
  </si>
  <si>
    <t>Le 27 JUILLET 2024</t>
  </si>
  <si>
    <t># 24367</t>
  </si>
  <si>
    <t xml:space="preserve"> - Préparation à la rencontre et rencontre avec vous à nos bureaux pour votre planification fiscale ;</t>
  </si>
  <si>
    <t># 24368</t>
  </si>
  <si>
    <t># 24369</t>
  </si>
  <si>
    <t xml:space="preserve"> - Révision d'une portion de la documentation juridique afférente à la présente réorganisation;</t>
  </si>
  <si>
    <t xml:space="preserve"> - Révision de la documentation de mise à jour annuelle ;</t>
  </si>
  <si>
    <t>Michel Brodeur</t>
  </si>
  <si>
    <t>Bernard Ducharme Assurances Inc.</t>
  </si>
  <si>
    <t>4775 boul. Laurier Ouest</t>
  </si>
  <si>
    <t>Saint-Hyacinthe, QC, J2S 3V3</t>
  </si>
  <si>
    <t>24-24500</t>
  </si>
  <si>
    <t xml:space="preserve"> - Travail sur la portion vente des services financiers - analyses, réflexions, obtention des infos,</t>
  </si>
  <si>
    <t xml:space="preserve"> préparation des différents calculs d'optimisation, discussions téléphoniques, validations de soldes</t>
  </si>
  <si>
    <t xml:space="preserve"> fiscaux, modifications au mémorandum fiscal pour intégrer cette portion de planification, etc.</t>
  </si>
  <si>
    <t>Heures</t>
  </si>
  <si>
    <t>Taux</t>
  </si>
  <si>
    <t>Le 7 SEPTEMBRE 2024</t>
  </si>
  <si>
    <t>Frais d'expert en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</si>
</sst>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quot;$&quot;#,##0.00_);\(&quot;$&quot;#,##0.00\)"/>
    <numFmt numFmtId="44" formatCode="_(&quot;$&quot;* #,##0.00_);_(&quot;$&quot;* \(#,##0.00\);_(&quot;$&quot;* &quot;-&quot;??_);_(@_)"/>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47"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sz val="10"/>
      <color indexed="9"/>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sz val="10"/>
      <name val="Arial"/>
    </font>
    <font>
      <sz val="11"/>
      <name val="Verdana"/>
      <family val="2"/>
    </font>
    <font>
      <sz val="12"/>
      <color theme="1" tint="0.249977111117893"/>
      <name val="Verdana"/>
      <family val="2"/>
    </font>
    <font>
      <b/>
      <sz val="12"/>
      <color theme="1" tint="0.249977111117893"/>
      <name val="Verdana"/>
      <family val="2"/>
    </font>
    <font>
      <b/>
      <sz val="11"/>
      <color rgb="FF8C8375"/>
      <name val="Verdana"/>
      <family val="2"/>
    </font>
    <font>
      <sz val="11"/>
      <color theme="1" tint="0.249977111117893"/>
      <name val="Verdana"/>
      <family val="2"/>
    </font>
    <font>
      <sz val="11"/>
      <color theme="1"/>
      <name val="Verdana"/>
      <family val="2"/>
    </font>
    <font>
      <b/>
      <sz val="11"/>
      <color theme="1" tint="0.249977111117893"/>
      <name val="Verdana"/>
      <family val="2"/>
    </font>
    <font>
      <b/>
      <u/>
      <sz val="11"/>
      <color theme="1"/>
      <name val="Verdana"/>
      <family val="2"/>
    </font>
    <font>
      <sz val="11"/>
      <color theme="0"/>
      <name val="Verdana"/>
      <family val="2"/>
    </font>
    <font>
      <b/>
      <sz val="11"/>
      <color rgb="FF000000"/>
      <name val="Verdana"/>
      <family val="2"/>
    </font>
    <font>
      <sz val="10"/>
      <color theme="0"/>
      <name val="Calibri"/>
      <family val="2"/>
      <scheme val="minor"/>
    </font>
    <font>
      <b/>
      <u/>
      <sz val="11"/>
      <color theme="0"/>
      <name val="Calibri"/>
      <family val="2"/>
      <scheme val="minor"/>
    </font>
    <font>
      <b/>
      <u/>
      <sz val="11"/>
      <color rgb="FF625850"/>
      <name val="Verdana"/>
      <family val="2"/>
    </font>
    <font>
      <b/>
      <sz val="11"/>
      <color rgb="FF625850"/>
      <name val="Verdana"/>
      <family val="2"/>
    </font>
    <font>
      <b/>
      <sz val="11"/>
      <color theme="1"/>
      <name val="Verdana"/>
      <family val="2"/>
    </font>
    <font>
      <sz val="12"/>
      <color theme="1"/>
      <name val="Verdana"/>
      <family val="2"/>
    </font>
    <font>
      <b/>
      <sz val="12"/>
      <color theme="1"/>
      <name val="Verdana"/>
      <family val="2"/>
    </font>
    <font>
      <b/>
      <sz val="8"/>
      <color rgb="FF625850"/>
      <name val="Verdana"/>
      <family val="2"/>
    </font>
    <font>
      <sz val="8"/>
      <color theme="0"/>
      <name val="Verdana"/>
      <family val="2"/>
    </font>
    <font>
      <sz val="8"/>
      <name val="Verdana"/>
      <family val="2"/>
    </font>
    <font>
      <b/>
      <i/>
      <sz val="11"/>
      <color theme="0"/>
      <name val="Verdana"/>
      <family val="2"/>
    </font>
    <font>
      <b/>
      <i/>
      <sz val="12"/>
      <color rgb="FF625850"/>
      <name val="Verdana"/>
      <family val="2"/>
    </font>
    <font>
      <b/>
      <i/>
      <sz val="12"/>
      <color theme="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9">
    <border>
      <left/>
      <right/>
      <top/>
      <bottom/>
      <diagonal/>
    </border>
    <border>
      <left/>
      <right/>
      <top/>
      <bottom style="medium">
        <color indexed="64"/>
      </bottom>
      <diagonal/>
    </border>
    <border>
      <left/>
      <right/>
      <top/>
      <bottom style="thin">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double">
        <color indexed="64"/>
      </top>
      <bottom/>
      <diagonal/>
    </border>
  </borders>
  <cellStyleXfs count="6">
    <xf numFmtId="0" fontId="0" fillId="0" borderId="0"/>
    <xf numFmtId="164" fontId="1" fillId="0" borderId="0" applyFont="0" applyFill="0" applyBorder="0" applyAlignment="0" applyProtection="0"/>
    <xf numFmtId="44" fontId="1" fillId="0" borderId="0" applyFont="0" applyFill="0" applyBorder="0" applyAlignment="0" applyProtection="0"/>
    <xf numFmtId="9" fontId="23" fillId="0" borderId="0" applyFont="0" applyFill="0" applyBorder="0" applyAlignment="0" applyProtection="0"/>
    <xf numFmtId="0" fontId="1" fillId="0" borderId="0"/>
    <xf numFmtId="164" fontId="1" fillId="0" borderId="0" applyFont="0" applyFill="0" applyBorder="0" applyAlignment="0" applyProtection="0"/>
  </cellStyleXfs>
  <cellXfs count="165">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4" xfId="0" applyFont="1" applyFill="1" applyBorder="1"/>
    <xf numFmtId="0" fontId="2" fillId="2" borderId="5" xfId="0" applyFont="1" applyFill="1" applyBorder="1"/>
    <xf numFmtId="0" fontId="2" fillId="2" borderId="6" xfId="0" applyFont="1" applyFill="1" applyBorder="1"/>
    <xf numFmtId="0" fontId="2" fillId="2" borderId="6" xfId="0" applyFont="1" applyFill="1" applyBorder="1" applyAlignment="1">
      <alignment horizontal="left" wrapText="1" shrinkToFit="1"/>
    </xf>
    <xf numFmtId="49" fontId="2" fillId="2" borderId="6" xfId="0" applyNumberFormat="1"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5" fillId="2" borderId="0" xfId="0" applyFont="1" applyFill="1" applyAlignment="1">
      <alignment horizontal="center"/>
    </xf>
    <xf numFmtId="0" fontId="3" fillId="2" borderId="10" xfId="0" applyFont="1" applyFill="1" applyBorder="1" applyAlignment="1">
      <alignment horizontal="center"/>
    </xf>
    <xf numFmtId="0" fontId="2" fillId="2" borderId="10" xfId="0" applyFont="1" applyFill="1" applyBorder="1"/>
    <xf numFmtId="0" fontId="2" fillId="2" borderId="11" xfId="0" applyFont="1" applyFill="1" applyBorder="1"/>
    <xf numFmtId="0" fontId="8" fillId="0" borderId="0" xfId="0" applyFont="1" applyAlignment="1">
      <alignment horizontal="center"/>
    </xf>
    <xf numFmtId="0" fontId="9" fillId="0" borderId="0" xfId="0" applyFont="1"/>
    <xf numFmtId="0" fontId="10" fillId="0" borderId="0" xfId="0" applyFont="1"/>
    <xf numFmtId="0" fontId="9" fillId="0" borderId="1" xfId="0" applyFont="1" applyBorder="1"/>
    <xf numFmtId="0" fontId="2" fillId="0" borderId="5" xfId="0" applyFont="1" applyBorder="1"/>
    <xf numFmtId="0" fontId="6" fillId="0" borderId="10" xfId="0" applyFont="1" applyBorder="1"/>
    <xf numFmtId="0" fontId="2" fillId="0" borderId="6" xfId="0" applyFont="1" applyBorder="1"/>
    <xf numFmtId="0" fontId="2" fillId="0" borderId="1" xfId="0" applyFont="1" applyBorder="1"/>
    <xf numFmtId="0" fontId="12" fillId="0" borderId="0" xfId="0" applyFont="1"/>
    <xf numFmtId="0" fontId="13" fillId="0" borderId="0" xfId="0" applyFont="1"/>
    <xf numFmtId="0" fontId="14" fillId="0" borderId="0" xfId="0" applyFont="1"/>
    <xf numFmtId="0" fontId="14" fillId="0" borderId="0" xfId="0" applyFont="1" applyAlignment="1">
      <alignment horizontal="center"/>
    </xf>
    <xf numFmtId="0" fontId="17" fillId="0" borderId="0" xfId="0" applyFont="1"/>
    <xf numFmtId="0" fontId="18" fillId="0" borderId="0" xfId="0" applyFont="1"/>
    <xf numFmtId="0" fontId="17" fillId="0" borderId="0" xfId="0" applyFont="1" applyAlignment="1">
      <alignment horizontal="right"/>
    </xf>
    <xf numFmtId="7" fontId="13" fillId="0" borderId="0" xfId="0" applyNumberFormat="1" applyFont="1"/>
    <xf numFmtId="166" fontId="17" fillId="0" borderId="0" xfId="2" applyNumberFormat="1" applyFont="1"/>
    <xf numFmtId="166" fontId="18" fillId="0" borderId="0" xfId="2" applyNumberFormat="1" applyFont="1"/>
    <xf numFmtId="10" fontId="18" fillId="0" borderId="0" xfId="0" applyNumberFormat="1" applyFont="1" applyAlignment="1">
      <alignment horizontal="left"/>
    </xf>
    <xf numFmtId="166" fontId="18" fillId="0" borderId="0" xfId="0" applyNumberFormat="1" applyFont="1"/>
    <xf numFmtId="166" fontId="17" fillId="0" borderId="3" xfId="2" applyNumberFormat="1" applyFont="1" applyBorder="1"/>
    <xf numFmtId="0" fontId="18" fillId="0" borderId="0" xfId="0" applyFont="1" applyAlignment="1">
      <alignment horizontal="right"/>
    </xf>
    <xf numFmtId="166" fontId="18" fillId="0" borderId="0" xfId="1" applyNumberFormat="1" applyFont="1"/>
    <xf numFmtId="166" fontId="18" fillId="0" borderId="2" xfId="1" applyNumberFormat="1" applyFont="1" applyBorder="1"/>
    <xf numFmtId="7" fontId="18" fillId="0" borderId="0" xfId="0" applyNumberFormat="1" applyFont="1"/>
    <xf numFmtId="0" fontId="20" fillId="3" borderId="15" xfId="0" applyFont="1" applyFill="1" applyBorder="1" applyAlignment="1">
      <alignment vertical="center"/>
    </xf>
    <xf numFmtId="0" fontId="21" fillId="3" borderId="16" xfId="0" applyFont="1" applyFill="1" applyBorder="1" applyAlignment="1">
      <alignment vertical="center"/>
    </xf>
    <xf numFmtId="7" fontId="20" fillId="3" borderId="17" xfId="0" applyNumberFormat="1" applyFont="1" applyFill="1" applyBorder="1" applyAlignment="1">
      <alignment vertical="center"/>
    </xf>
    <xf numFmtId="0" fontId="2" fillId="0" borderId="0" xfId="0" applyFont="1" applyAlignment="1">
      <alignment vertical="center"/>
    </xf>
    <xf numFmtId="0" fontId="13" fillId="0" borderId="0" xfId="0" applyFont="1" applyAlignment="1">
      <alignment horizontal="left" wrapText="1" indent="1" shrinkToFit="1"/>
    </xf>
    <xf numFmtId="167" fontId="18" fillId="0" borderId="0" xfId="0" applyNumberFormat="1" applyFont="1" applyAlignment="1">
      <alignment horizontal="left"/>
    </xf>
    <xf numFmtId="0" fontId="18" fillId="0" borderId="0" xfId="0" applyFont="1" applyAlignment="1">
      <alignment wrapText="1"/>
    </xf>
    <xf numFmtId="0" fontId="22" fillId="2" borderId="6" xfId="0" applyFont="1" applyFill="1" applyBorder="1" applyAlignment="1">
      <alignment horizontal="left" wrapText="1" shrinkToFit="1"/>
    </xf>
    <xf numFmtId="0" fontId="7" fillId="4" borderId="12" xfId="0" applyFont="1" applyFill="1" applyBorder="1" applyAlignment="1">
      <alignment horizontal="center"/>
    </xf>
    <xf numFmtId="0" fontId="7" fillId="4" borderId="13" xfId="0" applyFont="1" applyFill="1" applyBorder="1" applyAlignment="1">
      <alignment horizontal="center"/>
    </xf>
    <xf numFmtId="0" fontId="2" fillId="0" borderId="0" xfId="0" applyFont="1" applyAlignment="1">
      <alignment horizontal="center" wrapText="1"/>
    </xf>
    <xf numFmtId="0" fontId="2" fillId="0" borderId="0" xfId="0" applyFont="1" applyAlignment="1">
      <alignment horizontal="center"/>
    </xf>
    <xf numFmtId="0" fontId="15" fillId="0" borderId="0" xfId="0" applyFont="1" applyAlignment="1">
      <alignment horizontal="center"/>
    </xf>
    <xf numFmtId="0" fontId="16" fillId="0" borderId="0" xfId="0" applyFont="1" applyAlignment="1">
      <alignment horizontal="center"/>
    </xf>
    <xf numFmtId="0" fontId="13" fillId="0" borderId="0" xfId="0" applyFont="1" applyAlignment="1">
      <alignment horizontal="left" wrapText="1" indent="1" shrinkToFit="1"/>
    </xf>
    <xf numFmtId="0" fontId="11" fillId="0" borderId="14" xfId="0" applyFont="1" applyBorder="1" applyAlignment="1">
      <alignment horizontal="center" vertical="center"/>
    </xf>
    <xf numFmtId="0" fontId="18" fillId="0" borderId="0" xfId="0" applyFont="1" applyAlignment="1">
      <alignment horizontal="left"/>
    </xf>
    <xf numFmtId="0" fontId="18" fillId="0" borderId="0" xfId="0" applyFont="1" applyAlignment="1">
      <alignment horizontal="left" indent="1"/>
    </xf>
    <xf numFmtId="0" fontId="13" fillId="0" borderId="0" xfId="0" applyFont="1" applyAlignment="1">
      <alignment horizontal="center"/>
    </xf>
    <xf numFmtId="0" fontId="11" fillId="0" borderId="0" xfId="0" applyFont="1" applyAlignment="1">
      <alignment horizontal="center"/>
    </xf>
    <xf numFmtId="0" fontId="19" fillId="0" borderId="0" xfId="0" applyFont="1" applyAlignment="1">
      <alignment horizontal="center"/>
    </xf>
    <xf numFmtId="0" fontId="13" fillId="0" borderId="0" xfId="0" applyFont="1" applyAlignment="1">
      <alignment horizontal="left" vertical="center" wrapText="1" indent="1" shrinkToFit="1"/>
    </xf>
    <xf numFmtId="0" fontId="5" fillId="2" borderId="0" xfId="0" applyFont="1" applyFill="1" applyAlignment="1">
      <alignment horizontal="center"/>
    </xf>
    <xf numFmtId="0" fontId="24" fillId="0" borderId="0" xfId="4" applyFont="1"/>
    <xf numFmtId="4" fontId="24" fillId="0" borderId="0" xfId="4" applyNumberFormat="1" applyFont="1" applyAlignment="1">
      <alignment horizontal="right"/>
    </xf>
    <xf numFmtId="168" fontId="24" fillId="0" borderId="0" xfId="4" applyNumberFormat="1" applyFont="1" applyAlignment="1">
      <alignment horizontal="right"/>
    </xf>
    <xf numFmtId="0" fontId="24" fillId="0" borderId="0" xfId="4" applyFont="1" applyAlignment="1">
      <alignment horizontal="left" indent="2"/>
    </xf>
    <xf numFmtId="0" fontId="25" fillId="0" borderId="0" xfId="4" applyFont="1" applyAlignment="1">
      <alignment vertical="center"/>
    </xf>
    <xf numFmtId="0" fontId="17" fillId="0" borderId="0" xfId="4" applyFont="1" applyAlignment="1">
      <alignment vertical="center"/>
    </xf>
    <xf numFmtId="4" fontId="18" fillId="0" borderId="0" xfId="4" applyNumberFormat="1" applyFont="1" applyAlignment="1">
      <alignment horizontal="right" vertical="center"/>
    </xf>
    <xf numFmtId="168" fontId="18" fillId="0" borderId="0" xfId="4" applyNumberFormat="1" applyFont="1" applyAlignment="1">
      <alignment horizontal="right" vertical="center"/>
    </xf>
    <xf numFmtId="0" fontId="18" fillId="0" borderId="0" xfId="4" applyFont="1" applyAlignment="1">
      <alignment vertical="center"/>
    </xf>
    <xf numFmtId="49" fontId="17" fillId="0" borderId="0" xfId="4" applyNumberFormat="1" applyFont="1" applyAlignment="1">
      <alignment vertical="center"/>
    </xf>
    <xf numFmtId="0" fontId="26" fillId="0" borderId="0" xfId="4" applyFont="1" applyAlignment="1">
      <alignment vertical="center"/>
    </xf>
    <xf numFmtId="4" fontId="17" fillId="0" borderId="0" xfId="4" applyNumberFormat="1" applyFont="1" applyAlignment="1">
      <alignment horizontal="right" vertical="center"/>
    </xf>
    <xf numFmtId="168" fontId="17" fillId="0" borderId="0" xfId="4" applyNumberFormat="1" applyFont="1" applyAlignment="1">
      <alignment horizontal="right" vertical="center"/>
    </xf>
    <xf numFmtId="0" fontId="17" fillId="0" borderId="0" xfId="4" applyFont="1" applyAlignment="1">
      <alignment horizontal="center" vertical="center"/>
    </xf>
    <xf numFmtId="0" fontId="25" fillId="0" borderId="1" xfId="4" applyFont="1" applyBorder="1" applyAlignment="1">
      <alignment vertical="center"/>
    </xf>
    <xf numFmtId="4" fontId="25" fillId="0" borderId="1" xfId="4" applyNumberFormat="1" applyFont="1" applyBorder="1" applyAlignment="1">
      <alignment horizontal="right" vertical="center"/>
    </xf>
    <xf numFmtId="168" fontId="25" fillId="0" borderId="1" xfId="4" applyNumberFormat="1" applyFont="1" applyBorder="1" applyAlignment="1">
      <alignment horizontal="right" vertical="center"/>
    </xf>
    <xf numFmtId="0" fontId="11" fillId="0" borderId="14" xfId="4" applyFont="1" applyBorder="1" applyAlignment="1">
      <alignment horizontal="center" vertical="center"/>
    </xf>
    <xf numFmtId="0" fontId="2" fillId="0" borderId="0" xfId="4" applyFont="1" applyAlignment="1">
      <alignment vertical="top"/>
    </xf>
    <xf numFmtId="0" fontId="27" fillId="0" borderId="0" xfId="4" applyFont="1" applyAlignment="1">
      <alignment horizontal="center" vertical="top"/>
    </xf>
    <xf numFmtId="0" fontId="28" fillId="0" borderId="0" xfId="4" applyFont="1" applyAlignment="1">
      <alignment vertical="center"/>
    </xf>
    <xf numFmtId="0" fontId="29" fillId="0" borderId="0" xfId="4" applyFont="1"/>
    <xf numFmtId="0" fontId="30" fillId="0" borderId="0" xfId="4" applyFont="1" applyAlignment="1">
      <alignment vertical="center"/>
    </xf>
    <xf numFmtId="4" fontId="31" fillId="0" borderId="0" xfId="4" applyNumberFormat="1" applyFont="1" applyAlignment="1">
      <alignment horizontal="center" vertical="center"/>
    </xf>
    <xf numFmtId="168" fontId="31" fillId="0" borderId="0" xfId="4" applyNumberFormat="1" applyFont="1" applyAlignment="1">
      <alignment horizontal="center" vertical="center"/>
    </xf>
    <xf numFmtId="0" fontId="13" fillId="0" borderId="0" xfId="4" applyFont="1" applyAlignment="1">
      <alignment vertical="center"/>
    </xf>
    <xf numFmtId="0" fontId="29" fillId="0" borderId="0" xfId="4" applyFont="1" applyAlignment="1">
      <alignment vertical="center"/>
    </xf>
    <xf numFmtId="0" fontId="29" fillId="0" borderId="0" xfId="4" quotePrefix="1" applyFont="1" applyAlignment="1">
      <alignment horizontal="left" indent="1"/>
    </xf>
    <xf numFmtId="2" fontId="32" fillId="0" borderId="0" xfId="4" applyNumberFormat="1" applyFont="1" applyAlignment="1">
      <alignment horizontal="right" vertical="center" wrapText="1" shrinkToFit="1"/>
    </xf>
    <xf numFmtId="168" fontId="32" fillId="0" borderId="0" xfId="4" applyNumberFormat="1" applyFont="1" applyAlignment="1">
      <alignment horizontal="right" vertical="center" wrapText="1" shrinkToFit="1"/>
    </xf>
    <xf numFmtId="168" fontId="29" fillId="0" borderId="0" xfId="4" applyNumberFormat="1" applyFont="1" applyAlignment="1">
      <alignment horizontal="right" vertical="center" wrapText="1" shrinkToFit="1"/>
    </xf>
    <xf numFmtId="2" fontId="32" fillId="0" borderId="0" xfId="4" applyNumberFormat="1" applyFont="1" applyAlignment="1">
      <alignment horizontal="right" vertical="center"/>
    </xf>
    <xf numFmtId="0" fontId="32" fillId="0" borderId="0" xfId="4" quotePrefix="1" applyFont="1" applyAlignment="1">
      <alignment horizontal="left" wrapText="1" indent="1" shrinkToFit="1"/>
    </xf>
    <xf numFmtId="0" fontId="29" fillId="0" borderId="0" xfId="4" quotePrefix="1" applyFont="1" applyAlignment="1">
      <alignment horizontal="left" vertical="center" wrapText="1" shrinkToFit="1"/>
    </xf>
    <xf numFmtId="0" fontId="33" fillId="0" borderId="0" xfId="4" quotePrefix="1" applyFont="1" applyAlignment="1">
      <alignment horizontal="right" vertical="center" wrapText="1" shrinkToFit="1"/>
    </xf>
    <xf numFmtId="4" fontId="34" fillId="0" borderId="0" xfId="0" applyNumberFormat="1" applyFont="1" applyAlignment="1">
      <alignment horizontal="center" vertical="center" wrapText="1"/>
    </xf>
    <xf numFmtId="168" fontId="34" fillId="0" borderId="0" xfId="0" applyNumberFormat="1" applyFont="1" applyAlignment="1">
      <alignment horizontal="center" wrapText="1"/>
    </xf>
    <xf numFmtId="4" fontId="35" fillId="0" borderId="0" xfId="0" applyNumberFormat="1" applyFont="1" applyAlignment="1">
      <alignment horizontal="center" vertical="center"/>
    </xf>
    <xf numFmtId="168" fontId="35" fillId="0" borderId="0" xfId="0" applyNumberFormat="1" applyFont="1" applyAlignment="1">
      <alignment horizontal="center" vertical="center"/>
    </xf>
    <xf numFmtId="169" fontId="36" fillId="0" borderId="0" xfId="4" applyNumberFormat="1" applyFont="1" applyAlignment="1">
      <alignment horizontal="center" vertical="center"/>
    </xf>
    <xf numFmtId="168" fontId="36" fillId="0" borderId="0" xfId="4" applyNumberFormat="1" applyFont="1" applyAlignment="1">
      <alignment horizontal="center" vertical="center"/>
    </xf>
    <xf numFmtId="0" fontId="29" fillId="0" borderId="0" xfId="4" quotePrefix="1" applyFont="1" applyAlignment="1">
      <alignment vertical="center" wrapText="1" shrinkToFit="1"/>
    </xf>
    <xf numFmtId="169" fontId="37" fillId="0" borderId="0" xfId="4" applyNumberFormat="1" applyFont="1" applyAlignment="1">
      <alignment horizontal="center" vertical="center"/>
    </xf>
    <xf numFmtId="168" fontId="37" fillId="0" borderId="0" xfId="4" applyNumberFormat="1" applyFont="1" applyAlignment="1">
      <alignment horizontal="center" vertical="center"/>
    </xf>
    <xf numFmtId="7" fontId="29" fillId="0" borderId="0" xfId="4" applyNumberFormat="1" applyFont="1" applyAlignment="1">
      <alignment vertical="center" wrapText="1" shrinkToFit="1"/>
    </xf>
    <xf numFmtId="169" fontId="13" fillId="0" borderId="0" xfId="4" applyNumberFormat="1" applyFont="1" applyAlignment="1">
      <alignment horizontal="center" vertical="center"/>
    </xf>
    <xf numFmtId="168" fontId="13" fillId="0" borderId="0" xfId="4" applyNumberFormat="1" applyFont="1" applyAlignment="1">
      <alignment horizontal="center" vertical="center"/>
    </xf>
    <xf numFmtId="0" fontId="38" fillId="0" borderId="0" xfId="4" quotePrefix="1" applyFont="1" applyAlignment="1">
      <alignment vertical="center" shrinkToFit="1"/>
    </xf>
    <xf numFmtId="0" fontId="38" fillId="0" borderId="0" xfId="4" applyFont="1" applyAlignment="1">
      <alignment vertical="center" shrinkToFit="1"/>
    </xf>
    <xf numFmtId="0" fontId="39" fillId="0" borderId="0" xfId="4" applyFont="1" applyAlignment="1">
      <alignment vertical="center"/>
    </xf>
    <xf numFmtId="0" fontId="17" fillId="0" borderId="0" xfId="4" applyFont="1" applyAlignment="1">
      <alignment horizontal="left" vertical="center"/>
    </xf>
    <xf numFmtId="168" fontId="17" fillId="0" borderId="0" xfId="2" applyNumberFormat="1" applyFont="1"/>
    <xf numFmtId="168" fontId="40" fillId="0" borderId="0" xfId="2" applyNumberFormat="1" applyFont="1"/>
    <xf numFmtId="0" fontId="18" fillId="0" borderId="0" xfId="4" applyFont="1" applyAlignment="1">
      <alignment horizontal="right" vertical="center"/>
    </xf>
    <xf numFmtId="0" fontId="18" fillId="0" borderId="0" xfId="4" applyFont="1"/>
    <xf numFmtId="168" fontId="18" fillId="0" borderId="0" xfId="2" applyNumberFormat="1" applyFont="1"/>
    <xf numFmtId="7" fontId="18" fillId="0" borderId="0" xfId="4" applyNumberFormat="1" applyFont="1" applyAlignment="1">
      <alignment horizontal="right" vertical="center"/>
    </xf>
    <xf numFmtId="168" fontId="17" fillId="0" borderId="0" xfId="5" applyNumberFormat="1" applyFont="1"/>
    <xf numFmtId="0" fontId="17" fillId="0" borderId="0" xfId="4" applyFont="1"/>
    <xf numFmtId="10" fontId="18" fillId="0" borderId="0" xfId="3" applyNumberFormat="1" applyFont="1" applyAlignment="1">
      <alignment horizontal="left" vertical="center"/>
    </xf>
    <xf numFmtId="168" fontId="17" fillId="0" borderId="0" xfId="5" applyNumberFormat="1" applyFont="1" applyBorder="1"/>
    <xf numFmtId="168" fontId="18" fillId="0" borderId="0" xfId="5" applyNumberFormat="1" applyFont="1" applyBorder="1"/>
    <xf numFmtId="0" fontId="18" fillId="0" borderId="0" xfId="4" applyFont="1" applyAlignment="1">
      <alignment horizontal="left" vertical="center"/>
    </xf>
    <xf numFmtId="167" fontId="18" fillId="0" borderId="0" xfId="3" applyNumberFormat="1" applyFont="1" applyAlignment="1">
      <alignment horizontal="left" vertical="center"/>
    </xf>
    <xf numFmtId="0" fontId="13" fillId="0" borderId="0" xfId="4" applyFont="1"/>
    <xf numFmtId="168" fontId="18" fillId="0" borderId="2" xfId="5" applyNumberFormat="1" applyFont="1" applyBorder="1"/>
    <xf numFmtId="168" fontId="39" fillId="0" borderId="0" xfId="4" applyNumberFormat="1" applyFont="1" applyAlignment="1">
      <alignment horizontal="right" vertical="center"/>
    </xf>
    <xf numFmtId="0" fontId="37" fillId="0" borderId="0" xfId="4" applyFont="1"/>
    <xf numFmtId="166" fontId="18" fillId="0" borderId="0" xfId="5" applyNumberFormat="1" applyFont="1" applyBorder="1"/>
    <xf numFmtId="168" fontId="17" fillId="0" borderId="0" xfId="2" applyNumberFormat="1" applyFont="1" applyBorder="1"/>
    <xf numFmtId="166" fontId="17" fillId="0" borderId="0" xfId="2" applyNumberFormat="1" applyFont="1" applyBorder="1"/>
    <xf numFmtId="168" fontId="18" fillId="0" borderId="18" xfId="4" applyNumberFormat="1" applyFont="1" applyBorder="1" applyAlignment="1">
      <alignment horizontal="center" vertical="center"/>
    </xf>
    <xf numFmtId="0" fontId="39" fillId="0" borderId="0" xfId="4" applyFont="1" applyAlignment="1">
      <alignment horizontal="left" vertical="center"/>
    </xf>
    <xf numFmtId="0" fontId="40" fillId="0" borderId="0" xfId="4" applyFont="1" applyAlignment="1">
      <alignment horizontal="left" vertical="center"/>
    </xf>
    <xf numFmtId="0" fontId="21" fillId="0" borderId="0" xfId="4" applyFont="1" applyAlignment="1">
      <alignment horizontal="left" vertical="center"/>
    </xf>
    <xf numFmtId="168" fontId="21" fillId="0" borderId="0" xfId="4" applyNumberFormat="1" applyFont="1" applyAlignment="1">
      <alignment horizontal="left" vertical="center"/>
    </xf>
    <xf numFmtId="0" fontId="20" fillId="0" borderId="2" xfId="4" applyFont="1" applyBorder="1" applyAlignment="1">
      <alignment horizontal="left" vertical="center"/>
    </xf>
    <xf numFmtId="4" fontId="21" fillId="0" borderId="2" xfId="4" applyNumberFormat="1" applyFont="1" applyBorder="1" applyAlignment="1">
      <alignment horizontal="right" vertical="center"/>
    </xf>
    <xf numFmtId="168" fontId="20" fillId="0" borderId="2" xfId="4" applyNumberFormat="1" applyFont="1" applyBorder="1" applyAlignment="1">
      <alignment horizontal="right" vertical="center"/>
    </xf>
    <xf numFmtId="168" fontId="21" fillId="0" borderId="0" xfId="4" applyNumberFormat="1" applyFont="1" applyAlignment="1">
      <alignment horizontal="right" vertical="center"/>
    </xf>
    <xf numFmtId="0" fontId="20" fillId="3" borderId="15" xfId="4" applyFont="1" applyFill="1" applyBorder="1" applyAlignment="1">
      <alignment horizontal="left" vertical="center"/>
    </xf>
    <xf numFmtId="0" fontId="20" fillId="3" borderId="16" xfId="4" applyFont="1" applyFill="1" applyBorder="1" applyAlignment="1">
      <alignment horizontal="left" vertical="center"/>
    </xf>
    <xf numFmtId="4" fontId="21" fillId="3" borderId="16" xfId="4" applyNumberFormat="1" applyFont="1" applyFill="1" applyBorder="1" applyAlignment="1">
      <alignment horizontal="right" vertical="center"/>
    </xf>
    <xf numFmtId="168" fontId="20" fillId="3" borderId="16" xfId="4" applyNumberFormat="1" applyFont="1" applyFill="1" applyBorder="1" applyAlignment="1">
      <alignment horizontal="right" vertical="center"/>
    </xf>
    <xf numFmtId="0" fontId="15" fillId="0" borderId="0" xfId="4" applyFont="1" applyAlignment="1">
      <alignment vertical="center"/>
    </xf>
    <xf numFmtId="0" fontId="41" fillId="0" borderId="0" xfId="4" applyFont="1" applyAlignment="1">
      <alignment horizontal="center" vertical="center"/>
    </xf>
    <xf numFmtId="0" fontId="15" fillId="0" borderId="0" xfId="4" applyFont="1" applyAlignment="1">
      <alignment horizontal="center" vertical="center"/>
    </xf>
    <xf numFmtId="0" fontId="42" fillId="0" borderId="0" xfId="4" applyFont="1" applyAlignment="1">
      <alignment horizontal="center" vertical="center"/>
    </xf>
    <xf numFmtId="0" fontId="43" fillId="0" borderId="0" xfId="4" applyFont="1"/>
    <xf numFmtId="0" fontId="19" fillId="0" borderId="0" xfId="4" applyFont="1" applyAlignment="1">
      <alignment horizontal="center" vertical="center"/>
    </xf>
    <xf numFmtId="0" fontId="44" fillId="0" borderId="0" xfId="4" applyFont="1" applyAlignment="1">
      <alignment horizontal="center" vertical="center"/>
    </xf>
    <xf numFmtId="0" fontId="13" fillId="0" borderId="0" xfId="4" applyFont="1" applyAlignment="1">
      <alignment horizontal="center" vertical="center"/>
    </xf>
    <xf numFmtId="0" fontId="32" fillId="0" borderId="0" xfId="4" applyFont="1" applyAlignment="1">
      <alignment horizontal="center" vertical="center"/>
    </xf>
    <xf numFmtId="0" fontId="2" fillId="0" borderId="0" xfId="4" applyFont="1"/>
    <xf numFmtId="0" fontId="13" fillId="0" borderId="0" xfId="4" applyFont="1" applyAlignment="1">
      <alignment horizontal="center" vertical="center"/>
    </xf>
    <xf numFmtId="0" fontId="32" fillId="0" borderId="0" xfId="4" applyFont="1" applyAlignment="1">
      <alignment horizontal="center" vertical="center"/>
    </xf>
    <xf numFmtId="0" fontId="45" fillId="0" borderId="0" xfId="4" applyFont="1" applyAlignment="1">
      <alignment horizontal="center" vertical="center"/>
    </xf>
    <xf numFmtId="0" fontId="46" fillId="0" borderId="0" xfId="4" applyFont="1" applyAlignment="1">
      <alignment horizontal="center" vertical="center"/>
    </xf>
    <xf numFmtId="4" fontId="2" fillId="0" borderId="0" xfId="4" applyNumberFormat="1" applyFont="1" applyAlignment="1">
      <alignment horizontal="right"/>
    </xf>
    <xf numFmtId="168" fontId="2" fillId="0" borderId="0" xfId="4" applyNumberFormat="1" applyFont="1" applyAlignment="1">
      <alignment horizontal="right"/>
    </xf>
  </cellXfs>
  <cellStyles count="6">
    <cellStyle name="Milliers" xfId="1" builtinId="3"/>
    <cellStyle name="Milliers 2" xfId="5" xr:uid="{B9E4AF77-64FD-4C35-A95E-92F98642CC68}"/>
    <cellStyle name="Monétaire" xfId="2" builtinId="4"/>
    <cellStyle name="Normal" xfId="0" builtinId="0"/>
    <cellStyle name="Normal 2" xfId="4" xr:uid="{F7B96B44-F7F1-449F-A2E4-24DB715351E8}"/>
    <cellStyle name="Pourcentage"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F3CB59C-6FAB-45B6-8BC3-A6E63C97B4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C538D85-E3C3-4624-B1E8-2FFFC850FB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A9B9455-95A2-4F9A-9E45-937E88FA050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54956AF-3E39-49DC-84DD-27BEB62FE5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8D8D0AF-B5B7-44D9-9605-2FA1CB43A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D2EA1A3-47E5-4933-99DA-A8F66ED62B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6A9F498-E48C-4A15-B3CF-B49A9D57ED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E6D20F8-9621-4CA2-BA0B-036C63029C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37EC85B-8B31-4EC7-BC4F-EE55890CFD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7CD2D2A-2A20-45EC-B511-21D74845C1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5091BC7-54C6-426C-B833-3FA580ADC9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BB012CF-4404-4B0A-97C6-BD161CF110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2272AC8-45E6-4C05-B949-F5DD241E40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A2F85B0-1CFA-4355-8A5E-B7947BC29C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111FDBD-D39B-420F-B1C7-14DDAC3AF3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A6511FB-F5AE-4591-9202-2519CBF026C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81BCE35-0C3D-4DA9-9428-7E6E2AD1B0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927279E-EF90-4849-AACF-3B469B92E1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BA11302-2A26-483A-8FC8-C399A744FC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BFBE5DD-1B68-4629-81CA-05D1BB038F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E7996E4-6E3C-4E23-BD49-76C7F45E63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B78F1FA-9E17-4C09-B9AC-CCBB9C2AEB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764C5CC-1F99-4B6E-953B-CD6D0F266F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B6CC4AB-CFD4-47DD-8981-DCF15058CE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F518CB2-643E-4D86-AF05-01D91A9478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BB3C5CF-BE53-49C1-BED5-2A720C4A9B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E1CB351-A8F1-40C9-9CAC-9CCCEA21BA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E2BD3D1-6DFB-4F67-9E3B-D2ED53CB44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02FC07E-2096-49E3-A159-30162FA120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40361E0-9815-4AC0-8AFC-B41AC71104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DC6009C-DE2E-4FB6-83B2-8E1D4BD82F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A8B7EC1-4164-4F14-843B-581B34C498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08E4247-E21C-43C4-A414-1D45E51D17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5F10C33-DB3F-464D-91E7-DC16ED1A415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3506DB6-6C4A-4D3C-813A-D8C02360F9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4ACA552-5393-47B4-860F-5FECC36708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EEDCD05-1DFE-4EBF-9B77-FD89B884A8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6CC3439-7A44-4336-AB8C-04F11136DF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AB276CA-9415-4520-AA86-0F94E70C89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D46EC0C-FD58-41B6-B5F4-853E2A283D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8C05917-E4D9-4FD2-891D-47030588E2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3A7C163-4F5C-4BFD-9EFE-7C347510D4C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6C33E32-34C1-489D-9080-5BC2FB6297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BB2C72A-E896-4693-B50E-8C21163ADA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BEA9798-0B9B-4591-9B95-2DBBB4AB65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C8B8BB9-3A3A-4107-B683-67342CC574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804A157-EF4E-4B7C-AE94-2E2F8E93EA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DB17031-0D09-4F47-B550-E7EF3EFFBF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7D5C036-7652-4F15-95C9-E9D44058AA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4DC7488-0C81-4354-9087-2B2C2BB4CE7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0886C3B-DA8F-4723-BCB8-C48180BF48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4330407-D832-45D6-881C-49CDF883F3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D970E98-C662-4ABF-AA6B-C303BC196B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0E83E48-6060-4176-A3A8-0168664E2F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10612</xdr:colOff>
      <xdr:row>20</xdr:row>
      <xdr:rowOff>10650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98E5830F-FE18-4A7E-A5B2-8EBB3585225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3562" cy="32491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BA\GC_FISCALIT&#201;\APP_v4.H.9.xlsb" TargetMode="External"/><Relationship Id="rId1" Type="http://schemas.openxmlformats.org/officeDocument/2006/relationships/externalLinkPath" Target="file:///C:\VBA\GC_FISCALIT&#201;\APP_v4.H.9.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X_Analyse_Intégrité"/>
      <sheetName val="X_Heures_Jour_Prof"/>
      <sheetName val="Menu"/>
      <sheetName val="Admin"/>
      <sheetName val="BD_Clients"/>
      <sheetName val="BD_Fournisseurs"/>
      <sheetName val="CAR_Liste_Agée"/>
      <sheetName val="CSV_File"/>
      <sheetName val="DEB_Recurrent"/>
      <sheetName val="DEB_Saisie"/>
      <sheetName val="DEB_Trans"/>
      <sheetName val="Doc_Application"/>
      <sheetName val="Doc_ConditionalFormatting"/>
      <sheetName val="Doc_Formules"/>
      <sheetName val="Doc_NamedRanges"/>
      <sheetName val="Doc_Subs&amp;Functions"/>
      <sheetName val="Doc_TableLayouts"/>
      <sheetName val="Doc_Tests_And_Todos"/>
      <sheetName val="ENC_Détails"/>
      <sheetName val="ENC_Entête"/>
      <sheetName val="ENC_Saisie"/>
      <sheetName val="FAC_Brouillon"/>
      <sheetName val="FAC_Comptes_Clients"/>
      <sheetName val="FAC_Confirmation"/>
      <sheetName val="FAC_Détails"/>
      <sheetName val="FAC_Entête"/>
      <sheetName val="FAC_Finale"/>
      <sheetName val="FAC_Histo"/>
      <sheetName val="FAC_Projets_Détails"/>
      <sheetName val="FAC_Projets_Entête"/>
      <sheetName val="FAC_Sommaire_Taux"/>
      <sheetName val="GL_BV"/>
      <sheetName val="GL_EJ"/>
      <sheetName val="GL_EJ_Auto"/>
      <sheetName val="GL_Rapport"/>
      <sheetName val="GL_Trans"/>
      <sheetName val="Hres_Jour_Prof"/>
      <sheetName val="MenuDEB"/>
      <sheetName val="MenuFACT"/>
      <sheetName val="MenuGL"/>
      <sheetName val="MenuTEC"/>
      <sheetName val="TEC_Analyse"/>
      <sheetName val="TEC_TDB"/>
      <sheetName val="TEC_TDB_Data"/>
      <sheetName val="TEC_TDB_PivotTable"/>
      <sheetName val="TEC_Local"/>
    </sheetNames>
    <sheetDataSet>
      <sheetData sheetId="0"/>
      <sheetData sheetId="1"/>
      <sheetData sheetId="2"/>
      <sheetData sheetId="3">
        <row r="10">
          <cell r="Z10" t="str">
            <v>Description</v>
          </cell>
        </row>
        <row r="11">
          <cell r="Z11" t="str">
            <v>Rencontre avec vous à nos bureaux;</v>
          </cell>
        </row>
        <row r="12">
          <cell r="Z12" t="str">
            <v>Rencontre avec vous aux bureaux des notaires et déplacement;</v>
          </cell>
        </row>
        <row r="13">
          <cell r="Z13" t="str">
            <v>Rencontre avec vous à vos bureaux et déplacement;</v>
          </cell>
        </row>
        <row r="14">
          <cell r="Z14" t="str">
            <v>Rencontre avec vous par Vidéoconférence;</v>
          </cell>
        </row>
        <row r="15">
          <cell r="Z15" t="str">
            <v>Préparation à la rencontre et rencontre avec vous à nos bureaux;</v>
          </cell>
        </row>
        <row r="16">
          <cell r="Z16" t="str">
            <v>Préparation à la rencontre, déplacement et rencontre avec vous aux bureaux des notaires;</v>
          </cell>
        </row>
        <row r="17">
          <cell r="Z17" t="str">
            <v>Préparation à la rencontre, déplacement et rencontre avec vous à vos bureaux;</v>
          </cell>
        </row>
        <row r="18">
          <cell r="Z18" t="str">
            <v>Préparation à la rencontre et rencontre avec vous par Vidéoconférence;</v>
          </cell>
        </row>
        <row r="19">
          <cell r="Z19" t="str">
            <v>Recueullir les différentes informations pertinentes à l'élaboration de la planification fiscale;</v>
          </cell>
        </row>
        <row r="20">
          <cell r="Z20" t="str">
            <v>Recueuillir les informations pour la création d'une société;</v>
          </cell>
        </row>
        <row r="21">
          <cell r="Z21" t="str">
            <v>Recueuillir les informations pour la création d'une fiducie;</v>
          </cell>
        </row>
        <row r="22">
          <cell r="Z22" t="str">
            <v>Prise de connaissance et analyse des documents soumis;</v>
          </cell>
        </row>
        <row r="23">
          <cell r="Z23" t="str">
            <v>Obtention et analyse des différents soldes fiscaux de toutes les parties impliquées;</v>
          </cell>
        </row>
        <row r="24">
          <cell r="Z24" t="str">
            <v>Analyse des livres des minutes pour déterminer les caractéristiques fiscales des actions;</v>
          </cell>
        </row>
        <row r="25">
          <cell r="Z25" t="str">
            <v>Préparation de tableaux de capital actions;</v>
          </cell>
        </row>
        <row r="26">
          <cell r="Z26" t="str">
            <v>Analyse, réflexions et recherches fiscales permettant de déterminer le plan d'action fiscal optimal;</v>
          </cell>
        </row>
        <row r="27">
          <cell r="Z27" t="str">
            <v>Rédaction d'un mémorandum fiscal pour mettre en place la réorganisation fiscale déterminée;</v>
          </cell>
        </row>
        <row r="28">
          <cell r="Z28" t="str">
            <v>Rédaction de directives aux juristes afin de mettre en place la planification fiscale;</v>
          </cell>
        </row>
        <row r="29">
          <cell r="Z29" t="str">
            <v>Préparation d'organigrammes corporatifs avant et après opérations;</v>
          </cell>
        </row>
        <row r="30">
          <cell r="Z30" t="str">
            <v>Recherches et analyses fiscales requises pour la mise en place de la réorganisation;</v>
          </cell>
        </row>
        <row r="31">
          <cell r="Z31" t="str">
            <v>Analyse des risques fiscaux potentiels (règles générales anti-évitement générale et spécifiques);</v>
          </cell>
        </row>
        <row r="32">
          <cell r="Z32" t="str">
            <v>Estimation du calcul du Revenu Protégé année par année nécessaire pour les fins de la réorganisation;</v>
          </cell>
        </row>
        <row r="33">
          <cell r="Z33" t="str">
            <v>Révision de la documentation juridique afférente à la présente réorganisation;</v>
          </cell>
        </row>
        <row r="34">
          <cell r="Z34" t="str">
            <v>Discussion avec un expert en taxes à la consommation pour les différents aspects de la réorganisation;</v>
          </cell>
        </row>
        <row r="36">
          <cell r="Z36" t="str">
            <v>Divers calculs effectués en lien avec la mise en place;</v>
          </cell>
        </row>
        <row r="37">
          <cell r="Z37" t="str">
            <v>Démarches d'obtention du numéro d'entreprise fédéral pour la nouvelle société;</v>
          </cell>
        </row>
        <row r="38">
          <cell r="Z38" t="str">
            <v>Préparation des formulaires d'autorisations requis;</v>
          </cell>
        </row>
        <row r="39">
          <cell r="Z39" t="str">
            <v>Démarches d'obtention des numéros pour la nouvelle entité;</v>
          </cell>
        </row>
        <row r="40">
          <cell r="Z40" t="str">
            <v>Préparation des formulaires de roulement T2057 et TP-518 requis;</v>
          </cell>
        </row>
        <row r="41">
          <cell r="Z41" t="str">
            <v>Préparation des formulaires de ventes de comptes clients T2022 et TP-184 requis;</v>
          </cell>
        </row>
        <row r="42">
          <cell r="Z42" t="str">
            <v>Préparation des formulaires de taxes FP-2044 requis pour le transfert de la totalité ou presque d'une entreprise;</v>
          </cell>
        </row>
        <row r="43">
          <cell r="Z43" t="str">
            <v>Préparation des différents formulaires et annexes requises afin de déclarer un CDC;</v>
          </cell>
        </row>
        <row r="44">
          <cell r="Z44" t="str">
            <v>Préparation du formulaire T2027règlement de dette lors de la liquidation de filiale;</v>
          </cell>
        </row>
        <row r="45">
          <cell r="Z45" t="str">
            <v>Préparer un sommaire de chèques à faire pour la séance de clôture;</v>
          </cell>
        </row>
        <row r="46">
          <cell r="Z46" t="str">
            <v>Validation de la conformité des chèques/virements effectués en concordance avec nos directives;</v>
          </cell>
        </row>
        <row r="47">
          <cell r="Z47" t="str">
            <v>Préparation des formulaires de choix fiscaux de clauses de non-concurrence;</v>
          </cell>
        </row>
        <row r="48">
          <cell r="Z48" t="str">
            <v>Diverses discussions téléphoniques avec vous;</v>
          </cell>
        </row>
        <row r="49">
          <cell r="Z49" t="str">
            <v>Diverses discussions téléphoniques avec vous et le juriste;</v>
          </cell>
        </row>
        <row r="50">
          <cell r="Z50" t="str">
            <v>Diverses discussions téléphoniques avec vous, le juriste et votre comptable;</v>
          </cell>
        </row>
        <row r="51">
          <cell r="Z51" t="str">
            <v>Lecture, analyse et rédaction de divers courriels avec les divers intervenants;</v>
          </cell>
        </row>
        <row r="52">
          <cell r="Z52" t="str">
            <v>Préparation à la rencontre et rencontre avec vous pour la signature des documents préparés;</v>
          </cell>
        </row>
        <row r="53">
          <cell r="Z53" t="str">
            <v>Préparation à la rencontre, déplacement et rencontre avec vous pour la signature des documents préparés;</v>
          </cell>
        </row>
        <row r="55">
          <cell r="Z55" t="str">
            <v>Travail avec votre comptable à la préparation/révision des états financiers et déclarations de revenus;</v>
          </cell>
        </row>
        <row r="56">
          <cell r="Z56" t="str">
            <v>Analyses et recherches fiscales requises en lien avec xxx;</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2:F98"/>
  <sheetViews>
    <sheetView view="pageBreakPreview" topLeftCell="A34" zoomScale="80" zoomScaleNormal="100" zoomScaleSheetLayoutView="80" workbookViewId="0">
      <selection activeCell="E75" sqref="E7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24</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26</v>
      </c>
      <c r="C25" s="25"/>
      <c r="D25" s="25"/>
      <c r="E25" s="25"/>
      <c r="F25" s="25"/>
    </row>
    <row r="26" spans="1:6" ht="15" x14ac:dyDescent="0.2">
      <c r="A26" s="18"/>
      <c r="B26" s="30" t="s">
        <v>27</v>
      </c>
      <c r="C26" s="25"/>
      <c r="D26" s="25"/>
      <c r="E26" s="25"/>
      <c r="F26" s="25"/>
    </row>
    <row r="27" spans="1:6" ht="15" x14ac:dyDescent="0.2">
      <c r="A27" s="18"/>
      <c r="B27" s="30" t="s">
        <v>28</v>
      </c>
      <c r="C27" s="25"/>
      <c r="D27" s="25"/>
      <c r="E27" s="25"/>
      <c r="F27" s="25"/>
    </row>
    <row r="28" spans="1:6" x14ac:dyDescent="0.2">
      <c r="A28" s="19"/>
      <c r="B28" s="25"/>
      <c r="C28" s="27"/>
      <c r="D28" s="27"/>
      <c r="E28" s="28"/>
      <c r="F28" s="25"/>
    </row>
    <row r="29" spans="1:6" ht="15" x14ac:dyDescent="0.2">
      <c r="A29" s="18"/>
      <c r="B29" s="27"/>
      <c r="C29" s="27"/>
      <c r="D29" s="31" t="s">
        <v>15</v>
      </c>
      <c r="E29" s="31" t="s">
        <v>29</v>
      </c>
      <c r="F29" s="25"/>
    </row>
    <row r="30" spans="1:6" ht="13.5" thickBot="1" x14ac:dyDescent="0.25">
      <c r="A30" s="20"/>
      <c r="B30" s="20"/>
      <c r="C30" s="20"/>
      <c r="D30" s="20"/>
      <c r="E30" s="20"/>
      <c r="F30" s="24"/>
    </row>
    <row r="31" spans="1:6" s="45" customFormat="1" ht="21.75" customHeight="1" x14ac:dyDescent="0.2">
      <c r="A31" s="57" t="s">
        <v>0</v>
      </c>
      <c r="B31" s="57"/>
      <c r="C31" s="57"/>
      <c r="D31" s="57"/>
      <c r="E31" s="57"/>
      <c r="F31" s="57"/>
    </row>
    <row r="32" spans="1:6" x14ac:dyDescent="0.2">
      <c r="A32" s="18"/>
      <c r="B32" s="19"/>
      <c r="C32" s="18"/>
      <c r="D32" s="18"/>
      <c r="E32" s="18"/>
    </row>
    <row r="33" spans="1:6" ht="14.25" x14ac:dyDescent="0.2">
      <c r="A33" s="25"/>
      <c r="B33" s="26" t="s">
        <v>30</v>
      </c>
      <c r="C33" s="26"/>
      <c r="D33" s="26"/>
      <c r="E33" s="32"/>
      <c r="F33" s="25"/>
    </row>
    <row r="34" spans="1:6" ht="14.25" x14ac:dyDescent="0.2">
      <c r="A34" s="25"/>
      <c r="B34" s="56"/>
      <c r="C34" s="56"/>
      <c r="D34" s="56"/>
      <c r="E34" s="32"/>
      <c r="F34" s="25"/>
    </row>
    <row r="35" spans="1:6" ht="14.25" x14ac:dyDescent="0.2">
      <c r="A35" s="25"/>
      <c r="B35" s="56"/>
      <c r="C35" s="56"/>
      <c r="D35" s="56"/>
      <c r="E35" s="32"/>
      <c r="F35" s="25"/>
    </row>
    <row r="36" spans="1:6" ht="14.25" x14ac:dyDescent="0.2">
      <c r="A36" s="25"/>
      <c r="B36" s="56" t="s">
        <v>2</v>
      </c>
      <c r="C36" s="56"/>
      <c r="D36" s="56"/>
      <c r="E36" s="32"/>
      <c r="F36" s="25"/>
    </row>
    <row r="37" spans="1:6" ht="14.25" x14ac:dyDescent="0.2">
      <c r="A37" s="25"/>
      <c r="B37" s="56"/>
      <c r="C37" s="56"/>
      <c r="D37" s="56"/>
      <c r="E37" s="32"/>
      <c r="F37" s="25"/>
    </row>
    <row r="38" spans="1:6" ht="14.25" x14ac:dyDescent="0.2">
      <c r="A38" s="25"/>
      <c r="B38" s="56"/>
      <c r="C38" s="56"/>
      <c r="D38" s="56"/>
      <c r="E38" s="32"/>
      <c r="F38" s="25"/>
    </row>
    <row r="39" spans="1:6" ht="14.25" x14ac:dyDescent="0.2">
      <c r="A39" s="25"/>
      <c r="B39" s="56" t="s">
        <v>32</v>
      </c>
      <c r="C39" s="56"/>
      <c r="D39" s="56"/>
      <c r="E39" s="32"/>
      <c r="F39" s="25"/>
    </row>
    <row r="40" spans="1:6" ht="14.25" x14ac:dyDescent="0.2">
      <c r="A40" s="25"/>
      <c r="B40" s="56"/>
      <c r="C40" s="56"/>
      <c r="D40" s="56"/>
      <c r="E40" s="32"/>
      <c r="F40" s="25"/>
    </row>
    <row r="41" spans="1:6" ht="13.5" customHeight="1" x14ac:dyDescent="0.2">
      <c r="A41" s="25"/>
      <c r="B41" s="56"/>
      <c r="C41" s="56"/>
      <c r="D41" s="56"/>
      <c r="E41" s="32"/>
      <c r="F41" s="25"/>
    </row>
    <row r="42" spans="1:6" ht="14.25" x14ac:dyDescent="0.2">
      <c r="A42" s="25"/>
      <c r="B42" s="56" t="s">
        <v>33</v>
      </c>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t="s">
        <v>13</v>
      </c>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t="s">
        <v>14</v>
      </c>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t="s">
        <v>34</v>
      </c>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t="s">
        <v>35</v>
      </c>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t="s">
        <v>31</v>
      </c>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t="s">
        <v>36</v>
      </c>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4.25" x14ac:dyDescent="0.2">
      <c r="A67" s="25"/>
      <c r="B67" s="56"/>
      <c r="C67" s="56"/>
      <c r="D67" s="56"/>
      <c r="E67" s="32"/>
      <c r="F67" s="25"/>
    </row>
    <row r="68" spans="1:6" ht="14.25" x14ac:dyDescent="0.2">
      <c r="A68" s="25"/>
      <c r="B68" s="56"/>
      <c r="C68" s="56"/>
      <c r="D68" s="56"/>
      <c r="E68" s="32"/>
      <c r="F68" s="25"/>
    </row>
    <row r="69" spans="1:6" ht="14.25" x14ac:dyDescent="0.2">
      <c r="A69" s="25"/>
      <c r="B69" s="56"/>
      <c r="C69" s="56"/>
      <c r="D69" s="56"/>
      <c r="E69" s="32"/>
      <c r="F69" s="25"/>
    </row>
    <row r="70" spans="1:6" ht="14.25" x14ac:dyDescent="0.2">
      <c r="A70" s="25"/>
      <c r="B70" s="56"/>
      <c r="C70" s="56"/>
      <c r="D70" s="56"/>
      <c r="E70" s="32"/>
      <c r="F70" s="25"/>
    </row>
    <row r="71" spans="1:6" ht="14.25" x14ac:dyDescent="0.2">
      <c r="A71" s="25"/>
      <c r="B71" s="56"/>
      <c r="C71" s="56"/>
      <c r="D71" s="56"/>
      <c r="E71" s="32"/>
      <c r="F71" s="25"/>
    </row>
    <row r="72" spans="1:6" ht="14.25" x14ac:dyDescent="0.2">
      <c r="A72" s="25"/>
      <c r="B72" s="56"/>
      <c r="C72" s="56"/>
      <c r="D72" s="56"/>
      <c r="E72" s="32"/>
      <c r="F72" s="25"/>
    </row>
    <row r="73" spans="1:6" ht="14.25" x14ac:dyDescent="0.2">
      <c r="A73" s="25"/>
      <c r="B73" s="56"/>
      <c r="C73" s="56"/>
      <c r="D73" s="56"/>
      <c r="E73" s="32"/>
      <c r="F73" s="25"/>
    </row>
    <row r="74" spans="1:6" ht="13.5" customHeight="1" x14ac:dyDescent="0.2">
      <c r="A74" s="25"/>
      <c r="B74" s="56"/>
      <c r="C74" s="56"/>
      <c r="D74" s="56"/>
      <c r="E74" s="32"/>
      <c r="F74" s="25"/>
    </row>
    <row r="75" spans="1:6" ht="13.5" customHeight="1" x14ac:dyDescent="0.2">
      <c r="A75" s="25"/>
      <c r="B75" s="29" t="s">
        <v>19</v>
      </c>
      <c r="C75" s="30"/>
      <c r="D75" s="30"/>
      <c r="E75" s="33">
        <f>32*190</f>
        <v>6080</v>
      </c>
      <c r="F75" s="25"/>
    </row>
    <row r="76" spans="1:6" ht="13.5" customHeight="1" x14ac:dyDescent="0.2">
      <c r="A76" s="25"/>
      <c r="B76" s="38" t="s">
        <v>16</v>
      </c>
      <c r="C76" s="30"/>
      <c r="D76" s="30"/>
      <c r="E76" s="34">
        <v>0</v>
      </c>
      <c r="F76" s="25"/>
    </row>
    <row r="77" spans="1:6" ht="13.5" customHeight="1" x14ac:dyDescent="0.2">
      <c r="A77" s="25"/>
      <c r="B77" s="38" t="s">
        <v>17</v>
      </c>
      <c r="C77" s="30"/>
      <c r="D77" s="30"/>
      <c r="E77" s="34">
        <v>0</v>
      </c>
      <c r="F77" s="25"/>
    </row>
    <row r="78" spans="1:6" ht="13.5" customHeight="1" x14ac:dyDescent="0.2">
      <c r="A78" s="25"/>
      <c r="B78" s="29" t="s">
        <v>18</v>
      </c>
      <c r="C78" s="30"/>
      <c r="D78" s="30"/>
      <c r="E78" s="33">
        <f>SUM(E75:E77)</f>
        <v>6080</v>
      </c>
      <c r="F78" s="25"/>
    </row>
    <row r="79" spans="1:6" ht="13.5" customHeight="1" x14ac:dyDescent="0.2">
      <c r="A79" s="25"/>
      <c r="B79" s="30" t="s">
        <v>5</v>
      </c>
      <c r="C79" s="35">
        <v>0.05</v>
      </c>
      <c r="D79" s="30"/>
      <c r="E79" s="39">
        <f>ROUND(E78*C79,2)</f>
        <v>304</v>
      </c>
      <c r="F79" s="25"/>
    </row>
    <row r="80" spans="1:6" ht="13.5" customHeight="1" x14ac:dyDescent="0.2">
      <c r="A80" s="25"/>
      <c r="B80" s="30" t="s">
        <v>4</v>
      </c>
      <c r="C80" s="35">
        <v>8.5000000000000006E-2</v>
      </c>
      <c r="D80" s="30"/>
      <c r="E80" s="40">
        <f>ROUND((E78+E79)*C80,2)</f>
        <v>542.64</v>
      </c>
      <c r="F80" s="25"/>
    </row>
    <row r="81" spans="1:6" ht="13.5" customHeight="1" x14ac:dyDescent="0.2">
      <c r="A81" s="25"/>
      <c r="B81" s="30"/>
      <c r="C81" s="30"/>
      <c r="D81" s="30"/>
      <c r="E81" s="36"/>
      <c r="F81" s="25"/>
    </row>
    <row r="82" spans="1:6" ht="16.5" customHeight="1" thickBot="1" x14ac:dyDescent="0.25">
      <c r="A82" s="25"/>
      <c r="B82" s="29" t="s">
        <v>20</v>
      </c>
      <c r="C82" s="30"/>
      <c r="D82" s="30"/>
      <c r="E82" s="37">
        <f>SUM(E78:E80)</f>
        <v>6926.64</v>
      </c>
      <c r="F82" s="25"/>
    </row>
    <row r="83" spans="1:6" ht="15.75" thickTop="1" x14ac:dyDescent="0.2">
      <c r="A83" s="25"/>
      <c r="B83" s="59"/>
      <c r="C83" s="59"/>
      <c r="D83" s="59"/>
      <c r="E83" s="41"/>
      <c r="F83" s="25"/>
    </row>
    <row r="84" spans="1:6" ht="15" x14ac:dyDescent="0.2">
      <c r="A84" s="25"/>
      <c r="B84" s="58" t="s">
        <v>22</v>
      </c>
      <c r="C84" s="58"/>
      <c r="D84" s="58"/>
      <c r="E84" s="41">
        <v>0</v>
      </c>
      <c r="F84" s="25"/>
    </row>
    <row r="85" spans="1:6" ht="15" x14ac:dyDescent="0.2">
      <c r="A85" s="25"/>
      <c r="B85" s="59"/>
      <c r="C85" s="59"/>
      <c r="D85" s="59"/>
      <c r="E85" s="41"/>
      <c r="F85" s="25"/>
    </row>
    <row r="86" spans="1:6" ht="19.5" customHeight="1" x14ac:dyDescent="0.2">
      <c r="A86" s="25"/>
      <c r="B86" s="42" t="s">
        <v>21</v>
      </c>
      <c r="C86" s="43"/>
      <c r="D86" s="43"/>
      <c r="E86" s="44">
        <f>E82-E84</f>
        <v>6926.64</v>
      </c>
      <c r="F86" s="25"/>
    </row>
    <row r="87" spans="1:6" ht="13.5" customHeight="1" x14ac:dyDescent="0.2">
      <c r="A87" s="25"/>
      <c r="B87" s="25"/>
      <c r="C87" s="25"/>
      <c r="D87" s="25"/>
      <c r="E87" s="25"/>
      <c r="F87" s="25"/>
    </row>
    <row r="88" spans="1:6" x14ac:dyDescent="0.2">
      <c r="A88" s="25"/>
      <c r="B88" s="25"/>
      <c r="C88" s="25"/>
      <c r="D88" s="25"/>
      <c r="E88" s="25"/>
      <c r="F88" s="25"/>
    </row>
    <row r="89" spans="1:6" x14ac:dyDescent="0.2">
      <c r="A89" s="25"/>
      <c r="B89" s="54"/>
      <c r="C89" s="54"/>
      <c r="D89" s="54"/>
      <c r="E89" s="54"/>
      <c r="F89" s="25"/>
    </row>
    <row r="90" spans="1:6" ht="14.25" x14ac:dyDescent="0.2">
      <c r="A90" s="62" t="s">
        <v>23</v>
      </c>
      <c r="B90" s="62"/>
      <c r="C90" s="62"/>
      <c r="D90" s="62"/>
      <c r="E90" s="62"/>
      <c r="F90" s="62"/>
    </row>
    <row r="91" spans="1:6" ht="14.25" x14ac:dyDescent="0.2">
      <c r="A91" s="60" t="s">
        <v>6</v>
      </c>
      <c r="B91" s="60"/>
      <c r="C91" s="60"/>
      <c r="D91" s="60"/>
      <c r="E91" s="60"/>
      <c r="F91" s="60"/>
    </row>
    <row r="92" spans="1:6" x14ac:dyDescent="0.2">
      <c r="A92" s="25"/>
      <c r="B92" s="25"/>
      <c r="C92" s="25"/>
      <c r="D92" s="25"/>
      <c r="E92" s="25"/>
      <c r="F92" s="25"/>
    </row>
    <row r="93" spans="1:6" x14ac:dyDescent="0.2">
      <c r="A93" s="25"/>
      <c r="B93" s="55"/>
      <c r="C93" s="55"/>
      <c r="D93" s="55"/>
      <c r="E93" s="55"/>
      <c r="F93" s="25"/>
    </row>
    <row r="94" spans="1:6" ht="15" x14ac:dyDescent="0.2">
      <c r="A94" s="61" t="s">
        <v>7</v>
      </c>
      <c r="B94" s="61"/>
      <c r="C94" s="61"/>
      <c r="D94" s="61"/>
      <c r="E94" s="61"/>
      <c r="F94" s="61"/>
    </row>
    <row r="96" spans="1:6" ht="39.75" customHeight="1" x14ac:dyDescent="0.2">
      <c r="B96" s="52"/>
      <c r="C96" s="53"/>
      <c r="D96" s="53"/>
    </row>
    <row r="97" spans="2:4" ht="13.5" customHeight="1" x14ac:dyDescent="0.2"/>
    <row r="98" spans="2:4" x14ac:dyDescent="0.2">
      <c r="B98" s="17"/>
      <c r="C98" s="17"/>
      <c r="D98" s="17"/>
    </row>
  </sheetData>
  <mergeCells count="51">
    <mergeCell ref="A91:F91"/>
    <mergeCell ref="A94:F94"/>
    <mergeCell ref="A90:F90"/>
    <mergeCell ref="B34:D34"/>
    <mergeCell ref="B35:D35"/>
    <mergeCell ref="B70:D70"/>
    <mergeCell ref="B71:D71"/>
    <mergeCell ref="B72:D72"/>
    <mergeCell ref="B73:D73"/>
    <mergeCell ref="B74:D74"/>
    <mergeCell ref="B65:D65"/>
    <mergeCell ref="B66:D66"/>
    <mergeCell ref="B67:D67"/>
    <mergeCell ref="B68:D68"/>
    <mergeCell ref="B69:D69"/>
    <mergeCell ref="B60:D60"/>
    <mergeCell ref="B84:D84"/>
    <mergeCell ref="B85:D85"/>
    <mergeCell ref="B58:D58"/>
    <mergeCell ref="B59:D59"/>
    <mergeCell ref="B53:D53"/>
    <mergeCell ref="B54:D54"/>
    <mergeCell ref="B55:D55"/>
    <mergeCell ref="B56:D56"/>
    <mergeCell ref="B57:D57"/>
    <mergeCell ref="B61:D61"/>
    <mergeCell ref="B62:D62"/>
    <mergeCell ref="B63:D63"/>
    <mergeCell ref="B64:D64"/>
    <mergeCell ref="B83:D83"/>
    <mergeCell ref="A31:F31"/>
    <mergeCell ref="B45:D45"/>
    <mergeCell ref="B46:D46"/>
    <mergeCell ref="B47:D47"/>
    <mergeCell ref="B48:D48"/>
    <mergeCell ref="B96:D96"/>
    <mergeCell ref="B89:E89"/>
    <mergeCell ref="B93:E93"/>
    <mergeCell ref="B36:D36"/>
    <mergeCell ref="B37:D37"/>
    <mergeCell ref="B38:D38"/>
    <mergeCell ref="B39:D39"/>
    <mergeCell ref="B40:D40"/>
    <mergeCell ref="B41:D41"/>
    <mergeCell ref="B42:D42"/>
    <mergeCell ref="B43:D43"/>
    <mergeCell ref="B44:D44"/>
    <mergeCell ref="B49:D49"/>
    <mergeCell ref="B50:D50"/>
    <mergeCell ref="B51:D51"/>
    <mergeCell ref="B52:D52"/>
  </mergeCells>
  <phoneticPr fontId="0" type="noConversion"/>
  <dataValidations count="1">
    <dataValidation type="list" allowBlank="1" showInputMessage="1" showErrorMessage="1" sqref="B83:B85 B12:B20 B34:B74" xr:uid="{00000000-0002-0000-00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2:F97"/>
  <sheetViews>
    <sheetView view="pageBreakPreview" topLeftCell="A22"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95</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15" x14ac:dyDescent="0.2">
      <c r="A26" s="18"/>
      <c r="B26" s="30" t="s">
        <v>97</v>
      </c>
      <c r="C26" s="25"/>
      <c r="D26" s="25"/>
      <c r="E26" s="25"/>
      <c r="F26" s="25"/>
    </row>
    <row r="27" spans="1:6" ht="15" x14ac:dyDescent="0.2">
      <c r="A27" s="18"/>
      <c r="B27" s="30" t="s">
        <v>98</v>
      </c>
      <c r="C27" s="25"/>
      <c r="D27" s="25"/>
      <c r="E27" s="25"/>
      <c r="F27" s="25"/>
    </row>
    <row r="28" spans="1:6" x14ac:dyDescent="0.2">
      <c r="A28" s="19"/>
      <c r="B28" s="25"/>
      <c r="C28" s="27"/>
      <c r="D28" s="27"/>
      <c r="E28" s="28"/>
      <c r="F28" s="25"/>
    </row>
    <row r="29" spans="1:6" ht="15" x14ac:dyDescent="0.2">
      <c r="A29" s="18"/>
      <c r="B29" s="27"/>
      <c r="C29" s="27"/>
      <c r="D29" s="31" t="s">
        <v>15</v>
      </c>
      <c r="E29" s="31" t="s">
        <v>96</v>
      </c>
      <c r="F29" s="25"/>
    </row>
    <row r="30" spans="1:6" ht="13.5" thickBot="1" x14ac:dyDescent="0.25">
      <c r="A30" s="20"/>
      <c r="B30" s="20"/>
      <c r="C30" s="20"/>
      <c r="D30" s="20"/>
      <c r="E30" s="20"/>
      <c r="F30" s="24"/>
    </row>
    <row r="31" spans="1:6" s="45" customFormat="1" ht="21.75" customHeight="1" x14ac:dyDescent="0.2">
      <c r="A31" s="57" t="s">
        <v>0</v>
      </c>
      <c r="B31" s="57"/>
      <c r="C31" s="57"/>
      <c r="D31" s="57"/>
      <c r="E31" s="57"/>
      <c r="F31" s="57"/>
    </row>
    <row r="32" spans="1:6" x14ac:dyDescent="0.2">
      <c r="A32" s="18"/>
      <c r="B32" s="19"/>
      <c r="C32" s="18"/>
      <c r="D32" s="18"/>
      <c r="E32" s="18"/>
    </row>
    <row r="33" spans="1:6" ht="14.25" x14ac:dyDescent="0.2">
      <c r="A33" s="25"/>
      <c r="B33" s="26" t="s">
        <v>30</v>
      </c>
      <c r="C33" s="26"/>
      <c r="D33" s="26"/>
      <c r="E33" s="32"/>
      <c r="F33" s="25"/>
    </row>
    <row r="34" spans="1:6" ht="14.25" x14ac:dyDescent="0.2">
      <c r="A34" s="25"/>
      <c r="B34" s="56"/>
      <c r="C34" s="56"/>
      <c r="D34" s="56"/>
      <c r="E34" s="32"/>
      <c r="F34" s="25"/>
    </row>
    <row r="35" spans="1:6" ht="14.25" x14ac:dyDescent="0.2">
      <c r="A35" s="25"/>
      <c r="B35" s="56"/>
      <c r="C35" s="56"/>
      <c r="D35" s="56"/>
      <c r="E35" s="32"/>
      <c r="F35" s="25"/>
    </row>
    <row r="36" spans="1:6" ht="14.25" x14ac:dyDescent="0.2">
      <c r="A36" s="25"/>
      <c r="B36" s="56" t="s">
        <v>99</v>
      </c>
      <c r="C36" s="56"/>
      <c r="D36" s="56"/>
      <c r="E36" s="32"/>
      <c r="F36" s="25"/>
    </row>
    <row r="37" spans="1:6" ht="14.25" x14ac:dyDescent="0.2">
      <c r="A37" s="25"/>
      <c r="B37" s="56"/>
      <c r="C37" s="56"/>
      <c r="D37" s="56"/>
      <c r="E37" s="32"/>
      <c r="F37" s="25"/>
    </row>
    <row r="38" spans="1:6" ht="14.25" x14ac:dyDescent="0.2">
      <c r="A38" s="25"/>
      <c r="B38" s="56"/>
      <c r="C38" s="56"/>
      <c r="D38" s="56"/>
      <c r="E38" s="32"/>
      <c r="F38" s="25"/>
    </row>
    <row r="39" spans="1:6" ht="14.25" customHeight="1" x14ac:dyDescent="0.2">
      <c r="A39" s="25"/>
      <c r="B39" s="56" t="s">
        <v>100</v>
      </c>
      <c r="C39" s="56"/>
      <c r="D39" s="56"/>
      <c r="E39" s="32"/>
      <c r="F39" s="25"/>
    </row>
    <row r="40" spans="1:6" ht="14.25" x14ac:dyDescent="0.2">
      <c r="A40" s="25"/>
      <c r="B40" s="56"/>
      <c r="C40" s="56"/>
      <c r="D40" s="56"/>
      <c r="E40" s="32"/>
      <c r="F40" s="25"/>
    </row>
    <row r="41" spans="1:6" ht="13.5" customHeight="1"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46"/>
      <c r="C62" s="46"/>
      <c r="D62" s="46"/>
      <c r="E62" s="32"/>
      <c r="F62" s="25"/>
    </row>
    <row r="63" spans="1:6" ht="14.25" x14ac:dyDescent="0.2">
      <c r="A63" s="25"/>
      <c r="B63" s="46"/>
      <c r="C63" s="46"/>
      <c r="D63" s="46"/>
      <c r="E63" s="32"/>
      <c r="F63" s="25"/>
    </row>
    <row r="64" spans="1:6" ht="14.25" x14ac:dyDescent="0.2">
      <c r="A64" s="25"/>
      <c r="B64" s="46"/>
      <c r="C64" s="46"/>
      <c r="D64" s="46"/>
      <c r="E64" s="32"/>
      <c r="F64" s="25"/>
    </row>
    <row r="65" spans="1:6" ht="14.25" x14ac:dyDescent="0.2">
      <c r="A65" s="25"/>
      <c r="B65" s="46"/>
      <c r="C65" s="46"/>
      <c r="D65" s="46"/>
      <c r="E65" s="32"/>
      <c r="F65" s="25"/>
    </row>
    <row r="66" spans="1:6" ht="14.25" x14ac:dyDescent="0.2">
      <c r="A66" s="25"/>
      <c r="B66" s="56"/>
      <c r="C66" s="56"/>
      <c r="D66" s="56"/>
      <c r="E66" s="32"/>
      <c r="F66" s="25"/>
    </row>
    <row r="67" spans="1:6" ht="14.25" x14ac:dyDescent="0.2">
      <c r="A67" s="25"/>
      <c r="B67" s="56"/>
      <c r="C67" s="56"/>
      <c r="D67" s="56"/>
      <c r="E67" s="32"/>
      <c r="F67" s="25"/>
    </row>
    <row r="68" spans="1:6" ht="14.25" x14ac:dyDescent="0.2">
      <c r="A68" s="25"/>
      <c r="B68" s="56"/>
      <c r="C68" s="56"/>
      <c r="D68" s="56"/>
      <c r="E68" s="32"/>
      <c r="F68" s="25"/>
    </row>
    <row r="69" spans="1:6" ht="14.25" x14ac:dyDescent="0.2">
      <c r="A69" s="25"/>
      <c r="B69" s="56"/>
      <c r="C69" s="56"/>
      <c r="D69" s="56"/>
      <c r="E69" s="32"/>
      <c r="F69" s="25"/>
    </row>
    <row r="70" spans="1:6" ht="14.25" x14ac:dyDescent="0.2">
      <c r="A70" s="25"/>
      <c r="B70" s="56"/>
      <c r="C70" s="56"/>
      <c r="D70" s="56"/>
      <c r="E70" s="32"/>
      <c r="F70" s="25"/>
    </row>
    <row r="71" spans="1:6" ht="14.25" x14ac:dyDescent="0.2">
      <c r="A71" s="25"/>
      <c r="B71" s="56"/>
      <c r="C71" s="56"/>
      <c r="D71" s="56"/>
      <c r="E71" s="32"/>
      <c r="F71" s="25"/>
    </row>
    <row r="72" spans="1:6" ht="14.25" x14ac:dyDescent="0.2">
      <c r="A72" s="25"/>
      <c r="B72" s="56"/>
      <c r="C72" s="56"/>
      <c r="D72" s="56"/>
      <c r="E72" s="32"/>
      <c r="F72" s="25"/>
    </row>
    <row r="73" spans="1:6" ht="13.5" customHeight="1" x14ac:dyDescent="0.2">
      <c r="A73" s="25"/>
      <c r="B73" s="56"/>
      <c r="C73" s="56"/>
      <c r="D73" s="56"/>
      <c r="E73" s="32"/>
      <c r="F73" s="25"/>
    </row>
    <row r="74" spans="1:6" ht="13.5" customHeight="1" x14ac:dyDescent="0.2">
      <c r="A74" s="25"/>
      <c r="B74" s="29" t="s">
        <v>19</v>
      </c>
      <c r="C74" s="30"/>
      <c r="D74" s="30"/>
      <c r="E74" s="33">
        <f>2.75*225</f>
        <v>618.75</v>
      </c>
      <c r="F74" s="25"/>
    </row>
    <row r="75" spans="1:6" ht="13.5" customHeight="1" x14ac:dyDescent="0.2">
      <c r="A75" s="25"/>
      <c r="B75" s="38" t="s">
        <v>16</v>
      </c>
      <c r="C75" s="30"/>
      <c r="D75" s="30"/>
      <c r="E75" s="34">
        <v>0</v>
      </c>
      <c r="F75" s="25"/>
    </row>
    <row r="76" spans="1:6" ht="13.5" customHeight="1" x14ac:dyDescent="0.2">
      <c r="A76" s="25"/>
      <c r="B76" s="38" t="s">
        <v>17</v>
      </c>
      <c r="C76" s="30"/>
      <c r="D76" s="30"/>
      <c r="E76" s="34">
        <v>0</v>
      </c>
      <c r="F76" s="25"/>
    </row>
    <row r="77" spans="1:6" ht="13.5" customHeight="1" x14ac:dyDescent="0.2">
      <c r="A77" s="25"/>
      <c r="B77" s="29" t="s">
        <v>18</v>
      </c>
      <c r="C77" s="30"/>
      <c r="D77" s="30"/>
      <c r="E77" s="33">
        <f>SUM(E74:E76)</f>
        <v>618.75</v>
      </c>
      <c r="F77" s="25"/>
    </row>
    <row r="78" spans="1:6" ht="13.5" customHeight="1" x14ac:dyDescent="0.2">
      <c r="A78" s="25"/>
      <c r="B78" s="30" t="s">
        <v>5</v>
      </c>
      <c r="C78" s="35">
        <v>0.05</v>
      </c>
      <c r="D78" s="30"/>
      <c r="E78" s="39">
        <f>ROUND(E77*C78,2)</f>
        <v>30.94</v>
      </c>
      <c r="F78" s="25"/>
    </row>
    <row r="79" spans="1:6" ht="13.5" customHeight="1" x14ac:dyDescent="0.2">
      <c r="A79" s="25"/>
      <c r="B79" s="30" t="s">
        <v>4</v>
      </c>
      <c r="C79" s="47">
        <v>9.9750000000000005E-2</v>
      </c>
      <c r="D79" s="30"/>
      <c r="E79" s="40">
        <f>ROUND(E77*C79,2)</f>
        <v>61.72</v>
      </c>
      <c r="F79" s="25"/>
    </row>
    <row r="80" spans="1:6" ht="13.5" customHeight="1" x14ac:dyDescent="0.2">
      <c r="A80" s="25"/>
      <c r="B80" s="30"/>
      <c r="C80" s="30"/>
      <c r="D80" s="30"/>
      <c r="E80" s="36"/>
      <c r="F80" s="25"/>
    </row>
    <row r="81" spans="1:6" ht="16.5" customHeight="1" thickBot="1" x14ac:dyDescent="0.25">
      <c r="A81" s="25"/>
      <c r="B81" s="29" t="s">
        <v>20</v>
      </c>
      <c r="C81" s="30"/>
      <c r="D81" s="30"/>
      <c r="E81" s="37">
        <f>SUM(E77:E79)</f>
        <v>711.41000000000008</v>
      </c>
      <c r="F81" s="25"/>
    </row>
    <row r="82" spans="1:6" ht="15.75" thickTop="1" x14ac:dyDescent="0.2">
      <c r="A82" s="25"/>
      <c r="B82" s="59"/>
      <c r="C82" s="59"/>
      <c r="D82" s="59"/>
      <c r="E82" s="41"/>
      <c r="F82" s="25"/>
    </row>
    <row r="83" spans="1:6" ht="15" x14ac:dyDescent="0.2">
      <c r="A83" s="25"/>
      <c r="B83" s="58" t="s">
        <v>22</v>
      </c>
      <c r="C83" s="58"/>
      <c r="D83" s="58"/>
      <c r="E83" s="41">
        <v>0</v>
      </c>
      <c r="F83" s="25"/>
    </row>
    <row r="84" spans="1:6" ht="15" x14ac:dyDescent="0.2">
      <c r="A84" s="25"/>
      <c r="B84" s="59"/>
      <c r="C84" s="59"/>
      <c r="D84" s="59"/>
      <c r="E84" s="41"/>
      <c r="F84" s="25"/>
    </row>
    <row r="85" spans="1:6" ht="19.5" customHeight="1" x14ac:dyDescent="0.2">
      <c r="A85" s="25"/>
      <c r="B85" s="42" t="s">
        <v>21</v>
      </c>
      <c r="C85" s="43"/>
      <c r="D85" s="43"/>
      <c r="E85" s="44">
        <f>E81-E83</f>
        <v>711.41000000000008</v>
      </c>
      <c r="F85" s="25"/>
    </row>
    <row r="86" spans="1:6" ht="13.5" customHeight="1" x14ac:dyDescent="0.2">
      <c r="A86" s="25"/>
      <c r="B86" s="25"/>
      <c r="C86" s="25"/>
      <c r="D86" s="25"/>
      <c r="E86" s="25"/>
      <c r="F86" s="25"/>
    </row>
    <row r="87" spans="1:6" x14ac:dyDescent="0.2">
      <c r="A87" s="25"/>
      <c r="B87" s="25"/>
      <c r="C87" s="25"/>
      <c r="D87" s="25"/>
      <c r="E87" s="25"/>
      <c r="F87" s="25"/>
    </row>
    <row r="88" spans="1:6" x14ac:dyDescent="0.2">
      <c r="A88" s="25"/>
      <c r="B88" s="54"/>
      <c r="C88" s="54"/>
      <c r="D88" s="54"/>
      <c r="E88" s="54"/>
      <c r="F88" s="25"/>
    </row>
    <row r="89" spans="1:6" ht="14.25" x14ac:dyDescent="0.2">
      <c r="A89" s="62" t="s">
        <v>23</v>
      </c>
      <c r="B89" s="62"/>
      <c r="C89" s="62"/>
      <c r="D89" s="62"/>
      <c r="E89" s="62"/>
      <c r="F89" s="62"/>
    </row>
    <row r="90" spans="1:6" ht="14.25" x14ac:dyDescent="0.2">
      <c r="A90" s="60" t="s">
        <v>6</v>
      </c>
      <c r="B90" s="60"/>
      <c r="C90" s="60"/>
      <c r="D90" s="60"/>
      <c r="E90" s="60"/>
      <c r="F90" s="60"/>
    </row>
    <row r="91" spans="1:6" x14ac:dyDescent="0.2">
      <c r="A91" s="25"/>
      <c r="B91" s="25"/>
      <c r="C91" s="25"/>
      <c r="D91" s="25"/>
      <c r="E91" s="25"/>
      <c r="F91" s="25"/>
    </row>
    <row r="92" spans="1:6" x14ac:dyDescent="0.2">
      <c r="A92" s="25"/>
      <c r="B92" s="55"/>
      <c r="C92" s="55"/>
      <c r="D92" s="55"/>
      <c r="E92" s="55"/>
      <c r="F92" s="25"/>
    </row>
    <row r="93" spans="1:6" ht="15" x14ac:dyDescent="0.2">
      <c r="A93" s="61" t="s">
        <v>7</v>
      </c>
      <c r="B93" s="61"/>
      <c r="C93" s="61"/>
      <c r="D93" s="61"/>
      <c r="E93" s="61"/>
      <c r="F93" s="61"/>
    </row>
    <row r="95" spans="1:6" ht="39.75" customHeight="1" x14ac:dyDescent="0.2">
      <c r="B95" s="52"/>
      <c r="C95" s="53"/>
      <c r="D95" s="53"/>
    </row>
    <row r="96" spans="1:6" ht="13.5" customHeight="1" x14ac:dyDescent="0.2"/>
    <row r="97" spans="2:4" x14ac:dyDescent="0.2">
      <c r="B97" s="17"/>
      <c r="C97" s="17"/>
      <c r="D97" s="17"/>
    </row>
  </sheetData>
  <mergeCells count="46">
    <mergeCell ref="A90:F90"/>
    <mergeCell ref="B92:E92"/>
    <mergeCell ref="A93:F93"/>
    <mergeCell ref="B95:D95"/>
    <mergeCell ref="B73:D73"/>
    <mergeCell ref="B82:D82"/>
    <mergeCell ref="B83:D83"/>
    <mergeCell ref="B84:D84"/>
    <mergeCell ref="B88:E88"/>
    <mergeCell ref="A89:F89"/>
    <mergeCell ref="B72:D72"/>
    <mergeCell ref="B57:D57"/>
    <mergeCell ref="B58:D58"/>
    <mergeCell ref="B59:D59"/>
    <mergeCell ref="B60:D60"/>
    <mergeCell ref="B61:D61"/>
    <mergeCell ref="B66:D66"/>
    <mergeCell ref="B67:D67"/>
    <mergeCell ref="B68:D68"/>
    <mergeCell ref="B69:D69"/>
    <mergeCell ref="B70:D70"/>
    <mergeCell ref="B71:D71"/>
    <mergeCell ref="B56:D56"/>
    <mergeCell ref="B45:D45"/>
    <mergeCell ref="B46:D46"/>
    <mergeCell ref="B47:D47"/>
    <mergeCell ref="B48:D48"/>
    <mergeCell ref="B49:D49"/>
    <mergeCell ref="B50:D50"/>
    <mergeCell ref="B51:D51"/>
    <mergeCell ref="B52:D52"/>
    <mergeCell ref="B53:D53"/>
    <mergeCell ref="B54:D54"/>
    <mergeCell ref="B55:D55"/>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82:B84 B34:B73 B12:B20" xr:uid="{00000000-0002-0000-0900-000000000000}">
      <formula1>Liste_Activités</formula1>
    </dataValidation>
  </dataValidations>
  <printOptions horizontalCentered="1" verticalCentered="1"/>
  <pageMargins left="0" right="0" top="0" bottom="0" header="0" footer="0"/>
  <pageSetup scale="60"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2:F97"/>
  <sheetViews>
    <sheetView view="pageBreakPreview" topLeftCell="A7"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101</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15" x14ac:dyDescent="0.2">
      <c r="A26" s="18"/>
      <c r="B26" s="30" t="s">
        <v>97</v>
      </c>
      <c r="C26" s="25"/>
      <c r="D26" s="25"/>
      <c r="E26" s="25"/>
      <c r="F26" s="25"/>
    </row>
    <row r="27" spans="1:6" ht="15" x14ac:dyDescent="0.2">
      <c r="A27" s="18"/>
      <c r="B27" s="30" t="s">
        <v>98</v>
      </c>
      <c r="C27" s="25"/>
      <c r="D27" s="25"/>
      <c r="E27" s="25"/>
      <c r="F27" s="25"/>
    </row>
    <row r="28" spans="1:6" x14ac:dyDescent="0.2">
      <c r="A28" s="19"/>
      <c r="B28" s="25"/>
      <c r="C28" s="27"/>
      <c r="D28" s="27"/>
      <c r="E28" s="28"/>
      <c r="F28" s="25"/>
    </row>
    <row r="29" spans="1:6" ht="15" x14ac:dyDescent="0.2">
      <c r="A29" s="18"/>
      <c r="B29" s="27"/>
      <c r="C29" s="27"/>
      <c r="D29" s="31" t="s">
        <v>15</v>
      </c>
      <c r="E29" s="31" t="s">
        <v>102</v>
      </c>
      <c r="F29" s="25"/>
    </row>
    <row r="30" spans="1:6" ht="13.5" thickBot="1" x14ac:dyDescent="0.25">
      <c r="A30" s="20"/>
      <c r="B30" s="20"/>
      <c r="C30" s="20"/>
      <c r="D30" s="20"/>
      <c r="E30" s="20"/>
      <c r="F30" s="24"/>
    </row>
    <row r="31" spans="1:6" s="45" customFormat="1" ht="21.75" customHeight="1" x14ac:dyDescent="0.2">
      <c r="A31" s="57" t="s">
        <v>0</v>
      </c>
      <c r="B31" s="57"/>
      <c r="C31" s="57"/>
      <c r="D31" s="57"/>
      <c r="E31" s="57"/>
      <c r="F31" s="57"/>
    </row>
    <row r="32" spans="1:6" x14ac:dyDescent="0.2">
      <c r="A32" s="18"/>
      <c r="B32" s="19"/>
      <c r="C32" s="18"/>
      <c r="D32" s="18"/>
      <c r="E32" s="18"/>
    </row>
    <row r="33" spans="1:6" ht="14.25" x14ac:dyDescent="0.2">
      <c r="A33" s="25"/>
      <c r="B33" s="26" t="s">
        <v>30</v>
      </c>
      <c r="C33" s="26"/>
      <c r="D33" s="26"/>
      <c r="E33" s="32"/>
      <c r="F33" s="25"/>
    </row>
    <row r="34" spans="1:6" ht="14.25" x14ac:dyDescent="0.2">
      <c r="A34" s="25"/>
      <c r="B34" s="56"/>
      <c r="C34" s="56"/>
      <c r="D34" s="56"/>
      <c r="E34" s="32"/>
      <c r="F34" s="25"/>
    </row>
    <row r="35" spans="1:6" ht="14.25" x14ac:dyDescent="0.2">
      <c r="A35" s="25"/>
      <c r="B35" s="56"/>
      <c r="C35" s="56"/>
      <c r="D35" s="56"/>
      <c r="E35" s="32"/>
      <c r="F35" s="25"/>
    </row>
    <row r="36" spans="1:6" ht="14.25" x14ac:dyDescent="0.2">
      <c r="A36" s="25"/>
      <c r="B36" s="56" t="s">
        <v>103</v>
      </c>
      <c r="C36" s="56"/>
      <c r="D36" s="56"/>
      <c r="E36" s="32"/>
      <c r="F36" s="25"/>
    </row>
    <row r="37" spans="1:6" ht="14.25" x14ac:dyDescent="0.2">
      <c r="A37" s="25"/>
      <c r="B37" s="56"/>
      <c r="C37" s="56"/>
      <c r="D37" s="56"/>
      <c r="E37" s="32"/>
      <c r="F37" s="25"/>
    </row>
    <row r="38" spans="1:6" ht="14.25" x14ac:dyDescent="0.2">
      <c r="A38" s="25"/>
      <c r="B38" s="56"/>
      <c r="C38" s="56"/>
      <c r="D38" s="56"/>
      <c r="E38" s="32"/>
      <c r="F38" s="25"/>
    </row>
    <row r="39" spans="1:6" ht="14.25" customHeight="1" x14ac:dyDescent="0.2">
      <c r="A39" s="25"/>
      <c r="B39" s="56" t="s">
        <v>104</v>
      </c>
      <c r="C39" s="56"/>
      <c r="D39" s="56"/>
      <c r="E39" s="32"/>
      <c r="F39" s="25"/>
    </row>
    <row r="40" spans="1:6" ht="14.25" x14ac:dyDescent="0.2">
      <c r="A40" s="25"/>
      <c r="B40" s="56"/>
      <c r="C40" s="56"/>
      <c r="D40" s="56"/>
      <c r="E40" s="32"/>
      <c r="F40" s="25"/>
    </row>
    <row r="41" spans="1:6" ht="13.5" customHeight="1"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46"/>
      <c r="C62" s="46"/>
      <c r="D62" s="46"/>
      <c r="E62" s="32"/>
      <c r="F62" s="25"/>
    </row>
    <row r="63" spans="1:6" ht="14.25" x14ac:dyDescent="0.2">
      <c r="A63" s="25"/>
      <c r="B63" s="46"/>
      <c r="C63" s="46"/>
      <c r="D63" s="46"/>
      <c r="E63" s="32"/>
      <c r="F63" s="25"/>
    </row>
    <row r="64" spans="1:6" ht="14.25" x14ac:dyDescent="0.2">
      <c r="A64" s="25"/>
      <c r="B64" s="46"/>
      <c r="C64" s="46"/>
      <c r="D64" s="46"/>
      <c r="E64" s="32"/>
      <c r="F64" s="25"/>
    </row>
    <row r="65" spans="1:6" ht="14.25" x14ac:dyDescent="0.2">
      <c r="A65" s="25"/>
      <c r="B65" s="46"/>
      <c r="C65" s="46"/>
      <c r="D65" s="46"/>
      <c r="E65" s="32"/>
      <c r="F65" s="25"/>
    </row>
    <row r="66" spans="1:6" ht="14.25" x14ac:dyDescent="0.2">
      <c r="A66" s="25"/>
      <c r="B66" s="56"/>
      <c r="C66" s="56"/>
      <c r="D66" s="56"/>
      <c r="E66" s="32"/>
      <c r="F66" s="25"/>
    </row>
    <row r="67" spans="1:6" ht="14.25" x14ac:dyDescent="0.2">
      <c r="A67" s="25"/>
      <c r="B67" s="56"/>
      <c r="C67" s="56"/>
      <c r="D67" s="56"/>
      <c r="E67" s="32"/>
      <c r="F67" s="25"/>
    </row>
    <row r="68" spans="1:6" ht="14.25" x14ac:dyDescent="0.2">
      <c r="A68" s="25"/>
      <c r="B68" s="56"/>
      <c r="C68" s="56"/>
      <c r="D68" s="56"/>
      <c r="E68" s="32"/>
      <c r="F68" s="25"/>
    </row>
    <row r="69" spans="1:6" ht="14.25" x14ac:dyDescent="0.2">
      <c r="A69" s="25"/>
      <c r="B69" s="56"/>
      <c r="C69" s="56"/>
      <c r="D69" s="56"/>
      <c r="E69" s="32"/>
      <c r="F69" s="25"/>
    </row>
    <row r="70" spans="1:6" ht="14.25" x14ac:dyDescent="0.2">
      <c r="A70" s="25"/>
      <c r="B70" s="56"/>
      <c r="C70" s="56"/>
      <c r="D70" s="56"/>
      <c r="E70" s="32"/>
      <c r="F70" s="25"/>
    </row>
    <row r="71" spans="1:6" ht="14.25" x14ac:dyDescent="0.2">
      <c r="A71" s="25"/>
      <c r="B71" s="56"/>
      <c r="C71" s="56"/>
      <c r="D71" s="56"/>
      <c r="E71" s="32"/>
      <c r="F71" s="25"/>
    </row>
    <row r="72" spans="1:6" ht="14.25" x14ac:dyDescent="0.2">
      <c r="A72" s="25"/>
      <c r="B72" s="56"/>
      <c r="C72" s="56"/>
      <c r="D72" s="56"/>
      <c r="E72" s="32"/>
      <c r="F72" s="25"/>
    </row>
    <row r="73" spans="1:6" ht="13.5" customHeight="1" x14ac:dyDescent="0.2">
      <c r="A73" s="25"/>
      <c r="B73" s="56"/>
      <c r="C73" s="56"/>
      <c r="D73" s="56"/>
      <c r="E73" s="32"/>
      <c r="F73" s="25"/>
    </row>
    <row r="74" spans="1:6" ht="13.5" customHeight="1" x14ac:dyDescent="0.2">
      <c r="A74" s="25"/>
      <c r="B74" s="29" t="s">
        <v>19</v>
      </c>
      <c r="C74" s="30"/>
      <c r="D74" s="30"/>
      <c r="E74" s="33">
        <f>4.25*225</f>
        <v>956.25</v>
      </c>
      <c r="F74" s="25"/>
    </row>
    <row r="75" spans="1:6" ht="13.5" customHeight="1" x14ac:dyDescent="0.2">
      <c r="A75" s="25"/>
      <c r="B75" s="38" t="s">
        <v>16</v>
      </c>
      <c r="C75" s="30"/>
      <c r="D75" s="30"/>
      <c r="E75" s="34">
        <v>25</v>
      </c>
      <c r="F75" s="25"/>
    </row>
    <row r="76" spans="1:6" ht="13.5" customHeight="1" x14ac:dyDescent="0.2">
      <c r="A76" s="25"/>
      <c r="B76" s="38" t="s">
        <v>17</v>
      </c>
      <c r="C76" s="30"/>
      <c r="D76" s="30"/>
      <c r="E76" s="34">
        <v>0</v>
      </c>
      <c r="F76" s="25"/>
    </row>
    <row r="77" spans="1:6" ht="13.5" customHeight="1" x14ac:dyDescent="0.2">
      <c r="A77" s="25"/>
      <c r="B77" s="29" t="s">
        <v>18</v>
      </c>
      <c r="C77" s="30"/>
      <c r="D77" s="30"/>
      <c r="E77" s="33">
        <f>SUM(E74:E76)</f>
        <v>981.25</v>
      </c>
      <c r="F77" s="25"/>
    </row>
    <row r="78" spans="1:6" ht="13.5" customHeight="1" x14ac:dyDescent="0.2">
      <c r="A78" s="25"/>
      <c r="B78" s="30" t="s">
        <v>5</v>
      </c>
      <c r="C78" s="35">
        <v>0.05</v>
      </c>
      <c r="D78" s="30"/>
      <c r="E78" s="39">
        <f>ROUND(E77*C78,2)</f>
        <v>49.06</v>
      </c>
      <c r="F78" s="25"/>
    </row>
    <row r="79" spans="1:6" ht="13.5" customHeight="1" x14ac:dyDescent="0.2">
      <c r="A79" s="25"/>
      <c r="B79" s="30" t="s">
        <v>4</v>
      </c>
      <c r="C79" s="47">
        <v>9.9750000000000005E-2</v>
      </c>
      <c r="D79" s="30"/>
      <c r="E79" s="40">
        <f>ROUND(E77*C79,2)</f>
        <v>97.88</v>
      </c>
      <c r="F79" s="25"/>
    </row>
    <row r="80" spans="1:6" ht="13.5" customHeight="1" x14ac:dyDescent="0.2">
      <c r="A80" s="25"/>
      <c r="B80" s="30"/>
      <c r="C80" s="30"/>
      <c r="D80" s="30"/>
      <c r="E80" s="36"/>
      <c r="F80" s="25"/>
    </row>
    <row r="81" spans="1:6" ht="16.5" customHeight="1" thickBot="1" x14ac:dyDescent="0.25">
      <c r="A81" s="25"/>
      <c r="B81" s="29" t="s">
        <v>20</v>
      </c>
      <c r="C81" s="30"/>
      <c r="D81" s="30"/>
      <c r="E81" s="37">
        <f>SUM(E77:E79)</f>
        <v>1128.19</v>
      </c>
      <c r="F81" s="25"/>
    </row>
    <row r="82" spans="1:6" ht="15.75" thickTop="1" x14ac:dyDescent="0.2">
      <c r="A82" s="25"/>
      <c r="B82" s="59"/>
      <c r="C82" s="59"/>
      <c r="D82" s="59"/>
      <c r="E82" s="41"/>
      <c r="F82" s="25"/>
    </row>
    <row r="83" spans="1:6" ht="15" x14ac:dyDescent="0.2">
      <c r="A83" s="25"/>
      <c r="B83" s="58" t="s">
        <v>22</v>
      </c>
      <c r="C83" s="58"/>
      <c r="D83" s="58"/>
      <c r="E83" s="41">
        <v>0</v>
      </c>
      <c r="F83" s="25"/>
    </row>
    <row r="84" spans="1:6" ht="15" x14ac:dyDescent="0.2">
      <c r="A84" s="25"/>
      <c r="B84" s="59"/>
      <c r="C84" s="59"/>
      <c r="D84" s="59"/>
      <c r="E84" s="41"/>
      <c r="F84" s="25"/>
    </row>
    <row r="85" spans="1:6" ht="19.5" customHeight="1" x14ac:dyDescent="0.2">
      <c r="A85" s="25"/>
      <c r="B85" s="42" t="s">
        <v>21</v>
      </c>
      <c r="C85" s="43"/>
      <c r="D85" s="43"/>
      <c r="E85" s="44">
        <f>E81-E83</f>
        <v>1128.19</v>
      </c>
      <c r="F85" s="25"/>
    </row>
    <row r="86" spans="1:6" ht="13.5" customHeight="1" x14ac:dyDescent="0.2">
      <c r="A86" s="25"/>
      <c r="B86" s="25"/>
      <c r="C86" s="25"/>
      <c r="D86" s="25"/>
      <c r="E86" s="25"/>
      <c r="F86" s="25"/>
    </row>
    <row r="87" spans="1:6" x14ac:dyDescent="0.2">
      <c r="A87" s="25"/>
      <c r="B87" s="25"/>
      <c r="C87" s="25"/>
      <c r="D87" s="25"/>
      <c r="E87" s="25"/>
      <c r="F87" s="25"/>
    </row>
    <row r="88" spans="1:6" x14ac:dyDescent="0.2">
      <c r="A88" s="25"/>
      <c r="B88" s="54"/>
      <c r="C88" s="54"/>
      <c r="D88" s="54"/>
      <c r="E88" s="54"/>
      <c r="F88" s="25"/>
    </row>
    <row r="89" spans="1:6" ht="14.25" x14ac:dyDescent="0.2">
      <c r="A89" s="62" t="s">
        <v>23</v>
      </c>
      <c r="B89" s="62"/>
      <c r="C89" s="62"/>
      <c r="D89" s="62"/>
      <c r="E89" s="62"/>
      <c r="F89" s="62"/>
    </row>
    <row r="90" spans="1:6" ht="14.25" x14ac:dyDescent="0.2">
      <c r="A90" s="60" t="s">
        <v>6</v>
      </c>
      <c r="B90" s="60"/>
      <c r="C90" s="60"/>
      <c r="D90" s="60"/>
      <c r="E90" s="60"/>
      <c r="F90" s="60"/>
    </row>
    <row r="91" spans="1:6" x14ac:dyDescent="0.2">
      <c r="A91" s="25"/>
      <c r="B91" s="25"/>
      <c r="C91" s="25"/>
      <c r="D91" s="25"/>
      <c r="E91" s="25"/>
      <c r="F91" s="25"/>
    </row>
    <row r="92" spans="1:6" x14ac:dyDescent="0.2">
      <c r="A92" s="25"/>
      <c r="B92" s="55"/>
      <c r="C92" s="55"/>
      <c r="D92" s="55"/>
      <c r="E92" s="55"/>
      <c r="F92" s="25"/>
    </row>
    <row r="93" spans="1:6" ht="15" x14ac:dyDescent="0.2">
      <c r="A93" s="61" t="s">
        <v>7</v>
      </c>
      <c r="B93" s="61"/>
      <c r="C93" s="61"/>
      <c r="D93" s="61"/>
      <c r="E93" s="61"/>
      <c r="F93" s="61"/>
    </row>
    <row r="95" spans="1:6" ht="39.75" customHeight="1" x14ac:dyDescent="0.2">
      <c r="B95" s="52"/>
      <c r="C95" s="53"/>
      <c r="D95" s="53"/>
    </row>
    <row r="96" spans="1:6" ht="13.5" customHeight="1" x14ac:dyDescent="0.2"/>
    <row r="97" spans="2:4" x14ac:dyDescent="0.2">
      <c r="B97" s="17"/>
      <c r="C97" s="17"/>
      <c r="D97" s="17"/>
    </row>
  </sheetData>
  <mergeCells count="46">
    <mergeCell ref="A90:F90"/>
    <mergeCell ref="B92:E92"/>
    <mergeCell ref="A93:F93"/>
    <mergeCell ref="B95:D95"/>
    <mergeCell ref="B73:D73"/>
    <mergeCell ref="B82:D82"/>
    <mergeCell ref="B83:D83"/>
    <mergeCell ref="B84:D84"/>
    <mergeCell ref="B88:E88"/>
    <mergeCell ref="A89:F89"/>
    <mergeCell ref="B72:D72"/>
    <mergeCell ref="B57:D57"/>
    <mergeCell ref="B58:D58"/>
    <mergeCell ref="B59:D59"/>
    <mergeCell ref="B60:D60"/>
    <mergeCell ref="B61:D61"/>
    <mergeCell ref="B66:D66"/>
    <mergeCell ref="B67:D67"/>
    <mergeCell ref="B68:D68"/>
    <mergeCell ref="B69:D69"/>
    <mergeCell ref="B70:D70"/>
    <mergeCell ref="B71:D71"/>
    <mergeCell ref="B56:D56"/>
    <mergeCell ref="B45:D45"/>
    <mergeCell ref="B46:D46"/>
    <mergeCell ref="B47:D47"/>
    <mergeCell ref="B48:D48"/>
    <mergeCell ref="B49:D49"/>
    <mergeCell ref="B50:D50"/>
    <mergeCell ref="B51:D51"/>
    <mergeCell ref="B52:D52"/>
    <mergeCell ref="B53:D53"/>
    <mergeCell ref="B54:D54"/>
    <mergeCell ref="B55:D55"/>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82:B84 B34:B73 B12:B20" xr:uid="{00000000-0002-0000-0A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2:F92"/>
  <sheetViews>
    <sheetView view="pageBreakPreview" zoomScale="80" zoomScaleNormal="100" zoomScaleSheetLayoutView="80" workbookViewId="0">
      <selection activeCell="B61" sqref="B61:D6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113</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108</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110</v>
      </c>
      <c r="C35" s="56"/>
      <c r="D35" s="56"/>
      <c r="E35" s="32"/>
      <c r="F35" s="25"/>
    </row>
    <row r="36" spans="1:6" ht="14.25" x14ac:dyDescent="0.2">
      <c r="A36" s="25"/>
      <c r="B36" s="56"/>
      <c r="C36" s="56"/>
      <c r="D36" s="56"/>
      <c r="E36" s="32"/>
      <c r="F36" s="25"/>
    </row>
    <row r="37" spans="1:6" ht="14.25" x14ac:dyDescent="0.2">
      <c r="A37" s="25"/>
      <c r="B37" s="56"/>
      <c r="C37" s="56"/>
      <c r="D37" s="56"/>
      <c r="E37" s="32"/>
      <c r="F37" s="25"/>
    </row>
    <row r="38" spans="1:6" ht="14.25" x14ac:dyDescent="0.2">
      <c r="A38" s="25"/>
      <c r="B38" s="56" t="s">
        <v>111</v>
      </c>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t="s">
        <v>112</v>
      </c>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46"/>
      <c r="C55" s="46"/>
      <c r="D55" s="4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4.25" x14ac:dyDescent="0.2">
      <c r="A67" s="25"/>
      <c r="B67" s="56"/>
      <c r="C67" s="56"/>
      <c r="D67" s="56"/>
      <c r="E67" s="32"/>
      <c r="F67" s="25"/>
    </row>
    <row r="68" spans="1:6" ht="13.5" customHeight="1" x14ac:dyDescent="0.2">
      <c r="A68" s="25"/>
      <c r="B68" s="56"/>
      <c r="C68" s="56"/>
      <c r="D68" s="56"/>
      <c r="E68" s="32"/>
      <c r="F68" s="25"/>
    </row>
    <row r="69" spans="1:6" ht="13.5" customHeight="1" x14ac:dyDescent="0.2">
      <c r="A69" s="25"/>
      <c r="B69" s="29" t="s">
        <v>19</v>
      </c>
      <c r="C69" s="30"/>
      <c r="D69" s="30"/>
      <c r="E69" s="33">
        <f>4.5*230</f>
        <v>1035</v>
      </c>
      <c r="F69" s="25"/>
    </row>
    <row r="70" spans="1:6" ht="13.5" customHeight="1" x14ac:dyDescent="0.2">
      <c r="A70" s="25"/>
      <c r="B70" s="38" t="s">
        <v>16</v>
      </c>
      <c r="C70" s="30"/>
      <c r="D70" s="30"/>
      <c r="E70" s="34">
        <v>25</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1060</v>
      </c>
      <c r="F72" s="25"/>
    </row>
    <row r="73" spans="1:6" ht="13.5" customHeight="1" x14ac:dyDescent="0.2">
      <c r="A73" s="25"/>
      <c r="B73" s="30" t="s">
        <v>5</v>
      </c>
      <c r="C73" s="35">
        <v>0.05</v>
      </c>
      <c r="D73" s="30"/>
      <c r="E73" s="39">
        <f>ROUND(E72*C73,2)</f>
        <v>53</v>
      </c>
      <c r="F73" s="25"/>
    </row>
    <row r="74" spans="1:6" ht="13.5" customHeight="1" x14ac:dyDescent="0.2">
      <c r="A74" s="25"/>
      <c r="B74" s="30" t="s">
        <v>4</v>
      </c>
      <c r="C74" s="47">
        <v>9.9750000000000005E-2</v>
      </c>
      <c r="D74" s="30"/>
      <c r="E74" s="40">
        <f>ROUND(E72*C74,2)</f>
        <v>105.74</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1218.74</v>
      </c>
      <c r="F76" s="25"/>
    </row>
    <row r="77" spans="1:6" ht="15.75" thickTop="1" x14ac:dyDescent="0.2">
      <c r="A77" s="25"/>
      <c r="B77" s="59"/>
      <c r="C77" s="59"/>
      <c r="D77" s="59"/>
      <c r="E77" s="41"/>
      <c r="F77" s="25"/>
    </row>
    <row r="78" spans="1:6" ht="15" x14ac:dyDescent="0.2">
      <c r="A78" s="25"/>
      <c r="B78" s="58" t="s">
        <v>22</v>
      </c>
      <c r="C78" s="58"/>
      <c r="D78" s="58"/>
      <c r="E78" s="41">
        <v>0</v>
      </c>
      <c r="F78" s="25"/>
    </row>
    <row r="79" spans="1:6" ht="15" x14ac:dyDescent="0.2">
      <c r="A79" s="25"/>
      <c r="B79" s="59"/>
      <c r="C79" s="59"/>
      <c r="D79" s="59"/>
      <c r="E79" s="41"/>
      <c r="F79" s="25"/>
    </row>
    <row r="80" spans="1:6" ht="19.5" customHeight="1" x14ac:dyDescent="0.2">
      <c r="A80" s="25"/>
      <c r="B80" s="42" t="s">
        <v>21</v>
      </c>
      <c r="C80" s="43"/>
      <c r="D80" s="43"/>
      <c r="E80" s="44">
        <f>E76-E78</f>
        <v>1218.74</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54"/>
      <c r="C83" s="54"/>
      <c r="D83" s="54"/>
      <c r="E83" s="54"/>
      <c r="F83" s="25"/>
    </row>
    <row r="84" spans="1:6" ht="14.25" x14ac:dyDescent="0.2">
      <c r="A84" s="62" t="s">
        <v>106</v>
      </c>
      <c r="B84" s="62"/>
      <c r="C84" s="62"/>
      <c r="D84" s="62"/>
      <c r="E84" s="62"/>
      <c r="F84" s="62"/>
    </row>
    <row r="85" spans="1:6" ht="14.25" x14ac:dyDescent="0.2">
      <c r="A85" s="60" t="s">
        <v>107</v>
      </c>
      <c r="B85" s="60"/>
      <c r="C85" s="60"/>
      <c r="D85" s="60"/>
      <c r="E85" s="60"/>
      <c r="F85" s="60"/>
    </row>
    <row r="86" spans="1:6" x14ac:dyDescent="0.2">
      <c r="A86" s="25"/>
      <c r="B86" s="25"/>
      <c r="C86" s="25"/>
      <c r="D86" s="25"/>
      <c r="E86" s="25"/>
      <c r="F86" s="25"/>
    </row>
    <row r="87" spans="1:6" x14ac:dyDescent="0.2">
      <c r="A87" s="25"/>
      <c r="B87" s="55"/>
      <c r="C87" s="55"/>
      <c r="D87" s="55"/>
      <c r="E87" s="55"/>
      <c r="F87" s="25"/>
    </row>
    <row r="88" spans="1:6" ht="15" x14ac:dyDescent="0.2">
      <c r="A88" s="61" t="s">
        <v>7</v>
      </c>
      <c r="B88" s="61"/>
      <c r="C88" s="61"/>
      <c r="D88" s="61"/>
      <c r="E88" s="61"/>
      <c r="F88" s="61"/>
    </row>
    <row r="90" spans="1:6" ht="39.75" customHeight="1" x14ac:dyDescent="0.2">
      <c r="B90" s="52"/>
      <c r="C90" s="53"/>
      <c r="D90" s="53"/>
    </row>
    <row r="91" spans="1:6" ht="13.5" customHeight="1" x14ac:dyDescent="0.2"/>
    <row r="92" spans="1:6" x14ac:dyDescent="0.2">
      <c r="B92" s="17"/>
      <c r="C92" s="17"/>
      <c r="D92" s="17"/>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B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2:F91"/>
  <sheetViews>
    <sheetView view="pageBreakPreview" topLeftCell="A13" zoomScale="80" zoomScaleNormal="100" zoomScaleSheetLayoutView="80" workbookViewId="0">
      <selection activeCell="B62" sqref="B62:D6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114</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115</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116</v>
      </c>
      <c r="C35" s="56"/>
      <c r="D35" s="56"/>
      <c r="E35" s="32"/>
      <c r="F35" s="25"/>
    </row>
    <row r="36" spans="1:6" ht="14.25" x14ac:dyDescent="0.2">
      <c r="A36" s="25"/>
      <c r="B36" s="56"/>
      <c r="C36" s="56"/>
      <c r="D36" s="56"/>
      <c r="E36" s="32"/>
      <c r="F36" s="25"/>
    </row>
    <row r="37" spans="1:6" ht="14.25" x14ac:dyDescent="0.2">
      <c r="A37" s="25"/>
      <c r="B37" s="56"/>
      <c r="C37" s="56"/>
      <c r="D37" s="56"/>
      <c r="E37" s="32"/>
      <c r="F37" s="25"/>
    </row>
    <row r="38" spans="1:6" ht="14.25" x14ac:dyDescent="0.2">
      <c r="A38" s="25"/>
      <c r="B38" s="56" t="s">
        <v>117</v>
      </c>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29.25" customHeight="1" x14ac:dyDescent="0.2">
      <c r="A41" s="25"/>
      <c r="B41" s="56" t="s">
        <v>118</v>
      </c>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t="s">
        <v>119</v>
      </c>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t="s">
        <v>120</v>
      </c>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t="s">
        <v>121</v>
      </c>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t="s">
        <v>122</v>
      </c>
      <c r="C53" s="56"/>
      <c r="D53" s="56"/>
      <c r="E53" s="32"/>
      <c r="F53" s="25"/>
    </row>
    <row r="54" spans="1:6" ht="14.25" x14ac:dyDescent="0.2">
      <c r="A54" s="25"/>
      <c r="B54" s="46"/>
      <c r="C54" s="46"/>
      <c r="D54" s="4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3.5" customHeight="1" x14ac:dyDescent="0.2">
      <c r="A67" s="25"/>
      <c r="B67" s="56"/>
      <c r="C67" s="56"/>
      <c r="D67" s="56"/>
      <c r="E67" s="32"/>
      <c r="F67" s="25"/>
    </row>
    <row r="68" spans="1:6" ht="13.5" customHeight="1" x14ac:dyDescent="0.2">
      <c r="A68" s="25"/>
      <c r="B68" s="29" t="s">
        <v>19</v>
      </c>
      <c r="C68" s="30"/>
      <c r="D68" s="30"/>
      <c r="E68" s="33">
        <f>10.75*235</f>
        <v>2526.25</v>
      </c>
      <c r="F68" s="25"/>
    </row>
    <row r="69" spans="1:6" ht="13.5" customHeight="1" x14ac:dyDescent="0.2">
      <c r="A69" s="25"/>
      <c r="B69" s="38" t="s">
        <v>16</v>
      </c>
      <c r="C69" s="30"/>
      <c r="D69" s="30"/>
      <c r="E69" s="34">
        <v>13</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2539.25</v>
      </c>
      <c r="F71" s="25"/>
    </row>
    <row r="72" spans="1:6" ht="13.5" customHeight="1" x14ac:dyDescent="0.2">
      <c r="A72" s="25"/>
      <c r="B72" s="30" t="s">
        <v>5</v>
      </c>
      <c r="C72" s="35">
        <v>0.05</v>
      </c>
      <c r="D72" s="30"/>
      <c r="E72" s="39">
        <f>ROUND(E71*C72,2)</f>
        <v>126.96</v>
      </c>
      <c r="F72" s="25"/>
    </row>
    <row r="73" spans="1:6" ht="13.5" customHeight="1" x14ac:dyDescent="0.2">
      <c r="A73" s="25"/>
      <c r="B73" s="30" t="s">
        <v>4</v>
      </c>
      <c r="C73" s="47">
        <v>9.9750000000000005E-2</v>
      </c>
      <c r="D73" s="30"/>
      <c r="E73" s="40">
        <f>ROUND(E71*C73,2)</f>
        <v>253.29</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2919.5</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2919.5</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4">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3:D43"/>
    <mergeCell ref="B44:D44"/>
    <mergeCell ref="B45:D45"/>
    <mergeCell ref="B46:D46"/>
    <mergeCell ref="B47:D47"/>
    <mergeCell ref="B48:D48"/>
    <mergeCell ref="B49:D49"/>
    <mergeCell ref="B50:D50"/>
    <mergeCell ref="B51:D51"/>
    <mergeCell ref="B52:D52"/>
    <mergeCell ref="B53:D53"/>
    <mergeCell ref="B38:D38"/>
    <mergeCell ref="B39:D39"/>
    <mergeCell ref="B40:D40"/>
    <mergeCell ref="B41:D41"/>
    <mergeCell ref="B42:D42"/>
    <mergeCell ref="B37:D37"/>
    <mergeCell ref="A30:F30"/>
    <mergeCell ref="B33:D33"/>
    <mergeCell ref="B34:D34"/>
    <mergeCell ref="B35:D35"/>
    <mergeCell ref="B36:D36"/>
  </mergeCells>
  <dataValidations count="1">
    <dataValidation type="list" allowBlank="1" showInputMessage="1" showErrorMessage="1" sqref="B76:B78 B12:B20 B33:B67" xr:uid="{00000000-0002-0000-0C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2:F91"/>
  <sheetViews>
    <sheetView view="pageBreakPreview" zoomScale="80" zoomScaleNormal="100" zoomScaleSheetLayoutView="80" workbookViewId="0">
      <selection activeCell="B50" sqref="B50:D5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123</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124</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125</v>
      </c>
      <c r="C35" s="56"/>
      <c r="D35" s="56"/>
      <c r="E35" s="32"/>
      <c r="F35" s="25"/>
    </row>
    <row r="36" spans="1:6" ht="14.25" x14ac:dyDescent="0.2">
      <c r="A36" s="25"/>
      <c r="B36" s="56"/>
      <c r="C36" s="56"/>
      <c r="D36" s="56"/>
      <c r="E36" s="32"/>
      <c r="F36" s="25"/>
    </row>
    <row r="37" spans="1:6" ht="14.25" x14ac:dyDescent="0.2">
      <c r="A37" s="25"/>
      <c r="B37" s="56"/>
      <c r="C37" s="56"/>
      <c r="D37" s="56"/>
      <c r="E37" s="32"/>
      <c r="F37" s="25"/>
    </row>
    <row r="38" spans="1:6" ht="30" customHeight="1" x14ac:dyDescent="0.2">
      <c r="A38" s="25"/>
      <c r="B38" s="56" t="s">
        <v>126</v>
      </c>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t="s">
        <v>127</v>
      </c>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46"/>
      <c r="C54" s="46"/>
      <c r="D54" s="4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3.5" customHeight="1" x14ac:dyDescent="0.2">
      <c r="A67" s="25"/>
      <c r="B67" s="56"/>
      <c r="C67" s="56"/>
      <c r="D67" s="56"/>
      <c r="E67" s="32"/>
      <c r="F67" s="25"/>
    </row>
    <row r="68" spans="1:6" ht="13.5" customHeight="1" x14ac:dyDescent="0.2">
      <c r="A68" s="25"/>
      <c r="B68" s="29" t="s">
        <v>19</v>
      </c>
      <c r="C68" s="30"/>
      <c r="D68" s="30"/>
      <c r="E68" s="33">
        <f>3.75*235</f>
        <v>881.25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881.25</v>
      </c>
      <c r="F71" s="25"/>
    </row>
    <row r="72" spans="1:6" ht="13.5" customHeight="1" x14ac:dyDescent="0.2">
      <c r="A72" s="25"/>
      <c r="B72" s="30" t="s">
        <v>5</v>
      </c>
      <c r="C72" s="35">
        <v>0.05</v>
      </c>
      <c r="D72" s="30"/>
      <c r="E72" s="39">
        <f>ROUND(E71*C72,2)</f>
        <v>44.06</v>
      </c>
      <c r="F72" s="25"/>
    </row>
    <row r="73" spans="1:6" ht="13.5" customHeight="1" x14ac:dyDescent="0.2">
      <c r="A73" s="25"/>
      <c r="B73" s="30" t="s">
        <v>4</v>
      </c>
      <c r="C73" s="47">
        <v>9.9750000000000005E-2</v>
      </c>
      <c r="D73" s="30"/>
      <c r="E73" s="40">
        <f>ROUND(E71*C73,2)</f>
        <v>87.9</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1013.2099999999999</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1013.2099999999999</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5:D55"/>
    <mergeCell ref="B76:D76"/>
    <mergeCell ref="B57:D57"/>
    <mergeCell ref="B58:D58"/>
    <mergeCell ref="B59:D59"/>
    <mergeCell ref="B60:D60"/>
    <mergeCell ref="B61:D61"/>
    <mergeCell ref="B62:D62"/>
    <mergeCell ref="B63:D63"/>
    <mergeCell ref="B64:D64"/>
    <mergeCell ref="B65:D65"/>
    <mergeCell ref="B66:D66"/>
    <mergeCell ref="B67:D67"/>
    <mergeCell ref="A87:F87"/>
    <mergeCell ref="B89:D89"/>
    <mergeCell ref="B77:D77"/>
    <mergeCell ref="B78:D78"/>
    <mergeCell ref="B82:E82"/>
    <mergeCell ref="A83:F83"/>
    <mergeCell ref="A84:F84"/>
    <mergeCell ref="B86:E86"/>
  </mergeCells>
  <dataValidations count="1">
    <dataValidation type="list" allowBlank="1" showInputMessage="1" showErrorMessage="1" sqref="B76:B78 B12:B20 B33:B67" xr:uid="{00000000-0002-0000-0D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123</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130</v>
      </c>
      <c r="C25" s="25"/>
      <c r="D25" s="25"/>
      <c r="E25" s="25"/>
      <c r="F25" s="25"/>
    </row>
    <row r="26" spans="1:6" ht="33.75" customHeight="1" x14ac:dyDescent="0.2">
      <c r="A26" s="18"/>
      <c r="B26" s="48" t="s">
        <v>129</v>
      </c>
      <c r="C26" s="25"/>
      <c r="D26" s="25"/>
      <c r="E26" s="25"/>
      <c r="F26" s="25"/>
    </row>
    <row r="27" spans="1:6" x14ac:dyDescent="0.2">
      <c r="A27" s="19"/>
      <c r="B27" s="25"/>
      <c r="C27" s="27"/>
      <c r="D27" s="27"/>
      <c r="E27" s="28"/>
      <c r="F27" s="25"/>
    </row>
    <row r="28" spans="1:6" ht="15" x14ac:dyDescent="0.2">
      <c r="A28" s="18"/>
      <c r="B28" s="27"/>
      <c r="C28" s="27"/>
      <c r="D28" s="31" t="s">
        <v>15</v>
      </c>
      <c r="E28" s="31" t="s">
        <v>128</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131</v>
      </c>
      <c r="C35" s="56"/>
      <c r="D35" s="56"/>
      <c r="E35" s="32"/>
      <c r="F35" s="25"/>
    </row>
    <row r="36" spans="1:6" ht="14.25" x14ac:dyDescent="0.2">
      <c r="A36" s="25"/>
      <c r="B36" s="56"/>
      <c r="C36" s="56"/>
      <c r="D36" s="56"/>
      <c r="E36" s="32"/>
      <c r="F36" s="25"/>
    </row>
    <row r="37" spans="1:6" ht="14.25" x14ac:dyDescent="0.2">
      <c r="A37" s="25"/>
      <c r="B37" s="56" t="s">
        <v>133</v>
      </c>
      <c r="C37" s="56"/>
      <c r="D37" s="56"/>
      <c r="E37" s="32"/>
      <c r="F37" s="25"/>
    </row>
    <row r="38" spans="1:6" ht="14.25" x14ac:dyDescent="0.2">
      <c r="A38" s="25"/>
      <c r="B38" s="56"/>
      <c r="C38" s="56"/>
      <c r="D38" s="56"/>
      <c r="E38" s="32"/>
      <c r="F38" s="25"/>
    </row>
    <row r="39" spans="1:6" ht="14.25" x14ac:dyDescent="0.2">
      <c r="A39" s="25"/>
      <c r="B39" s="56" t="s">
        <v>153</v>
      </c>
      <c r="C39" s="56"/>
      <c r="D39" s="56"/>
      <c r="E39" s="32"/>
      <c r="F39" s="25"/>
    </row>
    <row r="40" spans="1:6" ht="14.25" x14ac:dyDescent="0.2">
      <c r="A40" s="25"/>
      <c r="B40" s="56"/>
      <c r="C40" s="56"/>
      <c r="D40" s="56"/>
      <c r="E40" s="32"/>
      <c r="F40" s="25"/>
    </row>
    <row r="41" spans="1:6" ht="14.25" x14ac:dyDescent="0.2">
      <c r="A41" s="25"/>
      <c r="B41" s="56" t="s">
        <v>154</v>
      </c>
      <c r="C41" s="56"/>
      <c r="D41" s="56"/>
      <c r="E41" s="32"/>
      <c r="F41" s="25"/>
    </row>
    <row r="42" spans="1:6" ht="14.25" x14ac:dyDescent="0.2">
      <c r="A42" s="25"/>
      <c r="B42" s="56"/>
      <c r="C42" s="56"/>
      <c r="D42" s="56"/>
      <c r="E42" s="32"/>
      <c r="F42" s="25"/>
    </row>
    <row r="43" spans="1:6" ht="14.25" x14ac:dyDescent="0.2">
      <c r="A43" s="25"/>
      <c r="B43" s="56" t="s">
        <v>8</v>
      </c>
      <c r="C43" s="56"/>
      <c r="D43" s="56"/>
      <c r="E43" s="32"/>
      <c r="F43" s="25"/>
    </row>
    <row r="44" spans="1:6" ht="14.25" x14ac:dyDescent="0.2">
      <c r="A44" s="25"/>
      <c r="B44" s="56"/>
      <c r="C44" s="56"/>
      <c r="D44" s="56"/>
      <c r="E44" s="32"/>
      <c r="F44" s="25"/>
    </row>
    <row r="45" spans="1:6" ht="14.25" x14ac:dyDescent="0.2">
      <c r="A45" s="25"/>
      <c r="B45" s="56" t="s">
        <v>138</v>
      </c>
      <c r="C45" s="56"/>
      <c r="D45" s="56"/>
      <c r="E45" s="32"/>
      <c r="F45" s="25"/>
    </row>
    <row r="46" spans="1:6" ht="14.25" x14ac:dyDescent="0.2">
      <c r="A46" s="25"/>
      <c r="B46" s="56"/>
      <c r="C46" s="56"/>
      <c r="D46" s="56"/>
      <c r="E46" s="32"/>
      <c r="F46" s="25"/>
    </row>
    <row r="47" spans="1:6" ht="14.25" x14ac:dyDescent="0.2">
      <c r="A47" s="25"/>
      <c r="B47" s="56" t="s">
        <v>139</v>
      </c>
      <c r="C47" s="56"/>
      <c r="D47" s="56"/>
      <c r="E47" s="32"/>
      <c r="F47" s="25"/>
    </row>
    <row r="48" spans="1:6" ht="14.25" x14ac:dyDescent="0.2">
      <c r="A48" s="25"/>
      <c r="B48" s="56"/>
      <c r="C48" s="56"/>
      <c r="D48" s="56"/>
      <c r="E48" s="32"/>
      <c r="F48" s="25"/>
    </row>
    <row r="49" spans="1:6" ht="14.25" x14ac:dyDescent="0.2">
      <c r="A49" s="25"/>
      <c r="B49" s="56" t="s">
        <v>140</v>
      </c>
      <c r="C49" s="56"/>
      <c r="D49" s="56"/>
      <c r="E49" s="32"/>
      <c r="F49" s="25"/>
    </row>
    <row r="50" spans="1:6" ht="14.25" x14ac:dyDescent="0.2">
      <c r="A50" s="25"/>
      <c r="B50" s="56"/>
      <c r="C50" s="56"/>
      <c r="D50" s="56"/>
      <c r="E50" s="32"/>
      <c r="F50" s="25"/>
    </row>
    <row r="51" spans="1:6" ht="14.25" x14ac:dyDescent="0.2">
      <c r="A51" s="25"/>
      <c r="B51" s="56" t="s">
        <v>142</v>
      </c>
      <c r="C51" s="56"/>
      <c r="D51" s="56"/>
      <c r="E51" s="32"/>
      <c r="F51" s="25"/>
    </row>
    <row r="52" spans="1:6" ht="14.25" x14ac:dyDescent="0.2">
      <c r="A52" s="25"/>
      <c r="B52" s="56"/>
      <c r="C52" s="56"/>
      <c r="D52" s="56"/>
      <c r="E52" s="32"/>
      <c r="F52" s="25"/>
    </row>
    <row r="53" spans="1:6" ht="14.25" x14ac:dyDescent="0.2">
      <c r="A53" s="25"/>
      <c r="B53" s="56" t="s">
        <v>151</v>
      </c>
      <c r="C53" s="56"/>
      <c r="D53" s="56"/>
      <c r="E53" s="32"/>
      <c r="F53" s="25"/>
    </row>
    <row r="54" spans="1:6" ht="14.25" x14ac:dyDescent="0.2">
      <c r="A54" s="25"/>
      <c r="B54" s="56"/>
      <c r="C54" s="56"/>
      <c r="D54" s="56"/>
      <c r="E54" s="32"/>
      <c r="F54" s="25"/>
    </row>
    <row r="55" spans="1:6" ht="14.25" x14ac:dyDescent="0.2">
      <c r="A55" s="25"/>
      <c r="B55" s="56" t="s">
        <v>152</v>
      </c>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4.25" x14ac:dyDescent="0.2">
      <c r="A67" s="25"/>
      <c r="B67" s="56"/>
      <c r="C67" s="56"/>
      <c r="D67" s="56"/>
      <c r="E67" s="32"/>
      <c r="F67" s="25"/>
    </row>
    <row r="68" spans="1:6" ht="13.5" customHeight="1" x14ac:dyDescent="0.2">
      <c r="A68" s="25"/>
      <c r="B68" s="56"/>
      <c r="C68" s="56"/>
      <c r="D68" s="56"/>
      <c r="E68" s="32"/>
      <c r="F68" s="25"/>
    </row>
    <row r="69" spans="1:6" ht="13.5" customHeight="1" x14ac:dyDescent="0.2">
      <c r="A69" s="25"/>
      <c r="B69" s="29" t="s">
        <v>19</v>
      </c>
      <c r="C69" s="30"/>
      <c r="D69" s="30"/>
      <c r="E69" s="33">
        <f>15.5*235</f>
        <v>3642.5</v>
      </c>
      <c r="F69" s="25"/>
    </row>
    <row r="70" spans="1:6" ht="13.5" customHeight="1" x14ac:dyDescent="0.2">
      <c r="A70" s="25"/>
      <c r="B70" s="38" t="s">
        <v>16</v>
      </c>
      <c r="C70" s="30"/>
      <c r="D70" s="30"/>
      <c r="E70" s="34">
        <v>0</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3642.5</v>
      </c>
      <c r="F72" s="25"/>
    </row>
    <row r="73" spans="1:6" ht="13.5" customHeight="1" x14ac:dyDescent="0.2">
      <c r="A73" s="25"/>
      <c r="B73" s="30" t="s">
        <v>5</v>
      </c>
      <c r="C73" s="35">
        <v>0.05</v>
      </c>
      <c r="D73" s="30"/>
      <c r="E73" s="39">
        <f>ROUND(E72*C73,2)</f>
        <v>182.13</v>
      </c>
      <c r="F73" s="25"/>
    </row>
    <row r="74" spans="1:6" ht="13.5" customHeight="1" x14ac:dyDescent="0.2">
      <c r="A74" s="25"/>
      <c r="B74" s="30" t="s">
        <v>4</v>
      </c>
      <c r="C74" s="47">
        <v>9.9750000000000005E-2</v>
      </c>
      <c r="D74" s="30"/>
      <c r="E74" s="40">
        <f>ROUND(E72*C74,2)</f>
        <v>363.34</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4187.97</v>
      </c>
      <c r="F76" s="25"/>
    </row>
    <row r="77" spans="1:6" ht="15.75" thickTop="1" x14ac:dyDescent="0.2">
      <c r="A77" s="25"/>
      <c r="B77" s="59"/>
      <c r="C77" s="59"/>
      <c r="D77" s="59"/>
      <c r="E77" s="41"/>
      <c r="F77" s="25"/>
    </row>
    <row r="78" spans="1:6" ht="15" x14ac:dyDescent="0.2">
      <c r="A78" s="25"/>
      <c r="B78" s="58" t="s">
        <v>22</v>
      </c>
      <c r="C78" s="58"/>
      <c r="D78" s="58"/>
      <c r="E78" s="41">
        <v>0</v>
      </c>
      <c r="F78" s="25"/>
    </row>
    <row r="79" spans="1:6" ht="15" x14ac:dyDescent="0.2">
      <c r="A79" s="25"/>
      <c r="B79" s="59"/>
      <c r="C79" s="59"/>
      <c r="D79" s="59"/>
      <c r="E79" s="41"/>
      <c r="F79" s="25"/>
    </row>
    <row r="80" spans="1:6" ht="19.5" customHeight="1" x14ac:dyDescent="0.2">
      <c r="A80" s="25"/>
      <c r="B80" s="42" t="s">
        <v>21</v>
      </c>
      <c r="C80" s="43"/>
      <c r="D80" s="43"/>
      <c r="E80" s="44">
        <f>E76-E78</f>
        <v>4187.97</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54"/>
      <c r="C83" s="54"/>
      <c r="D83" s="54"/>
      <c r="E83" s="54"/>
      <c r="F83" s="25"/>
    </row>
    <row r="84" spans="1:6" ht="14.25" x14ac:dyDescent="0.2">
      <c r="A84" s="62" t="s">
        <v>106</v>
      </c>
      <c r="B84" s="62"/>
      <c r="C84" s="62"/>
      <c r="D84" s="62"/>
      <c r="E84" s="62"/>
      <c r="F84" s="62"/>
    </row>
    <row r="85" spans="1:6" ht="14.25" x14ac:dyDescent="0.2">
      <c r="A85" s="60" t="s">
        <v>107</v>
      </c>
      <c r="B85" s="60"/>
      <c r="C85" s="60"/>
      <c r="D85" s="60"/>
      <c r="E85" s="60"/>
      <c r="F85" s="60"/>
    </row>
    <row r="86" spans="1:6" x14ac:dyDescent="0.2">
      <c r="A86" s="25"/>
      <c r="B86" s="25"/>
      <c r="C86" s="25"/>
      <c r="D86" s="25"/>
      <c r="E86" s="25"/>
      <c r="F86" s="25"/>
    </row>
    <row r="87" spans="1:6" x14ac:dyDescent="0.2">
      <c r="A87" s="25"/>
      <c r="B87" s="55"/>
      <c r="C87" s="55"/>
      <c r="D87" s="55"/>
      <c r="E87" s="55"/>
      <c r="F87" s="25"/>
    </row>
    <row r="88" spans="1:6" ht="15" x14ac:dyDescent="0.2">
      <c r="A88" s="61" t="s">
        <v>7</v>
      </c>
      <c r="B88" s="61"/>
      <c r="C88" s="61"/>
      <c r="D88" s="61"/>
      <c r="E88" s="61"/>
      <c r="F88" s="61"/>
    </row>
    <row r="90" spans="1:6" ht="39.75" customHeight="1" x14ac:dyDescent="0.2">
      <c r="B90" s="52"/>
      <c r="C90" s="53"/>
      <c r="D90" s="53"/>
    </row>
    <row r="91" spans="1:6" ht="13.5" customHeight="1" x14ac:dyDescent="0.2"/>
    <row r="92" spans="1:6" x14ac:dyDescent="0.2">
      <c r="B92" s="17"/>
      <c r="C92" s="17"/>
      <c r="D92" s="17"/>
    </row>
  </sheetData>
  <mergeCells count="46">
    <mergeCell ref="B37:D37"/>
    <mergeCell ref="A30:F30"/>
    <mergeCell ref="B33:D33"/>
    <mergeCell ref="B34:D34"/>
    <mergeCell ref="B35:D35"/>
    <mergeCell ref="B36:D36"/>
    <mergeCell ref="B50:D50"/>
    <mergeCell ref="B38:D38"/>
    <mergeCell ref="B40:D40"/>
    <mergeCell ref="B41:D41"/>
    <mergeCell ref="B42:D42"/>
    <mergeCell ref="B43:D43"/>
    <mergeCell ref="B44:D44"/>
    <mergeCell ref="B45:D45"/>
    <mergeCell ref="B46:D46"/>
    <mergeCell ref="B47:D47"/>
    <mergeCell ref="B48:D48"/>
    <mergeCell ref="B49:D49"/>
    <mergeCell ref="B63:D63"/>
    <mergeCell ref="B51:D51"/>
    <mergeCell ref="B52:D52"/>
    <mergeCell ref="B53:D53"/>
    <mergeCell ref="B54:D54"/>
    <mergeCell ref="B56:D56"/>
    <mergeCell ref="B57:D57"/>
    <mergeCell ref="B58:D58"/>
    <mergeCell ref="B59:D59"/>
    <mergeCell ref="B60:D60"/>
    <mergeCell ref="B61:D61"/>
    <mergeCell ref="B62:D62"/>
    <mergeCell ref="A88:F88"/>
    <mergeCell ref="B90:D90"/>
    <mergeCell ref="B39:D39"/>
    <mergeCell ref="B55:D55"/>
    <mergeCell ref="B78:D78"/>
    <mergeCell ref="B79:D79"/>
    <mergeCell ref="B83:E83"/>
    <mergeCell ref="A84:F84"/>
    <mergeCell ref="A85:F85"/>
    <mergeCell ref="B87:E87"/>
    <mergeCell ref="B64:D64"/>
    <mergeCell ref="B65:D65"/>
    <mergeCell ref="B66:D66"/>
    <mergeCell ref="B67:D67"/>
    <mergeCell ref="B68:D68"/>
    <mergeCell ref="B77:D77"/>
  </mergeCells>
  <dataValidations count="1">
    <dataValidation type="list" allowBlank="1" showInputMessage="1" showErrorMessage="1" sqref="B77:B79 B12:B20 B33:B68" xr:uid="{00000000-0002-0000-0E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2:F92"/>
  <sheetViews>
    <sheetView view="pageBreakPreview" zoomScale="80" zoomScaleNormal="100" zoomScaleSheetLayoutView="80" workbookViewId="0">
      <selection activeCell="B64" sqref="B64:D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155</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130</v>
      </c>
      <c r="C25" s="25"/>
      <c r="D25" s="25"/>
      <c r="E25" s="25"/>
      <c r="F25" s="25"/>
    </row>
    <row r="26" spans="1:6" ht="33.75" customHeight="1" x14ac:dyDescent="0.2">
      <c r="A26" s="18"/>
      <c r="B26" s="48" t="s">
        <v>129</v>
      </c>
      <c r="C26" s="25"/>
      <c r="D26" s="25"/>
      <c r="E26" s="25"/>
      <c r="F26" s="25"/>
    </row>
    <row r="27" spans="1:6" x14ac:dyDescent="0.2">
      <c r="A27" s="19"/>
      <c r="B27" s="25"/>
      <c r="C27" s="27"/>
      <c r="D27" s="27"/>
      <c r="E27" s="28"/>
      <c r="F27" s="25"/>
    </row>
    <row r="28" spans="1:6" ht="15" x14ac:dyDescent="0.2">
      <c r="A28" s="18"/>
      <c r="B28" s="27"/>
      <c r="C28" s="27"/>
      <c r="D28" s="31" t="s">
        <v>15</v>
      </c>
      <c r="E28" s="31" t="s">
        <v>156</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t="s">
        <v>157</v>
      </c>
      <c r="C34" s="56"/>
      <c r="D34" s="56"/>
      <c r="E34" s="32"/>
      <c r="F34" s="25"/>
    </row>
    <row r="35" spans="1:6" ht="14.25" x14ac:dyDescent="0.2">
      <c r="A35" s="25"/>
      <c r="B35" s="56"/>
      <c r="C35" s="56"/>
      <c r="D35" s="56"/>
      <c r="E35" s="32"/>
      <c r="F35" s="25"/>
    </row>
    <row r="36" spans="1:6" ht="14.25" x14ac:dyDescent="0.2">
      <c r="A36" s="25"/>
      <c r="B36" s="56" t="s">
        <v>11</v>
      </c>
      <c r="C36" s="56"/>
      <c r="D36" s="56"/>
      <c r="E36" s="32"/>
      <c r="F36" s="25"/>
    </row>
    <row r="37" spans="1:6" ht="14.25" x14ac:dyDescent="0.2">
      <c r="A37" s="25"/>
      <c r="B37" s="56"/>
      <c r="C37" s="56"/>
      <c r="D37" s="56"/>
      <c r="E37" s="32"/>
      <c r="F37" s="25"/>
    </row>
    <row r="38" spans="1:6" ht="14.25" x14ac:dyDescent="0.2">
      <c r="A38" s="25"/>
      <c r="B38" s="56" t="s">
        <v>146</v>
      </c>
      <c r="C38" s="56"/>
      <c r="D38" s="56"/>
      <c r="E38" s="32"/>
      <c r="F38" s="25"/>
    </row>
    <row r="39" spans="1:6" ht="14.25" x14ac:dyDescent="0.2">
      <c r="A39" s="25"/>
      <c r="B39" s="56"/>
      <c r="C39" s="56"/>
      <c r="D39" s="56"/>
      <c r="E39" s="32"/>
      <c r="F39" s="25"/>
    </row>
    <row r="40" spans="1:6" ht="14.25" x14ac:dyDescent="0.2">
      <c r="A40" s="25"/>
      <c r="B40" s="56" t="s">
        <v>158</v>
      </c>
      <c r="C40" s="56"/>
      <c r="D40" s="56"/>
      <c r="E40" s="32"/>
      <c r="F40" s="25"/>
    </row>
    <row r="41" spans="1:6" ht="14.25" x14ac:dyDescent="0.2">
      <c r="A41" s="25"/>
      <c r="B41" s="56"/>
      <c r="C41" s="56"/>
      <c r="D41" s="56"/>
      <c r="E41" s="32"/>
      <c r="F41" s="25"/>
    </row>
    <row r="42" spans="1:6" ht="14.25" x14ac:dyDescent="0.2">
      <c r="A42" s="25"/>
      <c r="B42" s="56" t="s">
        <v>151</v>
      </c>
      <c r="C42" s="56"/>
      <c r="D42" s="56"/>
      <c r="E42" s="32"/>
      <c r="F42" s="25"/>
    </row>
    <row r="43" spans="1:6" ht="14.25" x14ac:dyDescent="0.2">
      <c r="A43" s="25"/>
      <c r="B43" s="56"/>
      <c r="C43" s="56"/>
      <c r="D43" s="56"/>
      <c r="E43" s="32"/>
      <c r="F43" s="25"/>
    </row>
    <row r="44" spans="1:6" ht="14.25" x14ac:dyDescent="0.2">
      <c r="A44" s="25"/>
      <c r="B44" s="56" t="s">
        <v>152</v>
      </c>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4.25" x14ac:dyDescent="0.2">
      <c r="A67" s="25"/>
      <c r="B67" s="56"/>
      <c r="C67" s="56"/>
      <c r="D67" s="56"/>
      <c r="E67" s="32"/>
      <c r="F67" s="25"/>
    </row>
    <row r="68" spans="1:6" ht="13.5" customHeight="1" x14ac:dyDescent="0.2">
      <c r="A68" s="25"/>
      <c r="B68" s="56"/>
      <c r="C68" s="56"/>
      <c r="D68" s="56"/>
      <c r="E68" s="32"/>
      <c r="F68" s="25"/>
    </row>
    <row r="69" spans="1:6" ht="13.5" customHeight="1" x14ac:dyDescent="0.2">
      <c r="A69" s="25"/>
      <c r="B69" s="29" t="s">
        <v>19</v>
      </c>
      <c r="C69" s="30"/>
      <c r="D69" s="30"/>
      <c r="E69" s="33">
        <f>9.5*235</f>
        <v>2232.5</v>
      </c>
      <c r="F69" s="25"/>
    </row>
    <row r="70" spans="1:6" ht="13.5" customHeight="1" x14ac:dyDescent="0.2">
      <c r="A70" s="25"/>
      <c r="B70" s="38" t="s">
        <v>16</v>
      </c>
      <c r="C70" s="30"/>
      <c r="D70" s="30"/>
      <c r="E70" s="34">
        <v>25</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2257.5</v>
      </c>
      <c r="F72" s="25"/>
    </row>
    <row r="73" spans="1:6" ht="13.5" customHeight="1" x14ac:dyDescent="0.2">
      <c r="A73" s="25"/>
      <c r="B73" s="30" t="s">
        <v>5</v>
      </c>
      <c r="C73" s="35">
        <v>0.05</v>
      </c>
      <c r="D73" s="30"/>
      <c r="E73" s="39">
        <f>ROUND(E72*C73,2)</f>
        <v>112.88</v>
      </c>
      <c r="F73" s="25"/>
    </row>
    <row r="74" spans="1:6" ht="13.5" customHeight="1" x14ac:dyDescent="0.2">
      <c r="A74" s="25"/>
      <c r="B74" s="30" t="s">
        <v>4</v>
      </c>
      <c r="C74" s="47">
        <v>9.9750000000000005E-2</v>
      </c>
      <c r="D74" s="30"/>
      <c r="E74" s="40">
        <f>ROUND(E72*C74,2)</f>
        <v>225.19</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2595.5700000000002</v>
      </c>
      <c r="F76" s="25"/>
    </row>
    <row r="77" spans="1:6" ht="15.75" thickTop="1" x14ac:dyDescent="0.2">
      <c r="A77" s="25"/>
      <c r="B77" s="59"/>
      <c r="C77" s="59"/>
      <c r="D77" s="59"/>
      <c r="E77" s="41"/>
      <c r="F77" s="25"/>
    </row>
    <row r="78" spans="1:6" ht="15" x14ac:dyDescent="0.2">
      <c r="A78" s="25"/>
      <c r="B78" s="58" t="s">
        <v>22</v>
      </c>
      <c r="C78" s="58"/>
      <c r="D78" s="58"/>
      <c r="E78" s="41">
        <v>0</v>
      </c>
      <c r="F78" s="25"/>
    </row>
    <row r="79" spans="1:6" ht="15" x14ac:dyDescent="0.2">
      <c r="A79" s="25"/>
      <c r="B79" s="59"/>
      <c r="C79" s="59"/>
      <c r="D79" s="59"/>
      <c r="E79" s="41"/>
      <c r="F79" s="25"/>
    </row>
    <row r="80" spans="1:6" ht="19.5" customHeight="1" x14ac:dyDescent="0.2">
      <c r="A80" s="25"/>
      <c r="B80" s="42" t="s">
        <v>21</v>
      </c>
      <c r="C80" s="43"/>
      <c r="D80" s="43"/>
      <c r="E80" s="44">
        <f>E76-E78</f>
        <v>2595.5700000000002</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54"/>
      <c r="C83" s="54"/>
      <c r="D83" s="54"/>
      <c r="E83" s="54"/>
      <c r="F83" s="25"/>
    </row>
    <row r="84" spans="1:6" ht="14.25" x14ac:dyDescent="0.2">
      <c r="A84" s="62" t="s">
        <v>106</v>
      </c>
      <c r="B84" s="62"/>
      <c r="C84" s="62"/>
      <c r="D84" s="62"/>
      <c r="E84" s="62"/>
      <c r="F84" s="62"/>
    </row>
    <row r="85" spans="1:6" ht="14.25" x14ac:dyDescent="0.2">
      <c r="A85" s="60" t="s">
        <v>107</v>
      </c>
      <c r="B85" s="60"/>
      <c r="C85" s="60"/>
      <c r="D85" s="60"/>
      <c r="E85" s="60"/>
      <c r="F85" s="60"/>
    </row>
    <row r="86" spans="1:6" x14ac:dyDescent="0.2">
      <c r="A86" s="25"/>
      <c r="B86" s="25"/>
      <c r="C86" s="25"/>
      <c r="D86" s="25"/>
      <c r="E86" s="25"/>
      <c r="F86" s="25"/>
    </row>
    <row r="87" spans="1:6" x14ac:dyDescent="0.2">
      <c r="A87" s="25"/>
      <c r="B87" s="55"/>
      <c r="C87" s="55"/>
      <c r="D87" s="55"/>
      <c r="E87" s="55"/>
      <c r="F87" s="25"/>
    </row>
    <row r="88" spans="1:6" ht="15" x14ac:dyDescent="0.2">
      <c r="A88" s="61" t="s">
        <v>7</v>
      </c>
      <c r="B88" s="61"/>
      <c r="C88" s="61"/>
      <c r="D88" s="61"/>
      <c r="E88" s="61"/>
      <c r="F88" s="61"/>
    </row>
    <row r="90" spans="1:6" ht="39.75" customHeight="1" x14ac:dyDescent="0.2">
      <c r="B90" s="52"/>
      <c r="C90" s="53"/>
      <c r="D90" s="53"/>
    </row>
    <row r="91" spans="1:6" ht="13.5" customHeight="1" x14ac:dyDescent="0.2"/>
    <row r="92" spans="1:6" x14ac:dyDescent="0.2">
      <c r="B92" s="17"/>
      <c r="C92" s="17"/>
      <c r="D92" s="17"/>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F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2:F92"/>
  <sheetViews>
    <sheetView view="pageBreakPreview" topLeftCell="A4" zoomScale="80" zoomScaleNormal="100" zoomScaleSheetLayoutView="80" workbookViewId="0">
      <selection activeCell="B72" sqref="B7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160</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159</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161</v>
      </c>
      <c r="C35" s="56"/>
      <c r="D35" s="56"/>
      <c r="E35" s="32"/>
      <c r="F35" s="25"/>
    </row>
    <row r="36" spans="1:6" ht="14.25" x14ac:dyDescent="0.2">
      <c r="A36" s="25"/>
      <c r="B36" s="56"/>
      <c r="C36" s="56"/>
      <c r="D36" s="56"/>
      <c r="E36" s="32"/>
      <c r="F36" s="25"/>
    </row>
    <row r="37" spans="1:6" ht="14.25" x14ac:dyDescent="0.2">
      <c r="A37" s="25"/>
      <c r="B37" s="56"/>
      <c r="C37" s="56"/>
      <c r="D37" s="56"/>
      <c r="E37" s="32"/>
      <c r="F37" s="25"/>
    </row>
    <row r="38" spans="1:6" ht="14.25" x14ac:dyDescent="0.2">
      <c r="A38" s="25"/>
      <c r="B38" s="56" t="s">
        <v>162</v>
      </c>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t="s">
        <v>163</v>
      </c>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t="s">
        <v>164</v>
      </c>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t="s">
        <v>122</v>
      </c>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46"/>
      <c r="C55" s="46"/>
      <c r="D55" s="4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4.25" x14ac:dyDescent="0.2">
      <c r="A67" s="25"/>
      <c r="B67" s="56"/>
      <c r="C67" s="56"/>
      <c r="D67" s="56"/>
      <c r="E67" s="32"/>
      <c r="F67" s="25"/>
    </row>
    <row r="68" spans="1:6" ht="13.5" customHeight="1" x14ac:dyDescent="0.2">
      <c r="A68" s="25"/>
      <c r="B68" s="56"/>
      <c r="C68" s="56"/>
      <c r="D68" s="56"/>
      <c r="E68" s="32"/>
      <c r="F68" s="25"/>
    </row>
    <row r="69" spans="1:6" ht="13.5" customHeight="1" x14ac:dyDescent="0.2">
      <c r="A69" s="25"/>
      <c r="B69" s="29" t="s">
        <v>19</v>
      </c>
      <c r="C69" s="30"/>
      <c r="D69" s="30"/>
      <c r="E69" s="33">
        <f>7.25*245</f>
        <v>1776.25</v>
      </c>
      <c r="F69" s="25"/>
    </row>
    <row r="70" spans="1:6" ht="13.5" customHeight="1" x14ac:dyDescent="0.2">
      <c r="A70" s="25"/>
      <c r="B70" s="38" t="s">
        <v>16</v>
      </c>
      <c r="C70" s="30"/>
      <c r="D70" s="30"/>
      <c r="E70" s="34">
        <v>15</v>
      </c>
      <c r="F70" s="25"/>
    </row>
    <row r="71" spans="1:6" ht="13.5" customHeight="1" x14ac:dyDescent="0.2">
      <c r="A71" s="25"/>
      <c r="B71" s="38" t="s">
        <v>165</v>
      </c>
      <c r="C71" s="30"/>
      <c r="D71" s="30"/>
      <c r="E71" s="34">
        <v>20</v>
      </c>
      <c r="F71" s="25"/>
    </row>
    <row r="72" spans="1:6" ht="13.5" customHeight="1" x14ac:dyDescent="0.2">
      <c r="A72" s="25"/>
      <c r="B72" s="29" t="s">
        <v>18</v>
      </c>
      <c r="C72" s="30"/>
      <c r="D72" s="30"/>
      <c r="E72" s="33">
        <f>SUM(E69:E71)</f>
        <v>1811.25</v>
      </c>
      <c r="F72" s="25"/>
    </row>
    <row r="73" spans="1:6" ht="13.5" customHeight="1" x14ac:dyDescent="0.2">
      <c r="A73" s="25"/>
      <c r="B73" s="30" t="s">
        <v>5</v>
      </c>
      <c r="C73" s="35">
        <v>0.05</v>
      </c>
      <c r="D73" s="30"/>
      <c r="E73" s="39">
        <f>ROUND(E72*C73,2)</f>
        <v>90.56</v>
      </c>
      <c r="F73" s="25"/>
    </row>
    <row r="74" spans="1:6" ht="13.5" customHeight="1" x14ac:dyDescent="0.2">
      <c r="A74" s="25"/>
      <c r="B74" s="30" t="s">
        <v>4</v>
      </c>
      <c r="C74" s="47">
        <v>9.9750000000000005E-2</v>
      </c>
      <c r="D74" s="30"/>
      <c r="E74" s="40">
        <f>ROUND(E72*C74,2)</f>
        <v>180.67</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2082.48</v>
      </c>
      <c r="F76" s="25"/>
    </row>
    <row r="77" spans="1:6" ht="15.75" thickTop="1" x14ac:dyDescent="0.2">
      <c r="A77" s="25"/>
      <c r="B77" s="59"/>
      <c r="C77" s="59"/>
      <c r="D77" s="59"/>
      <c r="E77" s="41"/>
      <c r="F77" s="25"/>
    </row>
    <row r="78" spans="1:6" ht="15" x14ac:dyDescent="0.2">
      <c r="A78" s="25"/>
      <c r="B78" s="58" t="s">
        <v>22</v>
      </c>
      <c r="C78" s="58"/>
      <c r="D78" s="58"/>
      <c r="E78" s="41">
        <v>0</v>
      </c>
      <c r="F78" s="25"/>
    </row>
    <row r="79" spans="1:6" ht="15" x14ac:dyDescent="0.2">
      <c r="A79" s="25"/>
      <c r="B79" s="59"/>
      <c r="C79" s="59"/>
      <c r="D79" s="59"/>
      <c r="E79" s="41"/>
      <c r="F79" s="25"/>
    </row>
    <row r="80" spans="1:6" ht="19.5" customHeight="1" x14ac:dyDescent="0.2">
      <c r="A80" s="25"/>
      <c r="B80" s="42" t="s">
        <v>21</v>
      </c>
      <c r="C80" s="43"/>
      <c r="D80" s="43"/>
      <c r="E80" s="44">
        <f>E76-E78</f>
        <v>2082.48</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54"/>
      <c r="C83" s="54"/>
      <c r="D83" s="54"/>
      <c r="E83" s="54"/>
      <c r="F83" s="25"/>
    </row>
    <row r="84" spans="1:6" ht="14.25" x14ac:dyDescent="0.2">
      <c r="A84" s="62" t="s">
        <v>106</v>
      </c>
      <c r="B84" s="62"/>
      <c r="C84" s="62"/>
      <c r="D84" s="62"/>
      <c r="E84" s="62"/>
      <c r="F84" s="62"/>
    </row>
    <row r="85" spans="1:6" ht="14.25" x14ac:dyDescent="0.2">
      <c r="A85" s="60" t="s">
        <v>107</v>
      </c>
      <c r="B85" s="60"/>
      <c r="C85" s="60"/>
      <c r="D85" s="60"/>
      <c r="E85" s="60"/>
      <c r="F85" s="60"/>
    </row>
    <row r="86" spans="1:6" x14ac:dyDescent="0.2">
      <c r="A86" s="25"/>
      <c r="B86" s="25"/>
      <c r="C86" s="25"/>
      <c r="D86" s="25"/>
      <c r="E86" s="25"/>
      <c r="F86" s="25"/>
    </row>
    <row r="87" spans="1:6" x14ac:dyDescent="0.2">
      <c r="A87" s="25"/>
      <c r="B87" s="55"/>
      <c r="C87" s="55"/>
      <c r="D87" s="55"/>
      <c r="E87" s="55"/>
      <c r="F87" s="25"/>
    </row>
    <row r="88" spans="1:6" ht="15" x14ac:dyDescent="0.2">
      <c r="A88" s="61" t="s">
        <v>7</v>
      </c>
      <c r="B88" s="61"/>
      <c r="C88" s="61"/>
      <c r="D88" s="61"/>
      <c r="E88" s="61"/>
      <c r="F88" s="61"/>
    </row>
    <row r="90" spans="1:6" ht="39.75" customHeight="1" x14ac:dyDescent="0.2">
      <c r="B90" s="52"/>
      <c r="C90" s="53"/>
      <c r="D90" s="53"/>
    </row>
    <row r="91" spans="1:6" ht="13.5" customHeight="1" x14ac:dyDescent="0.2"/>
    <row r="92" spans="1:6" x14ac:dyDescent="0.2">
      <c r="B92" s="17"/>
      <c r="C92" s="17"/>
      <c r="D92" s="17"/>
    </row>
  </sheetData>
  <mergeCells count="45">
    <mergeCell ref="B44:D44"/>
    <mergeCell ref="A30:F30"/>
    <mergeCell ref="B33:D33"/>
    <mergeCell ref="B34:D34"/>
    <mergeCell ref="B35:D35"/>
    <mergeCell ref="B36:D36"/>
    <mergeCell ref="B37:D37"/>
    <mergeCell ref="B39:D39"/>
    <mergeCell ref="B41:D41"/>
    <mergeCell ref="B42:D42"/>
    <mergeCell ref="B38:D38"/>
    <mergeCell ref="B43:D43"/>
    <mergeCell ref="B57:D57"/>
    <mergeCell ref="B45:D45"/>
    <mergeCell ref="B46:D46"/>
    <mergeCell ref="B47:D47"/>
    <mergeCell ref="B48:D48"/>
    <mergeCell ref="B49:D49"/>
    <mergeCell ref="B50:D50"/>
    <mergeCell ref="B51:D51"/>
    <mergeCell ref="B52:D52"/>
    <mergeCell ref="B53:D53"/>
    <mergeCell ref="B54:D54"/>
    <mergeCell ref="B56:D56"/>
    <mergeCell ref="B59:D59"/>
    <mergeCell ref="B60:D60"/>
    <mergeCell ref="B61:D61"/>
    <mergeCell ref="B62:D62"/>
    <mergeCell ref="B63:D63"/>
    <mergeCell ref="A88:F88"/>
    <mergeCell ref="B90:D90"/>
    <mergeCell ref="B40:D40"/>
    <mergeCell ref="B78:D78"/>
    <mergeCell ref="B79:D79"/>
    <mergeCell ref="B83:E83"/>
    <mergeCell ref="A84:F84"/>
    <mergeCell ref="A85:F85"/>
    <mergeCell ref="B87:E87"/>
    <mergeCell ref="B64:D64"/>
    <mergeCell ref="B65:D65"/>
    <mergeCell ref="B66:D66"/>
    <mergeCell ref="B67:D67"/>
    <mergeCell ref="B68:D68"/>
    <mergeCell ref="B77:D77"/>
    <mergeCell ref="B58:D58"/>
  </mergeCells>
  <dataValidations count="1">
    <dataValidation type="list" allowBlank="1" showInputMessage="1" showErrorMessage="1" sqref="B77:B79 B12:B20 B33:B68" xr:uid="{00000000-0002-0000-10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5553F-1B89-484A-B9D2-911C9DDCC259}">
  <sheetPr>
    <pageSetUpPr fitToPage="1"/>
  </sheetPr>
  <dimension ref="A12:F92"/>
  <sheetViews>
    <sheetView view="pageBreakPreview" topLeftCell="A25" zoomScale="80" zoomScaleNormal="100" zoomScaleSheetLayoutView="80" workbookViewId="0">
      <selection activeCell="B50" sqref="B50:D5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166</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167</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168</v>
      </c>
      <c r="C35" s="56"/>
      <c r="D35" s="56"/>
      <c r="E35" s="32"/>
      <c r="F35" s="25"/>
    </row>
    <row r="36" spans="1:6" ht="14.25" x14ac:dyDescent="0.2">
      <c r="A36" s="25"/>
      <c r="B36" s="56"/>
      <c r="C36" s="56"/>
      <c r="D36" s="56"/>
      <c r="E36" s="32"/>
      <c r="F36" s="25"/>
    </row>
    <row r="37" spans="1:6" ht="14.25" x14ac:dyDescent="0.2">
      <c r="A37" s="25"/>
      <c r="B37" s="56"/>
      <c r="C37" s="56"/>
      <c r="D37" s="56"/>
      <c r="E37" s="32"/>
      <c r="F37" s="25"/>
    </row>
    <row r="38" spans="1:6" ht="14.25" x14ac:dyDescent="0.2">
      <c r="A38" s="25"/>
      <c r="B38" s="56" t="s">
        <v>162</v>
      </c>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46" t="s">
        <v>169</v>
      </c>
      <c r="C41" s="46"/>
      <c r="D41" s="4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46" t="s">
        <v>122</v>
      </c>
      <c r="C44" s="46"/>
      <c r="D44" s="4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t="s">
        <v>170</v>
      </c>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t="s">
        <v>171</v>
      </c>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46"/>
      <c r="C55" s="46"/>
      <c r="D55" s="4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4.25" x14ac:dyDescent="0.2">
      <c r="A67" s="25"/>
      <c r="B67" s="56"/>
      <c r="C67" s="56"/>
      <c r="D67" s="56"/>
      <c r="E67" s="32"/>
      <c r="F67" s="25"/>
    </row>
    <row r="68" spans="1:6" ht="13.5" customHeight="1" x14ac:dyDescent="0.2">
      <c r="A68" s="25"/>
      <c r="B68" s="56"/>
      <c r="C68" s="56"/>
      <c r="D68" s="56"/>
      <c r="E68" s="32"/>
      <c r="F68" s="25"/>
    </row>
    <row r="69" spans="1:6" ht="13.5" customHeight="1" x14ac:dyDescent="0.2">
      <c r="A69" s="25"/>
      <c r="B69" s="29" t="s">
        <v>19</v>
      </c>
      <c r="C69" s="30"/>
      <c r="D69" s="30"/>
      <c r="E69" s="33">
        <f>8.5*245</f>
        <v>2082.5</v>
      </c>
      <c r="F69" s="25"/>
    </row>
    <row r="70" spans="1:6" ht="13.5" customHeight="1" x14ac:dyDescent="0.2">
      <c r="A70" s="25"/>
      <c r="B70" s="38" t="s">
        <v>16</v>
      </c>
      <c r="C70" s="30"/>
      <c r="D70" s="30"/>
      <c r="E70" s="34">
        <v>0</v>
      </c>
      <c r="F70" s="25"/>
    </row>
    <row r="71" spans="1:6" ht="13.5" customHeight="1" x14ac:dyDescent="0.2">
      <c r="A71" s="25"/>
      <c r="B71" s="38" t="s">
        <v>165</v>
      </c>
      <c r="C71" s="30"/>
      <c r="D71" s="30"/>
      <c r="E71" s="34">
        <v>30</v>
      </c>
      <c r="F71" s="25"/>
    </row>
    <row r="72" spans="1:6" ht="13.5" customHeight="1" x14ac:dyDescent="0.2">
      <c r="A72" s="25"/>
      <c r="B72" s="29" t="s">
        <v>18</v>
      </c>
      <c r="C72" s="30"/>
      <c r="D72" s="30"/>
      <c r="E72" s="33">
        <f>SUM(E69:E71)</f>
        <v>2112.5</v>
      </c>
      <c r="F72" s="25"/>
    </row>
    <row r="73" spans="1:6" ht="13.5" customHeight="1" x14ac:dyDescent="0.2">
      <c r="A73" s="25"/>
      <c r="B73" s="30" t="s">
        <v>5</v>
      </c>
      <c r="C73" s="35">
        <v>0.05</v>
      </c>
      <c r="D73" s="30"/>
      <c r="E73" s="39">
        <f>ROUND(E72*C73,2)</f>
        <v>105.63</v>
      </c>
      <c r="F73" s="25"/>
    </row>
    <row r="74" spans="1:6" ht="13.5" customHeight="1" x14ac:dyDescent="0.2">
      <c r="A74" s="25"/>
      <c r="B74" s="30" t="s">
        <v>4</v>
      </c>
      <c r="C74" s="47">
        <v>9.9750000000000005E-2</v>
      </c>
      <c r="D74" s="30"/>
      <c r="E74" s="40">
        <f>ROUND(E72*C74,2)</f>
        <v>210.72</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2428.85</v>
      </c>
      <c r="F76" s="25"/>
    </row>
    <row r="77" spans="1:6" ht="15.75" thickTop="1" x14ac:dyDescent="0.2">
      <c r="A77" s="25"/>
      <c r="B77" s="59"/>
      <c r="C77" s="59"/>
      <c r="D77" s="59"/>
      <c r="E77" s="41"/>
      <c r="F77" s="25"/>
    </row>
    <row r="78" spans="1:6" ht="15" x14ac:dyDescent="0.2">
      <c r="A78" s="25"/>
      <c r="B78" s="58" t="s">
        <v>22</v>
      </c>
      <c r="C78" s="58"/>
      <c r="D78" s="58"/>
      <c r="E78" s="41">
        <v>0</v>
      </c>
      <c r="F78" s="25"/>
    </row>
    <row r="79" spans="1:6" ht="15" x14ac:dyDescent="0.2">
      <c r="A79" s="25"/>
      <c r="B79" s="59"/>
      <c r="C79" s="59"/>
      <c r="D79" s="59"/>
      <c r="E79" s="41"/>
      <c r="F79" s="25"/>
    </row>
    <row r="80" spans="1:6" ht="19.5" customHeight="1" x14ac:dyDescent="0.2">
      <c r="A80" s="25"/>
      <c r="B80" s="42" t="s">
        <v>21</v>
      </c>
      <c r="C80" s="43"/>
      <c r="D80" s="43"/>
      <c r="E80" s="44">
        <f>E76-E78</f>
        <v>2428.85</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54"/>
      <c r="C83" s="54"/>
      <c r="D83" s="54"/>
      <c r="E83" s="54"/>
      <c r="F83" s="25"/>
    </row>
    <row r="84" spans="1:6" ht="14.25" x14ac:dyDescent="0.2">
      <c r="A84" s="62" t="s">
        <v>106</v>
      </c>
      <c r="B84" s="62"/>
      <c r="C84" s="62"/>
      <c r="D84" s="62"/>
      <c r="E84" s="62"/>
      <c r="F84" s="62"/>
    </row>
    <row r="85" spans="1:6" ht="14.25" x14ac:dyDescent="0.2">
      <c r="A85" s="60" t="s">
        <v>107</v>
      </c>
      <c r="B85" s="60"/>
      <c r="C85" s="60"/>
      <c r="D85" s="60"/>
      <c r="E85" s="60"/>
      <c r="F85" s="60"/>
    </row>
    <row r="86" spans="1:6" x14ac:dyDescent="0.2">
      <c r="A86" s="25"/>
      <c r="B86" s="25"/>
      <c r="C86" s="25"/>
      <c r="D86" s="25"/>
      <c r="E86" s="25"/>
      <c r="F86" s="25"/>
    </row>
    <row r="87" spans="1:6" x14ac:dyDescent="0.2">
      <c r="A87" s="25"/>
      <c r="B87" s="55"/>
      <c r="C87" s="55"/>
      <c r="D87" s="55"/>
      <c r="E87" s="55"/>
      <c r="F87" s="25"/>
    </row>
    <row r="88" spans="1:6" ht="15" x14ac:dyDescent="0.2">
      <c r="A88" s="61" t="s">
        <v>7</v>
      </c>
      <c r="B88" s="61"/>
      <c r="C88" s="61"/>
      <c r="D88" s="61"/>
      <c r="E88" s="61"/>
      <c r="F88" s="61"/>
    </row>
    <row r="90" spans="1:6" ht="39.75" customHeight="1" x14ac:dyDescent="0.2">
      <c r="B90" s="52"/>
      <c r="C90" s="53"/>
      <c r="D90" s="53"/>
    </row>
    <row r="91" spans="1:6" ht="13.5" customHeight="1" x14ac:dyDescent="0.2"/>
    <row r="92" spans="1:6" x14ac:dyDescent="0.2">
      <c r="B92" s="17"/>
      <c r="C92" s="17"/>
      <c r="D92" s="17"/>
    </row>
  </sheetData>
  <mergeCells count="43">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5:D45"/>
    <mergeCell ref="B46:D46"/>
    <mergeCell ref="B47:D47"/>
    <mergeCell ref="B48:D48"/>
    <mergeCell ref="B49:D49"/>
    <mergeCell ref="B50:D50"/>
    <mergeCell ref="B51:D51"/>
    <mergeCell ref="B52:D52"/>
    <mergeCell ref="B53:D53"/>
    <mergeCell ref="B54:D54"/>
    <mergeCell ref="B38:D38"/>
    <mergeCell ref="B39:D39"/>
    <mergeCell ref="B40:D40"/>
    <mergeCell ref="B42:D42"/>
    <mergeCell ref="B43:D43"/>
    <mergeCell ref="B37:D37"/>
    <mergeCell ref="A30:F30"/>
    <mergeCell ref="B33:D33"/>
    <mergeCell ref="B34:D34"/>
    <mergeCell ref="B35:D35"/>
    <mergeCell ref="B36:D36"/>
  </mergeCells>
  <dataValidations count="1">
    <dataValidation type="list" allowBlank="1" showInputMessage="1" showErrorMessage="1" sqref="B77:B79 B12:B20 B33:B68" xr:uid="{3F4B1F0B-2D9E-47B1-8B53-A0116B203FAF}">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67776-716C-4730-8050-7E1842EF86DD}">
  <sheetPr>
    <pageSetUpPr fitToPage="1"/>
  </sheetPr>
  <dimension ref="A12:F92"/>
  <sheetViews>
    <sheetView view="pageBreakPreview" topLeftCell="A4" zoomScale="80" zoomScaleNormal="100" zoomScaleSheetLayoutView="80" workbookViewId="0">
      <selection activeCell="G52" sqref="G5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172</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173</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174</v>
      </c>
      <c r="C35" s="56"/>
      <c r="D35" s="56"/>
      <c r="E35" s="32"/>
      <c r="F35" s="25"/>
    </row>
    <row r="36" spans="1:6" ht="14.25" x14ac:dyDescent="0.2">
      <c r="A36" s="25"/>
      <c r="B36" s="56"/>
      <c r="C36" s="56"/>
      <c r="D36" s="56"/>
      <c r="E36" s="32"/>
      <c r="F36" s="25"/>
    </row>
    <row r="37" spans="1:6" ht="14.25" x14ac:dyDescent="0.2">
      <c r="A37" s="25"/>
      <c r="B37" s="56" t="s">
        <v>175</v>
      </c>
      <c r="C37" s="56"/>
      <c r="D37" s="56"/>
      <c r="E37" s="32"/>
      <c r="F37" s="25"/>
    </row>
    <row r="38" spans="1:6" ht="14.25" x14ac:dyDescent="0.2">
      <c r="A38" s="25"/>
      <c r="B38" s="56"/>
      <c r="C38" s="56"/>
      <c r="D38" s="56"/>
      <c r="E38" s="32"/>
      <c r="F38" s="25"/>
    </row>
    <row r="39" spans="1:6" ht="14.25" x14ac:dyDescent="0.2">
      <c r="A39" s="25"/>
      <c r="B39" s="56" t="s">
        <v>176</v>
      </c>
      <c r="C39" s="56"/>
      <c r="D39" s="56"/>
      <c r="E39" s="32"/>
      <c r="F39" s="25"/>
    </row>
    <row r="40" spans="1:6" ht="14.25" x14ac:dyDescent="0.2">
      <c r="A40" s="25"/>
      <c r="B40" s="56"/>
      <c r="C40" s="56"/>
      <c r="D40" s="56"/>
      <c r="E40" s="32"/>
      <c r="F40" s="25"/>
    </row>
    <row r="41" spans="1:6" ht="14.25" x14ac:dyDescent="0.2">
      <c r="A41" s="25"/>
      <c r="B41" s="56" t="s">
        <v>177</v>
      </c>
      <c r="C41" s="56"/>
      <c r="D41" s="56"/>
      <c r="E41" s="32"/>
      <c r="F41" s="25"/>
    </row>
    <row r="42" spans="1:6" ht="14.25" x14ac:dyDescent="0.2">
      <c r="A42" s="25"/>
      <c r="B42" s="56"/>
      <c r="C42" s="56"/>
      <c r="D42" s="56"/>
      <c r="E42" s="32"/>
      <c r="F42" s="25"/>
    </row>
    <row r="43" spans="1:6" ht="14.25" x14ac:dyDescent="0.2">
      <c r="A43" s="25"/>
      <c r="B43" s="56" t="s">
        <v>178</v>
      </c>
      <c r="C43" s="56"/>
      <c r="D43" s="56"/>
      <c r="E43" s="32"/>
      <c r="F43" s="25"/>
    </row>
    <row r="44" spans="1:6" ht="14.25" x14ac:dyDescent="0.2">
      <c r="A44" s="25"/>
      <c r="B44" s="56"/>
      <c r="C44" s="56"/>
      <c r="D44" s="56"/>
      <c r="E44" s="32"/>
      <c r="F44" s="25"/>
    </row>
    <row r="45" spans="1:6" ht="14.25" x14ac:dyDescent="0.2">
      <c r="A45" s="25"/>
      <c r="B45" s="56" t="s">
        <v>179</v>
      </c>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4.25" x14ac:dyDescent="0.2">
      <c r="A67" s="25"/>
      <c r="B67" s="56"/>
      <c r="C67" s="56"/>
      <c r="D67" s="56"/>
      <c r="E67" s="32"/>
      <c r="F67" s="25"/>
    </row>
    <row r="68" spans="1:6" ht="13.5" customHeight="1" x14ac:dyDescent="0.2">
      <c r="A68" s="25"/>
      <c r="B68" s="56"/>
      <c r="C68" s="56"/>
      <c r="D68" s="56"/>
      <c r="E68" s="32"/>
      <c r="F68" s="25"/>
    </row>
    <row r="69" spans="1:6" ht="13.5" customHeight="1" x14ac:dyDescent="0.2">
      <c r="A69" s="25"/>
      <c r="B69" s="29" t="s">
        <v>19</v>
      </c>
      <c r="C69" s="30"/>
      <c r="D69" s="30"/>
      <c r="E69" s="33">
        <f>8*255</f>
        <v>2040</v>
      </c>
      <c r="F69" s="25"/>
    </row>
    <row r="70" spans="1:6" ht="13.5" customHeight="1" x14ac:dyDescent="0.2">
      <c r="A70" s="25"/>
      <c r="B70" s="38" t="s">
        <v>16</v>
      </c>
      <c r="C70" s="30"/>
      <c r="D70" s="30"/>
      <c r="E70" s="34">
        <v>0</v>
      </c>
      <c r="F70" s="25"/>
    </row>
    <row r="71" spans="1:6" ht="13.5" customHeight="1" x14ac:dyDescent="0.2">
      <c r="A71" s="25"/>
      <c r="B71" s="38" t="s">
        <v>165</v>
      </c>
      <c r="C71" s="30"/>
      <c r="D71" s="30"/>
      <c r="E71" s="34">
        <v>0</v>
      </c>
      <c r="F71" s="25"/>
    </row>
    <row r="72" spans="1:6" ht="13.5" customHeight="1" x14ac:dyDescent="0.2">
      <c r="A72" s="25"/>
      <c r="B72" s="29" t="s">
        <v>18</v>
      </c>
      <c r="C72" s="30"/>
      <c r="D72" s="30"/>
      <c r="E72" s="33">
        <f>SUM(E69:E71)</f>
        <v>2040</v>
      </c>
      <c r="F72" s="25"/>
    </row>
    <row r="73" spans="1:6" ht="13.5" customHeight="1" x14ac:dyDescent="0.2">
      <c r="A73" s="25"/>
      <c r="B73" s="30" t="s">
        <v>5</v>
      </c>
      <c r="C73" s="35">
        <v>0.05</v>
      </c>
      <c r="D73" s="30"/>
      <c r="E73" s="39">
        <f>ROUND(E72*C73,2)</f>
        <v>102</v>
      </c>
      <c r="F73" s="25"/>
    </row>
    <row r="74" spans="1:6" ht="13.5" customHeight="1" x14ac:dyDescent="0.2">
      <c r="A74" s="25"/>
      <c r="B74" s="30" t="s">
        <v>4</v>
      </c>
      <c r="C74" s="47">
        <v>9.9750000000000005E-2</v>
      </c>
      <c r="D74" s="30"/>
      <c r="E74" s="40">
        <f>ROUND(E72*C74,2)</f>
        <v>203.49</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2345.4899999999998</v>
      </c>
      <c r="F76" s="25"/>
    </row>
    <row r="77" spans="1:6" ht="15.75" thickTop="1" x14ac:dyDescent="0.2">
      <c r="A77" s="25"/>
      <c r="B77" s="59"/>
      <c r="C77" s="59"/>
      <c r="D77" s="59"/>
      <c r="E77" s="41"/>
      <c r="F77" s="25"/>
    </row>
    <row r="78" spans="1:6" ht="15" x14ac:dyDescent="0.2">
      <c r="A78" s="25"/>
      <c r="B78" s="58" t="s">
        <v>22</v>
      </c>
      <c r="C78" s="58"/>
      <c r="D78" s="58"/>
      <c r="E78" s="41">
        <v>0</v>
      </c>
      <c r="F78" s="25"/>
    </row>
    <row r="79" spans="1:6" ht="15" x14ac:dyDescent="0.2">
      <c r="A79" s="25"/>
      <c r="B79" s="59"/>
      <c r="C79" s="59"/>
      <c r="D79" s="59"/>
      <c r="E79" s="41"/>
      <c r="F79" s="25"/>
    </row>
    <row r="80" spans="1:6" ht="19.5" customHeight="1" x14ac:dyDescent="0.2">
      <c r="A80" s="25"/>
      <c r="B80" s="42" t="s">
        <v>21</v>
      </c>
      <c r="C80" s="43"/>
      <c r="D80" s="43"/>
      <c r="E80" s="44">
        <f>E76-E78</f>
        <v>2345.4899999999998</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54"/>
      <c r="C83" s="54"/>
      <c r="D83" s="54"/>
      <c r="E83" s="54"/>
      <c r="F83" s="25"/>
    </row>
    <row r="84" spans="1:6" ht="14.25" x14ac:dyDescent="0.2">
      <c r="A84" s="62" t="s">
        <v>106</v>
      </c>
      <c r="B84" s="62"/>
      <c r="C84" s="62"/>
      <c r="D84" s="62"/>
      <c r="E84" s="62"/>
      <c r="F84" s="62"/>
    </row>
    <row r="85" spans="1:6" ht="14.25" x14ac:dyDescent="0.2">
      <c r="A85" s="60" t="s">
        <v>107</v>
      </c>
      <c r="B85" s="60"/>
      <c r="C85" s="60"/>
      <c r="D85" s="60"/>
      <c r="E85" s="60"/>
      <c r="F85" s="60"/>
    </row>
    <row r="86" spans="1:6" x14ac:dyDescent="0.2">
      <c r="A86" s="25"/>
      <c r="B86" s="25"/>
      <c r="C86" s="25"/>
      <c r="D86" s="25"/>
      <c r="E86" s="25"/>
      <c r="F86" s="25"/>
    </row>
    <row r="87" spans="1:6" x14ac:dyDescent="0.2">
      <c r="A87" s="25"/>
      <c r="B87" s="55"/>
      <c r="C87" s="55"/>
      <c r="D87" s="55"/>
      <c r="E87" s="55"/>
      <c r="F87" s="25"/>
    </row>
    <row r="88" spans="1:6" ht="15" x14ac:dyDescent="0.2">
      <c r="A88" s="61" t="s">
        <v>7</v>
      </c>
      <c r="B88" s="61"/>
      <c r="C88" s="61"/>
      <c r="D88" s="61"/>
      <c r="E88" s="61"/>
      <c r="F88" s="61"/>
    </row>
    <row r="90" spans="1:6" ht="39.75" customHeight="1" x14ac:dyDescent="0.2">
      <c r="B90" s="52"/>
      <c r="C90" s="53"/>
      <c r="D90" s="53"/>
    </row>
    <row r="91" spans="1:6" ht="13.5" customHeight="1" x14ac:dyDescent="0.2"/>
    <row r="92" spans="1:6" x14ac:dyDescent="0.2">
      <c r="B92" s="17"/>
      <c r="C92" s="17"/>
      <c r="D92" s="17"/>
    </row>
  </sheetData>
  <mergeCells count="46">
    <mergeCell ref="B37:D37"/>
    <mergeCell ref="A30:F30"/>
    <mergeCell ref="B33:D33"/>
    <mergeCell ref="B34:D34"/>
    <mergeCell ref="B35:D35"/>
    <mergeCell ref="B36:D36"/>
    <mergeCell ref="B51:D51"/>
    <mergeCell ref="B38:D38"/>
    <mergeCell ref="B39:D39"/>
    <mergeCell ref="B40:D40"/>
    <mergeCell ref="B42:D42"/>
    <mergeCell ref="B43:D43"/>
    <mergeCell ref="B45:D45"/>
    <mergeCell ref="B46:D46"/>
    <mergeCell ref="B47:D47"/>
    <mergeCell ref="B48:D48"/>
    <mergeCell ref="B49:D49"/>
    <mergeCell ref="B50:D50"/>
    <mergeCell ref="B64:D64"/>
    <mergeCell ref="B52:D52"/>
    <mergeCell ref="B53:D53"/>
    <mergeCell ref="B54:D54"/>
    <mergeCell ref="B56:D56"/>
    <mergeCell ref="B57:D57"/>
    <mergeCell ref="B58:D58"/>
    <mergeCell ref="B59:D59"/>
    <mergeCell ref="B60:D60"/>
    <mergeCell ref="B61:D61"/>
    <mergeCell ref="B62:D62"/>
    <mergeCell ref="B63:D63"/>
    <mergeCell ref="B90:D90"/>
    <mergeCell ref="B41:D41"/>
    <mergeCell ref="B44:D44"/>
    <mergeCell ref="B55:D55"/>
    <mergeCell ref="B79:D79"/>
    <mergeCell ref="B83:E83"/>
    <mergeCell ref="A84:F84"/>
    <mergeCell ref="A85:F85"/>
    <mergeCell ref="B87:E87"/>
    <mergeCell ref="A88:F88"/>
    <mergeCell ref="B65:D65"/>
    <mergeCell ref="B66:D66"/>
    <mergeCell ref="B67:D67"/>
    <mergeCell ref="B68:D68"/>
    <mergeCell ref="B77:D77"/>
    <mergeCell ref="B78:D78"/>
  </mergeCells>
  <dataValidations count="1">
    <dataValidation type="list" allowBlank="1" showInputMessage="1" showErrorMessage="1" sqref="B77:B79 B12:B20 B33:B68" xr:uid="{1EBF3A59-141B-464F-9719-E99CEBAA931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8"/>
  <sheetViews>
    <sheetView view="pageBreakPreview" topLeftCell="A34" zoomScale="80" zoomScaleNormal="100" zoomScaleSheetLayoutView="80" workbookViewId="0">
      <selection activeCell="B63" sqref="B63:D6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37</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26</v>
      </c>
      <c r="C25" s="25"/>
      <c r="D25" s="25"/>
      <c r="E25" s="25"/>
      <c r="F25" s="25"/>
    </row>
    <row r="26" spans="1:6" ht="15" x14ac:dyDescent="0.2">
      <c r="A26" s="18"/>
      <c r="B26" s="30" t="s">
        <v>27</v>
      </c>
      <c r="C26" s="25"/>
      <c r="D26" s="25"/>
      <c r="E26" s="25"/>
      <c r="F26" s="25"/>
    </row>
    <row r="27" spans="1:6" ht="15" x14ac:dyDescent="0.2">
      <c r="A27" s="18"/>
      <c r="B27" s="30" t="s">
        <v>28</v>
      </c>
      <c r="C27" s="25"/>
      <c r="D27" s="25"/>
      <c r="E27" s="25"/>
      <c r="F27" s="25"/>
    </row>
    <row r="28" spans="1:6" x14ac:dyDescent="0.2">
      <c r="A28" s="19"/>
      <c r="B28" s="25"/>
      <c r="C28" s="27"/>
      <c r="D28" s="27"/>
      <c r="E28" s="28"/>
      <c r="F28" s="25"/>
    </row>
    <row r="29" spans="1:6" ht="15" x14ac:dyDescent="0.2">
      <c r="A29" s="18"/>
      <c r="B29" s="27"/>
      <c r="C29" s="27"/>
      <c r="D29" s="31" t="s">
        <v>15</v>
      </c>
      <c r="E29" s="31" t="s">
        <v>38</v>
      </c>
      <c r="F29" s="25"/>
    </row>
    <row r="30" spans="1:6" ht="13.5" thickBot="1" x14ac:dyDescent="0.25">
      <c r="A30" s="20"/>
      <c r="B30" s="20"/>
      <c r="C30" s="20"/>
      <c r="D30" s="20"/>
      <c r="E30" s="20"/>
      <c r="F30" s="24"/>
    </row>
    <row r="31" spans="1:6" s="45" customFormat="1" ht="21.75" customHeight="1" x14ac:dyDescent="0.2">
      <c r="A31" s="57" t="s">
        <v>0</v>
      </c>
      <c r="B31" s="57"/>
      <c r="C31" s="57"/>
      <c r="D31" s="57"/>
      <c r="E31" s="57"/>
      <c r="F31" s="57"/>
    </row>
    <row r="32" spans="1:6" x14ac:dyDescent="0.2">
      <c r="A32" s="18"/>
      <c r="B32" s="19"/>
      <c r="C32" s="18"/>
      <c r="D32" s="18"/>
      <c r="E32" s="18"/>
    </row>
    <row r="33" spans="1:6" ht="14.25" x14ac:dyDescent="0.2">
      <c r="A33" s="25"/>
      <c r="B33" s="26" t="s">
        <v>30</v>
      </c>
      <c r="C33" s="26"/>
      <c r="D33" s="26"/>
      <c r="E33" s="32"/>
      <c r="F33" s="25"/>
    </row>
    <row r="34" spans="1:6" ht="14.25" x14ac:dyDescent="0.2">
      <c r="A34" s="25"/>
      <c r="B34" s="56"/>
      <c r="C34" s="56"/>
      <c r="D34" s="56"/>
      <c r="E34" s="32"/>
      <c r="F34" s="25"/>
    </row>
    <row r="35" spans="1:6" ht="14.25" x14ac:dyDescent="0.2">
      <c r="A35" s="25"/>
      <c r="B35" s="56"/>
      <c r="C35" s="56"/>
      <c r="D35" s="56"/>
      <c r="E35" s="32"/>
      <c r="F35" s="25"/>
    </row>
    <row r="36" spans="1:6" ht="14.25" x14ac:dyDescent="0.2">
      <c r="A36" s="25"/>
      <c r="B36" s="56" t="s">
        <v>2</v>
      </c>
      <c r="C36" s="56"/>
      <c r="D36" s="56"/>
      <c r="E36" s="32"/>
      <c r="F36" s="25"/>
    </row>
    <row r="37" spans="1:6" ht="14.25" x14ac:dyDescent="0.2">
      <c r="A37" s="25"/>
      <c r="B37" s="56"/>
      <c r="C37" s="56"/>
      <c r="D37" s="56"/>
      <c r="E37" s="32"/>
      <c r="F37" s="25"/>
    </row>
    <row r="38" spans="1:6" ht="14.25" x14ac:dyDescent="0.2">
      <c r="A38" s="25"/>
      <c r="B38" s="56"/>
      <c r="C38" s="56"/>
      <c r="D38" s="56"/>
      <c r="E38" s="32"/>
      <c r="F38" s="25"/>
    </row>
    <row r="39" spans="1:6" ht="14.25" x14ac:dyDescent="0.2">
      <c r="A39" s="25"/>
      <c r="B39" s="56" t="s">
        <v>9</v>
      </c>
      <c r="C39" s="56"/>
      <c r="D39" s="56"/>
      <c r="E39" s="32"/>
      <c r="F39" s="25"/>
    </row>
    <row r="40" spans="1:6" ht="14.25" x14ac:dyDescent="0.2">
      <c r="A40" s="25"/>
      <c r="B40" s="56"/>
      <c r="C40" s="56"/>
      <c r="D40" s="56"/>
      <c r="E40" s="32"/>
      <c r="F40" s="25"/>
    </row>
    <row r="41" spans="1:6" ht="13.5" customHeight="1" x14ac:dyDescent="0.2">
      <c r="A41" s="25"/>
      <c r="B41" s="56"/>
      <c r="C41" s="56"/>
      <c r="D41" s="56"/>
      <c r="E41" s="32"/>
      <c r="F41" s="25"/>
    </row>
    <row r="42" spans="1:6" ht="14.25" x14ac:dyDescent="0.2">
      <c r="A42" s="25"/>
      <c r="B42" s="56" t="s">
        <v>8</v>
      </c>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t="s">
        <v>13</v>
      </c>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t="s">
        <v>14</v>
      </c>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t="s">
        <v>39</v>
      </c>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t="s">
        <v>40</v>
      </c>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t="s">
        <v>31</v>
      </c>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t="s">
        <v>41</v>
      </c>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4.25" x14ac:dyDescent="0.2">
      <c r="A67" s="25"/>
      <c r="B67" s="56"/>
      <c r="C67" s="56"/>
      <c r="D67" s="56"/>
      <c r="E67" s="32"/>
      <c r="F67" s="25"/>
    </row>
    <row r="68" spans="1:6" ht="14.25" x14ac:dyDescent="0.2">
      <c r="A68" s="25"/>
      <c r="B68" s="56"/>
      <c r="C68" s="56"/>
      <c r="D68" s="56"/>
      <c r="E68" s="32"/>
      <c r="F68" s="25"/>
    </row>
    <row r="69" spans="1:6" ht="14.25" x14ac:dyDescent="0.2">
      <c r="A69" s="25"/>
      <c r="B69" s="56"/>
      <c r="C69" s="56"/>
      <c r="D69" s="56"/>
      <c r="E69" s="32"/>
      <c r="F69" s="25"/>
    </row>
    <row r="70" spans="1:6" ht="14.25" x14ac:dyDescent="0.2">
      <c r="A70" s="25"/>
      <c r="B70" s="56"/>
      <c r="C70" s="56"/>
      <c r="D70" s="56"/>
      <c r="E70" s="32"/>
      <c r="F70" s="25"/>
    </row>
    <row r="71" spans="1:6" ht="14.25" x14ac:dyDescent="0.2">
      <c r="A71" s="25"/>
      <c r="B71" s="56"/>
      <c r="C71" s="56"/>
      <c r="D71" s="56"/>
      <c r="E71" s="32"/>
      <c r="F71" s="25"/>
    </row>
    <row r="72" spans="1:6" ht="14.25" x14ac:dyDescent="0.2">
      <c r="A72" s="25"/>
      <c r="B72" s="56"/>
      <c r="C72" s="56"/>
      <c r="D72" s="56"/>
      <c r="E72" s="32"/>
      <c r="F72" s="25"/>
    </row>
    <row r="73" spans="1:6" ht="14.25" x14ac:dyDescent="0.2">
      <c r="A73" s="25"/>
      <c r="B73" s="56"/>
      <c r="C73" s="56"/>
      <c r="D73" s="56"/>
      <c r="E73" s="32"/>
      <c r="F73" s="25"/>
    </row>
    <row r="74" spans="1:6" ht="13.5" customHeight="1" x14ac:dyDescent="0.2">
      <c r="A74" s="25"/>
      <c r="B74" s="56"/>
      <c r="C74" s="56"/>
      <c r="D74" s="56"/>
      <c r="E74" s="32"/>
      <c r="F74" s="25"/>
    </row>
    <row r="75" spans="1:6" ht="13.5" customHeight="1" x14ac:dyDescent="0.2">
      <c r="A75" s="25"/>
      <c r="B75" s="29" t="s">
        <v>19</v>
      </c>
      <c r="C75" s="30"/>
      <c r="D75" s="30"/>
      <c r="E75" s="33">
        <f>35*190</f>
        <v>6650</v>
      </c>
      <c r="F75" s="25"/>
    </row>
    <row r="76" spans="1:6" ht="13.5" customHeight="1" x14ac:dyDescent="0.2">
      <c r="A76" s="25"/>
      <c r="B76" s="38" t="s">
        <v>16</v>
      </c>
      <c r="C76" s="30"/>
      <c r="D76" s="30"/>
      <c r="E76" s="34">
        <v>0</v>
      </c>
      <c r="F76" s="25"/>
    </row>
    <row r="77" spans="1:6" ht="13.5" customHeight="1" x14ac:dyDescent="0.2">
      <c r="A77" s="25"/>
      <c r="B77" s="38" t="s">
        <v>17</v>
      </c>
      <c r="C77" s="30"/>
      <c r="D77" s="30"/>
      <c r="E77" s="34">
        <v>0</v>
      </c>
      <c r="F77" s="25"/>
    </row>
    <row r="78" spans="1:6" ht="13.5" customHeight="1" x14ac:dyDescent="0.2">
      <c r="A78" s="25"/>
      <c r="B78" s="29" t="s">
        <v>18</v>
      </c>
      <c r="C78" s="30"/>
      <c r="D78" s="30"/>
      <c r="E78" s="33">
        <f>SUM(E75:E77)</f>
        <v>6650</v>
      </c>
      <c r="F78" s="25"/>
    </row>
    <row r="79" spans="1:6" ht="13.5" customHeight="1" x14ac:dyDescent="0.2">
      <c r="A79" s="25"/>
      <c r="B79" s="30" t="s">
        <v>5</v>
      </c>
      <c r="C79" s="35">
        <v>0.05</v>
      </c>
      <c r="D79" s="30"/>
      <c r="E79" s="39">
        <f>ROUND(E78*C79,2)</f>
        <v>332.5</v>
      </c>
      <c r="F79" s="25"/>
    </row>
    <row r="80" spans="1:6" ht="13.5" customHeight="1" x14ac:dyDescent="0.2">
      <c r="A80" s="25"/>
      <c r="B80" s="30" t="s">
        <v>4</v>
      </c>
      <c r="C80" s="35">
        <v>8.5000000000000006E-2</v>
      </c>
      <c r="D80" s="30"/>
      <c r="E80" s="40">
        <f>ROUND((E78+E79)*C80,2)</f>
        <v>593.51</v>
      </c>
      <c r="F80" s="25"/>
    </row>
    <row r="81" spans="1:6" ht="13.5" customHeight="1" x14ac:dyDescent="0.2">
      <c r="A81" s="25"/>
      <c r="B81" s="30"/>
      <c r="C81" s="30"/>
      <c r="D81" s="30"/>
      <c r="E81" s="36"/>
      <c r="F81" s="25"/>
    </row>
    <row r="82" spans="1:6" ht="16.5" customHeight="1" thickBot="1" x14ac:dyDescent="0.25">
      <c r="A82" s="25"/>
      <c r="B82" s="29" t="s">
        <v>20</v>
      </c>
      <c r="C82" s="30"/>
      <c r="D82" s="30"/>
      <c r="E82" s="37">
        <f>SUM(E78:E80)</f>
        <v>7576.01</v>
      </c>
      <c r="F82" s="25"/>
    </row>
    <row r="83" spans="1:6" ht="15.75" thickTop="1" x14ac:dyDescent="0.2">
      <c r="A83" s="25"/>
      <c r="B83" s="59"/>
      <c r="C83" s="59"/>
      <c r="D83" s="59"/>
      <c r="E83" s="41"/>
      <c r="F83" s="25"/>
    </row>
    <row r="84" spans="1:6" ht="15" x14ac:dyDescent="0.2">
      <c r="A84" s="25"/>
      <c r="B84" s="58" t="s">
        <v>22</v>
      </c>
      <c r="C84" s="58"/>
      <c r="D84" s="58"/>
      <c r="E84" s="41">
        <v>0</v>
      </c>
      <c r="F84" s="25"/>
    </row>
    <row r="85" spans="1:6" ht="15" x14ac:dyDescent="0.2">
      <c r="A85" s="25"/>
      <c r="B85" s="59"/>
      <c r="C85" s="59"/>
      <c r="D85" s="59"/>
      <c r="E85" s="41"/>
      <c r="F85" s="25"/>
    </row>
    <row r="86" spans="1:6" ht="19.5" customHeight="1" x14ac:dyDescent="0.2">
      <c r="A86" s="25"/>
      <c r="B86" s="42" t="s">
        <v>21</v>
      </c>
      <c r="C86" s="43"/>
      <c r="D86" s="43"/>
      <c r="E86" s="44">
        <f>E82-E84</f>
        <v>7576.01</v>
      </c>
      <c r="F86" s="25"/>
    </row>
    <row r="87" spans="1:6" ht="13.5" customHeight="1" x14ac:dyDescent="0.2">
      <c r="A87" s="25"/>
      <c r="B87" s="25"/>
      <c r="C87" s="25"/>
      <c r="D87" s="25"/>
      <c r="E87" s="25"/>
      <c r="F87" s="25"/>
    </row>
    <row r="88" spans="1:6" x14ac:dyDescent="0.2">
      <c r="A88" s="25"/>
      <c r="B88" s="25"/>
      <c r="C88" s="25"/>
      <c r="D88" s="25"/>
      <c r="E88" s="25"/>
      <c r="F88" s="25"/>
    </row>
    <row r="89" spans="1:6" x14ac:dyDescent="0.2">
      <c r="A89" s="25"/>
      <c r="B89" s="54"/>
      <c r="C89" s="54"/>
      <c r="D89" s="54"/>
      <c r="E89" s="54"/>
      <c r="F89" s="25"/>
    </row>
    <row r="90" spans="1:6" ht="14.25" x14ac:dyDescent="0.2">
      <c r="A90" s="62" t="s">
        <v>23</v>
      </c>
      <c r="B90" s="62"/>
      <c r="C90" s="62"/>
      <c r="D90" s="62"/>
      <c r="E90" s="62"/>
      <c r="F90" s="62"/>
    </row>
    <row r="91" spans="1:6" ht="14.25" x14ac:dyDescent="0.2">
      <c r="A91" s="60" t="s">
        <v>6</v>
      </c>
      <c r="B91" s="60"/>
      <c r="C91" s="60"/>
      <c r="D91" s="60"/>
      <c r="E91" s="60"/>
      <c r="F91" s="60"/>
    </row>
    <row r="92" spans="1:6" x14ac:dyDescent="0.2">
      <c r="A92" s="25"/>
      <c r="B92" s="25"/>
      <c r="C92" s="25"/>
      <c r="D92" s="25"/>
      <c r="E92" s="25"/>
      <c r="F92" s="25"/>
    </row>
    <row r="93" spans="1:6" x14ac:dyDescent="0.2">
      <c r="A93" s="25"/>
      <c r="B93" s="55"/>
      <c r="C93" s="55"/>
      <c r="D93" s="55"/>
      <c r="E93" s="55"/>
      <c r="F93" s="25"/>
    </row>
    <row r="94" spans="1:6" ht="15" x14ac:dyDescent="0.2">
      <c r="A94" s="61" t="s">
        <v>7</v>
      </c>
      <c r="B94" s="61"/>
      <c r="C94" s="61"/>
      <c r="D94" s="61"/>
      <c r="E94" s="61"/>
      <c r="F94" s="61"/>
    </row>
    <row r="96" spans="1:6" ht="39.75" customHeight="1" x14ac:dyDescent="0.2">
      <c r="B96" s="52"/>
      <c r="C96" s="53"/>
      <c r="D96" s="53"/>
    </row>
    <row r="97" spans="2:4" ht="13.5" customHeight="1" x14ac:dyDescent="0.2"/>
    <row r="98" spans="2:4" x14ac:dyDescent="0.2">
      <c r="B98" s="17"/>
      <c r="C98" s="17"/>
      <c r="D98" s="17"/>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1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BA4AF-ED13-464A-A4FD-4F74882A821B}">
  <sheetPr>
    <pageSetUpPr fitToPage="1"/>
  </sheetPr>
  <dimension ref="A12:F92"/>
  <sheetViews>
    <sheetView view="pageBreakPreview" topLeftCell="A4"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172</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180</v>
      </c>
      <c r="C25" s="25"/>
      <c r="D25" s="25"/>
      <c r="E25" s="25"/>
      <c r="F25" s="25"/>
    </row>
    <row r="26" spans="1:6" ht="33.75" customHeight="1" x14ac:dyDescent="0.2">
      <c r="A26" s="18"/>
      <c r="B26" s="48" t="s">
        <v>181</v>
      </c>
      <c r="C26" s="25"/>
      <c r="D26" s="25"/>
      <c r="E26" s="25"/>
      <c r="F26" s="25"/>
    </row>
    <row r="27" spans="1:6" x14ac:dyDescent="0.2">
      <c r="A27" s="19"/>
      <c r="B27" s="25"/>
      <c r="C27" s="27"/>
      <c r="D27" s="27"/>
      <c r="E27" s="28"/>
      <c r="F27" s="25"/>
    </row>
    <row r="28" spans="1:6" ht="15" x14ac:dyDescent="0.2">
      <c r="A28" s="18"/>
      <c r="B28" s="27"/>
      <c r="C28" s="27"/>
      <c r="D28" s="31" t="s">
        <v>15</v>
      </c>
      <c r="E28" s="31" t="s">
        <v>182</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183</v>
      </c>
      <c r="C35" s="56"/>
      <c r="D35" s="56"/>
      <c r="E35" s="32"/>
      <c r="F35" s="25"/>
    </row>
    <row r="36" spans="1:6" ht="14.25" x14ac:dyDescent="0.2">
      <c r="A36" s="25"/>
      <c r="B36" s="56"/>
      <c r="C36" s="56"/>
      <c r="D36" s="56"/>
      <c r="E36" s="32"/>
      <c r="F36" s="25"/>
    </row>
    <row r="37" spans="1:6" ht="14.25" x14ac:dyDescent="0.2">
      <c r="A37" s="25"/>
      <c r="B37" s="56" t="s">
        <v>186</v>
      </c>
      <c r="C37" s="56"/>
      <c r="D37" s="56"/>
      <c r="E37" s="32"/>
      <c r="F37" s="25"/>
    </row>
    <row r="38" spans="1:6" ht="14.25" x14ac:dyDescent="0.2">
      <c r="A38" s="25"/>
      <c r="B38" s="56"/>
      <c r="C38" s="56"/>
      <c r="D38" s="56"/>
      <c r="E38" s="32"/>
      <c r="F38" s="25"/>
    </row>
    <row r="39" spans="1:6" ht="14.25" x14ac:dyDescent="0.2">
      <c r="A39" s="25"/>
      <c r="B39" s="56" t="s">
        <v>184</v>
      </c>
      <c r="C39" s="56"/>
      <c r="D39" s="56"/>
      <c r="E39" s="32"/>
      <c r="F39" s="25"/>
    </row>
    <row r="40" spans="1:6" ht="14.25" x14ac:dyDescent="0.2">
      <c r="A40" s="25"/>
      <c r="B40" s="56"/>
      <c r="C40" s="56"/>
      <c r="D40" s="56"/>
      <c r="E40" s="32"/>
      <c r="F40" s="25"/>
    </row>
    <row r="41" spans="1:6" ht="14.25" x14ac:dyDescent="0.2">
      <c r="A41" s="25"/>
      <c r="B41" s="56" t="s">
        <v>188</v>
      </c>
      <c r="C41" s="56"/>
      <c r="D41" s="56"/>
      <c r="E41" s="32"/>
      <c r="F41" s="25"/>
    </row>
    <row r="42" spans="1:6" ht="14.25" x14ac:dyDescent="0.2">
      <c r="A42" s="25"/>
      <c r="B42" s="56"/>
      <c r="C42" s="56"/>
      <c r="D42" s="56"/>
      <c r="E42" s="32"/>
      <c r="F42" s="25"/>
    </row>
    <row r="43" spans="1:6" ht="14.25" x14ac:dyDescent="0.2">
      <c r="A43" s="25"/>
      <c r="B43" s="56" t="s">
        <v>185</v>
      </c>
      <c r="C43" s="56"/>
      <c r="D43" s="56"/>
      <c r="E43" s="32"/>
      <c r="F43" s="25"/>
    </row>
    <row r="44" spans="1:6" ht="14.25" x14ac:dyDescent="0.2">
      <c r="A44" s="25"/>
      <c r="B44" s="56"/>
      <c r="C44" s="56"/>
      <c r="D44" s="56"/>
      <c r="E44" s="32"/>
      <c r="F44" s="25"/>
    </row>
    <row r="45" spans="1:6" ht="14.25" x14ac:dyDescent="0.2">
      <c r="A45" s="25"/>
      <c r="B45" s="56" t="s">
        <v>187</v>
      </c>
      <c r="C45" s="56"/>
      <c r="D45" s="56"/>
      <c r="E45" s="32"/>
      <c r="F45" s="25"/>
    </row>
    <row r="46" spans="1:6" ht="14.25" x14ac:dyDescent="0.2">
      <c r="A46" s="25"/>
      <c r="B46" s="56"/>
      <c r="C46" s="56"/>
      <c r="D46" s="56"/>
      <c r="E46" s="32"/>
      <c r="F46" s="25"/>
    </row>
    <row r="47" spans="1:6" ht="14.25" x14ac:dyDescent="0.2">
      <c r="A47" s="25"/>
      <c r="B47" s="56" t="s">
        <v>189</v>
      </c>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4.25" x14ac:dyDescent="0.2">
      <c r="A67" s="25"/>
      <c r="B67" s="56"/>
      <c r="C67" s="56"/>
      <c r="D67" s="56"/>
      <c r="E67" s="32"/>
      <c r="F67" s="25"/>
    </row>
    <row r="68" spans="1:6" ht="13.5" customHeight="1" x14ac:dyDescent="0.2">
      <c r="A68" s="25"/>
      <c r="B68" s="56"/>
      <c r="C68" s="56"/>
      <c r="D68" s="56"/>
      <c r="E68" s="32"/>
      <c r="F68" s="25"/>
    </row>
    <row r="69" spans="1:6" ht="13.5" customHeight="1" x14ac:dyDescent="0.2">
      <c r="A69" s="25"/>
      <c r="B69" s="29" t="s">
        <v>19</v>
      </c>
      <c r="C69" s="30"/>
      <c r="D69" s="30"/>
      <c r="E69" s="33">
        <f>11*255</f>
        <v>2805</v>
      </c>
      <c r="F69" s="25"/>
    </row>
    <row r="70" spans="1:6" ht="13.5" customHeight="1" x14ac:dyDescent="0.2">
      <c r="A70" s="25"/>
      <c r="B70" s="38" t="s">
        <v>16</v>
      </c>
      <c r="C70" s="30"/>
      <c r="D70" s="30"/>
      <c r="E70" s="34">
        <v>0</v>
      </c>
      <c r="F70" s="25"/>
    </row>
    <row r="71" spans="1:6" ht="13.5" customHeight="1" x14ac:dyDescent="0.2">
      <c r="A71" s="25"/>
      <c r="B71" s="38" t="s">
        <v>165</v>
      </c>
      <c r="C71" s="30"/>
      <c r="D71" s="30"/>
      <c r="E71" s="34">
        <v>0</v>
      </c>
      <c r="F71" s="25"/>
    </row>
    <row r="72" spans="1:6" ht="13.5" customHeight="1" x14ac:dyDescent="0.2">
      <c r="A72" s="25"/>
      <c r="B72" s="29" t="s">
        <v>18</v>
      </c>
      <c r="C72" s="30"/>
      <c r="D72" s="30"/>
      <c r="E72" s="33">
        <f>SUM(E69:E71)</f>
        <v>2805</v>
      </c>
      <c r="F72" s="25"/>
    </row>
    <row r="73" spans="1:6" ht="13.5" customHeight="1" x14ac:dyDescent="0.2">
      <c r="A73" s="25"/>
      <c r="B73" s="30" t="s">
        <v>5</v>
      </c>
      <c r="C73" s="35">
        <v>0.05</v>
      </c>
      <c r="D73" s="30"/>
      <c r="E73" s="39">
        <f>ROUND(E72*C73,2)</f>
        <v>140.25</v>
      </c>
      <c r="F73" s="25"/>
    </row>
    <row r="74" spans="1:6" ht="13.5" customHeight="1" x14ac:dyDescent="0.2">
      <c r="A74" s="25"/>
      <c r="B74" s="30" t="s">
        <v>4</v>
      </c>
      <c r="C74" s="47">
        <v>9.9750000000000005E-2</v>
      </c>
      <c r="D74" s="30"/>
      <c r="E74" s="40">
        <f>ROUND(E72*C74,2)</f>
        <v>279.8</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3225.05</v>
      </c>
      <c r="F76" s="25"/>
    </row>
    <row r="77" spans="1:6" ht="15.75" thickTop="1" x14ac:dyDescent="0.2">
      <c r="A77" s="25"/>
      <c r="B77" s="59"/>
      <c r="C77" s="59"/>
      <c r="D77" s="59"/>
      <c r="E77" s="41"/>
      <c r="F77" s="25"/>
    </row>
    <row r="78" spans="1:6" ht="15" x14ac:dyDescent="0.2">
      <c r="A78" s="25"/>
      <c r="B78" s="58" t="s">
        <v>22</v>
      </c>
      <c r="C78" s="58"/>
      <c r="D78" s="58"/>
      <c r="E78" s="41">
        <v>0</v>
      </c>
      <c r="F78" s="25"/>
    </row>
    <row r="79" spans="1:6" ht="15" x14ac:dyDescent="0.2">
      <c r="A79" s="25"/>
      <c r="B79" s="59"/>
      <c r="C79" s="59"/>
      <c r="D79" s="59"/>
      <c r="E79" s="41"/>
      <c r="F79" s="25"/>
    </row>
    <row r="80" spans="1:6" ht="19.5" customHeight="1" x14ac:dyDescent="0.2">
      <c r="A80" s="25"/>
      <c r="B80" s="42" t="s">
        <v>21</v>
      </c>
      <c r="C80" s="43"/>
      <c r="D80" s="43"/>
      <c r="E80" s="44">
        <f>E76-E78</f>
        <v>3225.05</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54"/>
      <c r="C83" s="54"/>
      <c r="D83" s="54"/>
      <c r="E83" s="54"/>
      <c r="F83" s="25"/>
    </row>
    <row r="84" spans="1:6" ht="14.25" x14ac:dyDescent="0.2">
      <c r="A84" s="62" t="s">
        <v>106</v>
      </c>
      <c r="B84" s="62"/>
      <c r="C84" s="62"/>
      <c r="D84" s="62"/>
      <c r="E84" s="62"/>
      <c r="F84" s="62"/>
    </row>
    <row r="85" spans="1:6" ht="14.25" x14ac:dyDescent="0.2">
      <c r="A85" s="60" t="s">
        <v>107</v>
      </c>
      <c r="B85" s="60"/>
      <c r="C85" s="60"/>
      <c r="D85" s="60"/>
      <c r="E85" s="60"/>
      <c r="F85" s="60"/>
    </row>
    <row r="86" spans="1:6" x14ac:dyDescent="0.2">
      <c r="A86" s="25"/>
      <c r="B86" s="25"/>
      <c r="C86" s="25"/>
      <c r="D86" s="25"/>
      <c r="E86" s="25"/>
      <c r="F86" s="25"/>
    </row>
    <row r="87" spans="1:6" x14ac:dyDescent="0.2">
      <c r="A87" s="25"/>
      <c r="B87" s="55"/>
      <c r="C87" s="55"/>
      <c r="D87" s="55"/>
      <c r="E87" s="55"/>
      <c r="F87" s="25"/>
    </row>
    <row r="88" spans="1:6" ht="15" x14ac:dyDescent="0.2">
      <c r="A88" s="61" t="s">
        <v>7</v>
      </c>
      <c r="B88" s="61"/>
      <c r="C88" s="61"/>
      <c r="D88" s="61"/>
      <c r="E88" s="61"/>
      <c r="F88" s="61"/>
    </row>
    <row r="90" spans="1:6" ht="39.75" customHeight="1" x14ac:dyDescent="0.2">
      <c r="B90" s="52"/>
      <c r="C90" s="53"/>
      <c r="D90" s="53"/>
    </row>
    <row r="91" spans="1:6" ht="13.5" customHeight="1" x14ac:dyDescent="0.2"/>
    <row r="92" spans="1:6" x14ac:dyDescent="0.2">
      <c r="B92" s="17"/>
      <c r="C92" s="17"/>
      <c r="D92" s="17"/>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F329601F-A336-40A7-9ADF-07A19996C7B3}">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21064-CB23-4B59-979E-015DEA23B8F5}">
  <sheetPr>
    <pageSetUpPr fitToPage="1"/>
  </sheetPr>
  <dimension ref="A12:F90"/>
  <sheetViews>
    <sheetView view="pageBreakPreview" topLeftCell="A25" zoomScale="80" zoomScaleNormal="100" zoomScaleSheetLayoutView="80" workbookViewId="0">
      <selection activeCell="B47" sqref="B47:D4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190</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180</v>
      </c>
      <c r="C25" s="25"/>
      <c r="D25" s="25"/>
      <c r="E25" s="25"/>
      <c r="F25" s="25"/>
    </row>
    <row r="26" spans="1:6" ht="33.75" customHeight="1" x14ac:dyDescent="0.2">
      <c r="A26" s="18"/>
      <c r="B26" s="48" t="s">
        <v>181</v>
      </c>
      <c r="C26" s="25"/>
      <c r="D26" s="25"/>
      <c r="E26" s="25"/>
      <c r="F26" s="25"/>
    </row>
    <row r="27" spans="1:6" x14ac:dyDescent="0.2">
      <c r="A27" s="19"/>
      <c r="B27" s="25"/>
      <c r="C27" s="27"/>
      <c r="D27" s="27"/>
      <c r="E27" s="28"/>
      <c r="F27" s="25"/>
    </row>
    <row r="28" spans="1:6" ht="15" x14ac:dyDescent="0.2">
      <c r="A28" s="18"/>
      <c r="B28" s="27"/>
      <c r="C28" s="27"/>
      <c r="D28" s="31" t="s">
        <v>15</v>
      </c>
      <c r="E28" s="31" t="s">
        <v>191</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29.25" customHeight="1" x14ac:dyDescent="0.2">
      <c r="A35" s="25"/>
      <c r="B35" s="56" t="s">
        <v>192</v>
      </c>
      <c r="C35" s="56"/>
      <c r="D35" s="56"/>
      <c r="E35" s="32"/>
      <c r="F35" s="25"/>
    </row>
    <row r="36" spans="1:6" ht="14.25" x14ac:dyDescent="0.2">
      <c r="A36" s="25"/>
      <c r="B36" s="56"/>
      <c r="C36" s="56"/>
      <c r="D36" s="56"/>
      <c r="E36" s="32"/>
      <c r="F36" s="25"/>
    </row>
    <row r="37" spans="1:6" ht="14.25" x14ac:dyDescent="0.2">
      <c r="A37" s="25"/>
      <c r="B37" s="56" t="s">
        <v>195</v>
      </c>
      <c r="C37" s="56"/>
      <c r="D37" s="56"/>
      <c r="E37" s="32"/>
      <c r="F37" s="25"/>
    </row>
    <row r="38" spans="1:6" ht="14.25" x14ac:dyDescent="0.2">
      <c r="A38" s="25"/>
      <c r="B38" s="56"/>
      <c r="C38" s="56"/>
      <c r="D38" s="56"/>
      <c r="E38" s="32"/>
      <c r="F38" s="25"/>
    </row>
    <row r="39" spans="1:6" ht="14.25" x14ac:dyDescent="0.2">
      <c r="A39" s="25"/>
      <c r="B39" s="56" t="s">
        <v>196</v>
      </c>
      <c r="C39" s="56"/>
      <c r="D39" s="56"/>
      <c r="E39" s="32"/>
      <c r="F39" s="25"/>
    </row>
    <row r="40" spans="1:6" ht="14.25" x14ac:dyDescent="0.2">
      <c r="A40" s="25"/>
      <c r="B40" s="56"/>
      <c r="C40" s="56"/>
      <c r="D40" s="56"/>
      <c r="E40" s="32"/>
      <c r="F40" s="25"/>
    </row>
    <row r="41" spans="1:6" ht="30" customHeight="1" x14ac:dyDescent="0.2">
      <c r="A41" s="25"/>
      <c r="B41" s="56" t="s">
        <v>197</v>
      </c>
      <c r="C41" s="56"/>
      <c r="D41" s="56"/>
      <c r="E41" s="32"/>
      <c r="F41" s="25"/>
    </row>
    <row r="42" spans="1:6" ht="14.25" x14ac:dyDescent="0.2">
      <c r="A42" s="25"/>
      <c r="B42" s="56"/>
      <c r="C42" s="56"/>
      <c r="D42" s="56"/>
      <c r="E42" s="32"/>
      <c r="F42" s="25"/>
    </row>
    <row r="43" spans="1:6" ht="14.25" x14ac:dyDescent="0.2">
      <c r="A43" s="25"/>
      <c r="B43" s="56" t="s">
        <v>193</v>
      </c>
      <c r="C43" s="56"/>
      <c r="D43" s="56"/>
      <c r="E43" s="32"/>
      <c r="F43" s="25"/>
    </row>
    <row r="44" spans="1:6" ht="14.25" x14ac:dyDescent="0.2">
      <c r="A44" s="25"/>
      <c r="B44" s="56"/>
      <c r="C44" s="56"/>
      <c r="D44" s="56"/>
      <c r="E44" s="32"/>
      <c r="F44" s="25"/>
    </row>
    <row r="45" spans="1:6" ht="14.25" x14ac:dyDescent="0.2">
      <c r="A45" s="25"/>
      <c r="B45" s="56" t="s">
        <v>198</v>
      </c>
      <c r="C45" s="56"/>
      <c r="D45" s="56"/>
      <c r="E45" s="32"/>
      <c r="F45" s="25"/>
    </row>
    <row r="46" spans="1:6" ht="14.25" x14ac:dyDescent="0.2">
      <c r="A46" s="25"/>
      <c r="B46" s="56"/>
      <c r="C46" s="56"/>
      <c r="D46" s="56"/>
      <c r="E46" s="32"/>
      <c r="F46" s="25"/>
    </row>
    <row r="47" spans="1:6" ht="14.25" x14ac:dyDescent="0.2">
      <c r="A47" s="25"/>
      <c r="B47" s="56" t="s">
        <v>194</v>
      </c>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3.5" customHeight="1" x14ac:dyDescent="0.2">
      <c r="A66" s="25"/>
      <c r="B66" s="56"/>
      <c r="C66" s="56"/>
      <c r="D66" s="56"/>
      <c r="E66" s="32"/>
      <c r="F66" s="25"/>
    </row>
    <row r="67" spans="1:6" ht="13.5" customHeight="1" x14ac:dyDescent="0.2">
      <c r="A67" s="25"/>
      <c r="B67" s="29" t="s">
        <v>19</v>
      </c>
      <c r="C67" s="30"/>
      <c r="D67" s="30"/>
      <c r="E67" s="33">
        <f>25*265</f>
        <v>6625</v>
      </c>
      <c r="F67" s="25"/>
    </row>
    <row r="68" spans="1:6" ht="13.5" customHeight="1" x14ac:dyDescent="0.2">
      <c r="A68" s="25"/>
      <c r="B68" s="38" t="s">
        <v>16</v>
      </c>
      <c r="C68" s="30"/>
      <c r="D68" s="30"/>
      <c r="E68" s="34">
        <v>0</v>
      </c>
      <c r="F68" s="25"/>
    </row>
    <row r="69" spans="1:6" ht="13.5" customHeight="1" x14ac:dyDescent="0.2">
      <c r="A69" s="25"/>
      <c r="B69" s="38" t="s">
        <v>165</v>
      </c>
      <c r="C69" s="30"/>
      <c r="D69" s="30"/>
      <c r="E69" s="34">
        <v>0</v>
      </c>
      <c r="F69" s="25"/>
    </row>
    <row r="70" spans="1:6" ht="13.5" customHeight="1" x14ac:dyDescent="0.2">
      <c r="A70" s="25"/>
      <c r="B70" s="29" t="s">
        <v>18</v>
      </c>
      <c r="C70" s="30"/>
      <c r="D70" s="30"/>
      <c r="E70" s="33">
        <f>SUM(E67:E69)</f>
        <v>6625</v>
      </c>
      <c r="F70" s="25"/>
    </row>
    <row r="71" spans="1:6" ht="13.5" customHeight="1" x14ac:dyDescent="0.2">
      <c r="A71" s="25"/>
      <c r="B71" s="30" t="s">
        <v>5</v>
      </c>
      <c r="C71" s="35">
        <v>0.05</v>
      </c>
      <c r="D71" s="30"/>
      <c r="E71" s="39">
        <f>ROUND(E70*C71,2)</f>
        <v>331.25</v>
      </c>
      <c r="F71" s="25"/>
    </row>
    <row r="72" spans="1:6" ht="13.5" customHeight="1" x14ac:dyDescent="0.2">
      <c r="A72" s="25"/>
      <c r="B72" s="30" t="s">
        <v>4</v>
      </c>
      <c r="C72" s="47">
        <v>9.9750000000000005E-2</v>
      </c>
      <c r="D72" s="30"/>
      <c r="E72" s="40">
        <f>ROUND(E70*C72,2)</f>
        <v>660.84</v>
      </c>
      <c r="F72" s="25"/>
    </row>
    <row r="73" spans="1:6" ht="13.5" customHeight="1" x14ac:dyDescent="0.2">
      <c r="A73" s="25"/>
      <c r="B73" s="30"/>
      <c r="C73" s="30"/>
      <c r="D73" s="30"/>
      <c r="E73" s="36"/>
      <c r="F73" s="25"/>
    </row>
    <row r="74" spans="1:6" ht="16.5" customHeight="1" thickBot="1" x14ac:dyDescent="0.25">
      <c r="A74" s="25"/>
      <c r="B74" s="29" t="s">
        <v>20</v>
      </c>
      <c r="C74" s="30"/>
      <c r="D74" s="30"/>
      <c r="E74" s="37">
        <f>SUM(E70:E72)</f>
        <v>7617.09</v>
      </c>
      <c r="F74" s="25"/>
    </row>
    <row r="75" spans="1:6" ht="15.75" thickTop="1" x14ac:dyDescent="0.2">
      <c r="A75" s="25"/>
      <c r="B75" s="59"/>
      <c r="C75" s="59"/>
      <c r="D75" s="59"/>
      <c r="E75" s="41"/>
      <c r="F75" s="25"/>
    </row>
    <row r="76" spans="1:6" ht="15" x14ac:dyDescent="0.2">
      <c r="A76" s="25"/>
      <c r="B76" s="58" t="s">
        <v>22</v>
      </c>
      <c r="C76" s="58"/>
      <c r="D76" s="58"/>
      <c r="E76" s="41">
        <v>0</v>
      </c>
      <c r="F76" s="25"/>
    </row>
    <row r="77" spans="1:6" ht="15" x14ac:dyDescent="0.2">
      <c r="A77" s="25"/>
      <c r="B77" s="59"/>
      <c r="C77" s="59"/>
      <c r="D77" s="59"/>
      <c r="E77" s="41"/>
      <c r="F77" s="25"/>
    </row>
    <row r="78" spans="1:6" ht="19.5" customHeight="1" x14ac:dyDescent="0.2">
      <c r="A78" s="25"/>
      <c r="B78" s="42" t="s">
        <v>21</v>
      </c>
      <c r="C78" s="43"/>
      <c r="D78" s="43"/>
      <c r="E78" s="44">
        <f>E74-E76</f>
        <v>7617.09</v>
      </c>
      <c r="F78" s="25"/>
    </row>
    <row r="79" spans="1:6" ht="13.5" customHeight="1" x14ac:dyDescent="0.2">
      <c r="A79" s="25"/>
      <c r="B79" s="25"/>
      <c r="C79" s="25"/>
      <c r="D79" s="25"/>
      <c r="E79" s="25"/>
      <c r="F79" s="25"/>
    </row>
    <row r="80" spans="1:6" x14ac:dyDescent="0.2">
      <c r="A80" s="25"/>
      <c r="B80" s="25"/>
      <c r="C80" s="25"/>
      <c r="D80" s="25"/>
      <c r="E80" s="25"/>
      <c r="F80" s="25"/>
    </row>
    <row r="81" spans="1:6" x14ac:dyDescent="0.2">
      <c r="A81" s="25"/>
      <c r="B81" s="54"/>
      <c r="C81" s="54"/>
      <c r="D81" s="54"/>
      <c r="E81" s="54"/>
      <c r="F81" s="25"/>
    </row>
    <row r="82" spans="1:6" ht="14.25" x14ac:dyDescent="0.2">
      <c r="A82" s="62" t="s">
        <v>106</v>
      </c>
      <c r="B82" s="62"/>
      <c r="C82" s="62"/>
      <c r="D82" s="62"/>
      <c r="E82" s="62"/>
      <c r="F82" s="62"/>
    </row>
    <row r="83" spans="1:6" ht="14.25" x14ac:dyDescent="0.2">
      <c r="A83" s="60" t="s">
        <v>107</v>
      </c>
      <c r="B83" s="60"/>
      <c r="C83" s="60"/>
      <c r="D83" s="60"/>
      <c r="E83" s="60"/>
      <c r="F83" s="60"/>
    </row>
    <row r="84" spans="1:6" x14ac:dyDescent="0.2">
      <c r="A84" s="25"/>
      <c r="B84" s="25"/>
      <c r="C84" s="25"/>
      <c r="D84" s="25"/>
      <c r="E84" s="25"/>
      <c r="F84" s="25"/>
    </row>
    <row r="85" spans="1:6" x14ac:dyDescent="0.2">
      <c r="A85" s="25"/>
      <c r="B85" s="55"/>
      <c r="C85" s="55"/>
      <c r="D85" s="55"/>
      <c r="E85" s="55"/>
      <c r="F85" s="25"/>
    </row>
    <row r="86" spans="1:6" ht="15" x14ac:dyDescent="0.2">
      <c r="A86" s="61" t="s">
        <v>7</v>
      </c>
      <c r="B86" s="61"/>
      <c r="C86" s="61"/>
      <c r="D86" s="61"/>
      <c r="E86" s="61"/>
      <c r="F86" s="61"/>
    </row>
    <row r="88" spans="1:6" ht="39.75" customHeight="1" x14ac:dyDescent="0.2">
      <c r="B88" s="52"/>
      <c r="C88" s="53"/>
      <c r="D88" s="53"/>
    </row>
    <row r="89" spans="1:6" ht="13.5" customHeight="1" x14ac:dyDescent="0.2"/>
    <row r="90" spans="1:6" x14ac:dyDescent="0.2">
      <c r="B90" s="17"/>
      <c r="C90" s="17"/>
      <c r="D90" s="17"/>
    </row>
  </sheetData>
  <mergeCells count="44">
    <mergeCell ref="A83:F83"/>
    <mergeCell ref="B85:E85"/>
    <mergeCell ref="A86:F86"/>
    <mergeCell ref="B88:D88"/>
    <mergeCell ref="B66:D66"/>
    <mergeCell ref="B75:D75"/>
    <mergeCell ref="B76:D76"/>
    <mergeCell ref="B77:D77"/>
    <mergeCell ref="B81:E81"/>
    <mergeCell ref="A82:F82"/>
    <mergeCell ref="B65:D65"/>
    <mergeCell ref="B54:D54"/>
    <mergeCell ref="B55:D55"/>
    <mergeCell ref="B56:D56"/>
    <mergeCell ref="B57:D57"/>
    <mergeCell ref="B58:D58"/>
    <mergeCell ref="B59:D59"/>
    <mergeCell ref="B60:D60"/>
    <mergeCell ref="B61:D61"/>
    <mergeCell ref="B62:D62"/>
    <mergeCell ref="B63:D63"/>
    <mergeCell ref="B64:D64"/>
    <mergeCell ref="B50:D50"/>
    <mergeCell ref="B51:D51"/>
    <mergeCell ref="B52:D52"/>
    <mergeCell ref="B53:D53"/>
    <mergeCell ref="B44:D44"/>
    <mergeCell ref="B45:D45"/>
    <mergeCell ref="B46:D46"/>
    <mergeCell ref="B47:D47"/>
    <mergeCell ref="B48:D48"/>
    <mergeCell ref="B49:D49"/>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5:B77 B12:B20 B33:B66" xr:uid="{E1D10D38-94C3-4CCC-A680-DB26ECCA5F5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EBCD9-4A84-415A-A6BE-85657AE971BF}">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199</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200</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201</v>
      </c>
      <c r="C35" s="56"/>
      <c r="D35" s="56"/>
      <c r="E35" s="32"/>
      <c r="F35" s="25"/>
    </row>
    <row r="36" spans="1:6" ht="14.25" x14ac:dyDescent="0.2">
      <c r="A36" s="25"/>
      <c r="B36" s="56"/>
      <c r="C36" s="56"/>
      <c r="D36" s="56"/>
      <c r="E36" s="32"/>
      <c r="F36" s="25"/>
    </row>
    <row r="37" spans="1:6" ht="14.25" x14ac:dyDescent="0.2">
      <c r="A37" s="25"/>
      <c r="B37" s="56"/>
      <c r="C37" s="56"/>
      <c r="D37" s="56"/>
      <c r="E37" s="32"/>
      <c r="F37" s="25"/>
    </row>
    <row r="38" spans="1:6" ht="14.25" x14ac:dyDescent="0.2">
      <c r="A38" s="25"/>
      <c r="B38" s="56" t="s">
        <v>202</v>
      </c>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46"/>
      <c r="C41" s="46"/>
      <c r="D41" s="4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46"/>
      <c r="C44" s="46"/>
      <c r="D44" s="4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46"/>
      <c r="C55" s="46"/>
      <c r="D55" s="4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4.25" x14ac:dyDescent="0.2">
      <c r="A67" s="25"/>
      <c r="B67" s="56"/>
      <c r="C67" s="56"/>
      <c r="D67" s="56"/>
      <c r="E67" s="32"/>
      <c r="F67" s="25"/>
    </row>
    <row r="68" spans="1:6" ht="13.5" customHeight="1" x14ac:dyDescent="0.2">
      <c r="A68" s="25"/>
      <c r="B68" s="56"/>
      <c r="C68" s="56"/>
      <c r="D68" s="56"/>
      <c r="E68" s="32"/>
      <c r="F68" s="25"/>
    </row>
    <row r="69" spans="1:6" ht="13.5" customHeight="1" x14ac:dyDescent="0.2">
      <c r="A69" s="25"/>
      <c r="B69" s="29" t="s">
        <v>19</v>
      </c>
      <c r="C69" s="30"/>
      <c r="D69" s="30"/>
      <c r="E69" s="33">
        <f>5*265</f>
        <v>1325</v>
      </c>
      <c r="F69" s="25"/>
    </row>
    <row r="70" spans="1:6" ht="13.5" customHeight="1" x14ac:dyDescent="0.2">
      <c r="A70" s="25"/>
      <c r="B70" s="38" t="s">
        <v>16</v>
      </c>
      <c r="C70" s="30"/>
      <c r="D70" s="30"/>
      <c r="E70" s="34">
        <v>0</v>
      </c>
      <c r="F70" s="25"/>
    </row>
    <row r="71" spans="1:6" ht="13.5" customHeight="1" x14ac:dyDescent="0.2">
      <c r="A71" s="25"/>
      <c r="B71" s="38" t="s">
        <v>165</v>
      </c>
      <c r="C71" s="30"/>
      <c r="D71" s="30"/>
      <c r="E71" s="34">
        <v>10</v>
      </c>
      <c r="F71" s="25"/>
    </row>
    <row r="72" spans="1:6" ht="13.5" customHeight="1" x14ac:dyDescent="0.2">
      <c r="A72" s="25"/>
      <c r="B72" s="29" t="s">
        <v>18</v>
      </c>
      <c r="C72" s="30"/>
      <c r="D72" s="30"/>
      <c r="E72" s="33">
        <f>SUM(E69:E71)</f>
        <v>1335</v>
      </c>
      <c r="F72" s="25"/>
    </row>
    <row r="73" spans="1:6" ht="13.5" customHeight="1" x14ac:dyDescent="0.2">
      <c r="A73" s="25"/>
      <c r="B73" s="30" t="s">
        <v>5</v>
      </c>
      <c r="C73" s="35">
        <v>0.05</v>
      </c>
      <c r="D73" s="30"/>
      <c r="E73" s="39">
        <f>ROUND(E72*C73,2)</f>
        <v>66.75</v>
      </c>
      <c r="F73" s="25"/>
    </row>
    <row r="74" spans="1:6" ht="13.5" customHeight="1" x14ac:dyDescent="0.2">
      <c r="A74" s="25"/>
      <c r="B74" s="30" t="s">
        <v>4</v>
      </c>
      <c r="C74" s="47">
        <v>9.9750000000000005E-2</v>
      </c>
      <c r="D74" s="30"/>
      <c r="E74" s="40">
        <f>ROUND(E72*C74,2)</f>
        <v>133.16999999999999</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1534.92</v>
      </c>
      <c r="F76" s="25"/>
    </row>
    <row r="77" spans="1:6" ht="15.75" thickTop="1" x14ac:dyDescent="0.2">
      <c r="A77" s="25"/>
      <c r="B77" s="59"/>
      <c r="C77" s="59"/>
      <c r="D77" s="59"/>
      <c r="E77" s="41"/>
      <c r="F77" s="25"/>
    </row>
    <row r="78" spans="1:6" ht="15" x14ac:dyDescent="0.2">
      <c r="A78" s="25"/>
      <c r="B78" s="58" t="s">
        <v>22</v>
      </c>
      <c r="C78" s="58"/>
      <c r="D78" s="58"/>
      <c r="E78" s="41">
        <v>0</v>
      </c>
      <c r="F78" s="25"/>
    </row>
    <row r="79" spans="1:6" ht="15" x14ac:dyDescent="0.2">
      <c r="A79" s="25"/>
      <c r="B79" s="59"/>
      <c r="C79" s="59"/>
      <c r="D79" s="59"/>
      <c r="E79" s="41"/>
      <c r="F79" s="25"/>
    </row>
    <row r="80" spans="1:6" ht="19.5" customHeight="1" x14ac:dyDescent="0.2">
      <c r="A80" s="25"/>
      <c r="B80" s="42" t="s">
        <v>21</v>
      </c>
      <c r="C80" s="43"/>
      <c r="D80" s="43"/>
      <c r="E80" s="44">
        <f>E76-E78</f>
        <v>1534.92</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54"/>
      <c r="C83" s="54"/>
      <c r="D83" s="54"/>
      <c r="E83" s="54"/>
      <c r="F83" s="25"/>
    </row>
    <row r="84" spans="1:6" ht="14.25" x14ac:dyDescent="0.2">
      <c r="A84" s="62" t="s">
        <v>106</v>
      </c>
      <c r="B84" s="62"/>
      <c r="C84" s="62"/>
      <c r="D84" s="62"/>
      <c r="E84" s="62"/>
      <c r="F84" s="62"/>
    </row>
    <row r="85" spans="1:6" ht="14.25" x14ac:dyDescent="0.2">
      <c r="A85" s="60" t="s">
        <v>107</v>
      </c>
      <c r="B85" s="60"/>
      <c r="C85" s="60"/>
      <c r="D85" s="60"/>
      <c r="E85" s="60"/>
      <c r="F85" s="60"/>
    </row>
    <row r="86" spans="1:6" x14ac:dyDescent="0.2">
      <c r="A86" s="25"/>
      <c r="B86" s="25"/>
      <c r="C86" s="25"/>
      <c r="D86" s="25"/>
      <c r="E86" s="25"/>
      <c r="F86" s="25"/>
    </row>
    <row r="87" spans="1:6" x14ac:dyDescent="0.2">
      <c r="A87" s="25"/>
      <c r="B87" s="55"/>
      <c r="C87" s="55"/>
      <c r="D87" s="55"/>
      <c r="E87" s="55"/>
      <c r="F87" s="25"/>
    </row>
    <row r="88" spans="1:6" ht="15" x14ac:dyDescent="0.2">
      <c r="A88" s="61" t="s">
        <v>7</v>
      </c>
      <c r="B88" s="61"/>
      <c r="C88" s="61"/>
      <c r="D88" s="61"/>
      <c r="E88" s="61"/>
      <c r="F88" s="61"/>
    </row>
    <row r="90" spans="1:6" ht="39.75" customHeight="1" x14ac:dyDescent="0.2">
      <c r="B90" s="52"/>
      <c r="C90" s="53"/>
      <c r="D90" s="53"/>
    </row>
    <row r="91" spans="1:6" ht="13.5" customHeight="1" x14ac:dyDescent="0.2"/>
    <row r="92" spans="1:6" x14ac:dyDescent="0.2">
      <c r="B92" s="17"/>
      <c r="C92" s="17"/>
      <c r="D92" s="17"/>
    </row>
  </sheetData>
  <mergeCells count="43">
    <mergeCell ref="B90:D90"/>
    <mergeCell ref="B79:D79"/>
    <mergeCell ref="B83:E83"/>
    <mergeCell ref="A84:F84"/>
    <mergeCell ref="A85:F85"/>
    <mergeCell ref="B87:E87"/>
    <mergeCell ref="A88:F88"/>
    <mergeCell ref="B78:D78"/>
    <mergeCell ref="B59:D59"/>
    <mergeCell ref="B60:D60"/>
    <mergeCell ref="B61:D61"/>
    <mergeCell ref="B62:D62"/>
    <mergeCell ref="B63:D63"/>
    <mergeCell ref="B64:D64"/>
    <mergeCell ref="B65:D65"/>
    <mergeCell ref="B66:D66"/>
    <mergeCell ref="B67:D67"/>
    <mergeCell ref="B68:D68"/>
    <mergeCell ref="B77:D77"/>
    <mergeCell ref="B58:D58"/>
    <mergeCell ref="B46:D46"/>
    <mergeCell ref="B47:D47"/>
    <mergeCell ref="B48:D48"/>
    <mergeCell ref="B49:D49"/>
    <mergeCell ref="B50:D50"/>
    <mergeCell ref="B51:D51"/>
    <mergeCell ref="B52:D52"/>
    <mergeCell ref="B53:D53"/>
    <mergeCell ref="B54:D54"/>
    <mergeCell ref="B56:D56"/>
    <mergeCell ref="B57:D57"/>
    <mergeCell ref="B45:D45"/>
    <mergeCell ref="A30:F30"/>
    <mergeCell ref="B33:D33"/>
    <mergeCell ref="B34:D34"/>
    <mergeCell ref="B35:D35"/>
    <mergeCell ref="B36:D36"/>
    <mergeCell ref="B37:D37"/>
    <mergeCell ref="B38:D38"/>
    <mergeCell ref="B39:D39"/>
    <mergeCell ref="B40:D40"/>
    <mergeCell ref="B42:D42"/>
    <mergeCell ref="B43:D43"/>
  </mergeCells>
  <dataValidations count="1">
    <dataValidation type="list" allowBlank="1" showInputMessage="1" showErrorMessage="1" sqref="B77:B79 B12:B20 B33:B68" xr:uid="{806D6ADE-17B7-4491-87D3-EC2B63995AF7}">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6AEF0-66D3-45A7-803B-8D42E0E4030B}">
  <sheetPr>
    <pageSetUpPr fitToPage="1"/>
  </sheetPr>
  <dimension ref="A12:F91"/>
  <sheetViews>
    <sheetView view="pageBreakPreview" zoomScale="80" zoomScaleNormal="100" zoomScaleSheetLayoutView="80" workbookViewId="0">
      <selection activeCell="B58" sqref="B58:D5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203</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180</v>
      </c>
      <c r="C25" s="25"/>
      <c r="D25" s="25"/>
      <c r="E25" s="25"/>
      <c r="F25" s="25"/>
    </row>
    <row r="26" spans="1:6" ht="33.75" customHeight="1" x14ac:dyDescent="0.2">
      <c r="A26" s="18"/>
      <c r="B26" s="48" t="s">
        <v>181</v>
      </c>
      <c r="C26" s="25"/>
      <c r="D26" s="25"/>
      <c r="E26" s="25"/>
      <c r="F26" s="25"/>
    </row>
    <row r="27" spans="1:6" x14ac:dyDescent="0.2">
      <c r="A27" s="19"/>
      <c r="B27" s="25"/>
      <c r="C27" s="27"/>
      <c r="D27" s="27"/>
      <c r="E27" s="28"/>
      <c r="F27" s="25"/>
    </row>
    <row r="28" spans="1:6" ht="15" x14ac:dyDescent="0.2">
      <c r="A28" s="18"/>
      <c r="B28" s="27"/>
      <c r="C28" s="27"/>
      <c r="D28" s="31" t="s">
        <v>15</v>
      </c>
      <c r="E28" s="31" t="s">
        <v>204</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t="s">
        <v>135</v>
      </c>
      <c r="C33" s="56"/>
      <c r="D33" s="56"/>
      <c r="E33" s="32"/>
      <c r="F33" s="25"/>
    </row>
    <row r="34" spans="1:6" ht="14.25" x14ac:dyDescent="0.2">
      <c r="A34" s="25"/>
      <c r="B34" s="56"/>
      <c r="C34" s="56"/>
      <c r="D34" s="56"/>
      <c r="E34" s="32"/>
      <c r="F34" s="25"/>
    </row>
    <row r="35" spans="1:6" ht="14.25" x14ac:dyDescent="0.2">
      <c r="A35" s="25"/>
      <c r="B35" s="56" t="s">
        <v>206</v>
      </c>
      <c r="C35" s="56"/>
      <c r="D35" s="56"/>
      <c r="E35" s="32"/>
      <c r="F35" s="25"/>
    </row>
    <row r="36" spans="1:6" ht="14.25" x14ac:dyDescent="0.2">
      <c r="A36" s="25"/>
      <c r="B36" s="56"/>
      <c r="C36" s="56"/>
      <c r="D36" s="56"/>
      <c r="E36" s="32"/>
      <c r="F36" s="25"/>
    </row>
    <row r="37" spans="1:6" ht="14.25" x14ac:dyDescent="0.2">
      <c r="A37" s="25"/>
      <c r="B37" s="56" t="s">
        <v>205</v>
      </c>
      <c r="C37" s="56"/>
      <c r="D37" s="56"/>
      <c r="E37" s="32"/>
      <c r="F37" s="25"/>
    </row>
    <row r="38" spans="1:6" ht="14.25" x14ac:dyDescent="0.2">
      <c r="A38" s="25"/>
      <c r="B38" s="56"/>
      <c r="C38" s="56"/>
      <c r="D38" s="56"/>
      <c r="E38" s="32"/>
      <c r="F38" s="25"/>
    </row>
    <row r="39" spans="1:6" ht="14.25" x14ac:dyDescent="0.2">
      <c r="A39" s="25"/>
      <c r="B39" s="56" t="s">
        <v>210</v>
      </c>
      <c r="C39" s="56"/>
      <c r="D39" s="56"/>
      <c r="E39" s="32"/>
      <c r="F39" s="25"/>
    </row>
    <row r="40" spans="1:6" ht="14.25" x14ac:dyDescent="0.2">
      <c r="A40" s="25"/>
      <c r="B40" s="56"/>
      <c r="C40" s="56"/>
      <c r="D40" s="56"/>
      <c r="E40" s="32"/>
      <c r="F40" s="25"/>
    </row>
    <row r="41" spans="1:6" ht="14.25" x14ac:dyDescent="0.2">
      <c r="A41" s="25"/>
      <c r="B41" s="56" t="s">
        <v>137</v>
      </c>
      <c r="C41" s="56"/>
      <c r="D41" s="56"/>
      <c r="E41" s="32"/>
      <c r="F41" s="25"/>
    </row>
    <row r="42" spans="1:6" ht="14.25" x14ac:dyDescent="0.2">
      <c r="A42" s="25"/>
      <c r="B42" s="56"/>
      <c r="C42" s="56"/>
      <c r="D42" s="56"/>
      <c r="E42" s="32"/>
      <c r="F42" s="25"/>
    </row>
    <row r="43" spans="1:6" ht="14.25" x14ac:dyDescent="0.2">
      <c r="A43" s="25"/>
      <c r="B43" s="56" t="s">
        <v>8</v>
      </c>
      <c r="C43" s="56"/>
      <c r="D43" s="56"/>
      <c r="E43" s="32"/>
      <c r="F43" s="25"/>
    </row>
    <row r="44" spans="1:6" ht="14.25" x14ac:dyDescent="0.2">
      <c r="A44" s="25"/>
      <c r="B44" s="56"/>
      <c r="C44" s="56"/>
      <c r="D44" s="56"/>
      <c r="E44" s="32"/>
      <c r="F44" s="25"/>
    </row>
    <row r="45" spans="1:6" ht="14.25" x14ac:dyDescent="0.2">
      <c r="A45" s="25"/>
      <c r="B45" s="56" t="s">
        <v>138</v>
      </c>
      <c r="C45" s="56"/>
      <c r="D45" s="56"/>
      <c r="E45" s="32"/>
      <c r="F45" s="25"/>
    </row>
    <row r="46" spans="1:6" ht="14.25" x14ac:dyDescent="0.2">
      <c r="A46" s="25"/>
      <c r="B46" s="56"/>
      <c r="C46" s="56"/>
      <c r="D46" s="56"/>
      <c r="E46" s="32"/>
      <c r="F46" s="25"/>
    </row>
    <row r="47" spans="1:6" ht="14.25" x14ac:dyDescent="0.2">
      <c r="A47" s="25"/>
      <c r="B47" s="56" t="s">
        <v>139</v>
      </c>
      <c r="C47" s="56"/>
      <c r="D47" s="56"/>
      <c r="E47" s="32"/>
      <c r="F47" s="25"/>
    </row>
    <row r="48" spans="1:6" ht="14.25" x14ac:dyDescent="0.2">
      <c r="A48" s="25"/>
      <c r="B48" s="56"/>
      <c r="C48" s="56"/>
      <c r="D48" s="56"/>
      <c r="E48" s="32"/>
      <c r="F48" s="25"/>
    </row>
    <row r="49" spans="1:6" ht="14.25" x14ac:dyDescent="0.2">
      <c r="A49" s="25"/>
      <c r="B49" s="56" t="s">
        <v>140</v>
      </c>
      <c r="C49" s="56"/>
      <c r="D49" s="56"/>
      <c r="E49" s="32"/>
      <c r="F49" s="25"/>
    </row>
    <row r="50" spans="1:6" ht="14.25" x14ac:dyDescent="0.2">
      <c r="A50" s="25"/>
      <c r="B50" s="56"/>
      <c r="C50" s="56"/>
      <c r="D50" s="56"/>
      <c r="E50" s="32"/>
      <c r="F50" s="25"/>
    </row>
    <row r="51" spans="1:6" ht="14.25" x14ac:dyDescent="0.2">
      <c r="A51" s="25"/>
      <c r="B51" s="56" t="s">
        <v>211</v>
      </c>
      <c r="C51" s="56"/>
      <c r="D51" s="56"/>
      <c r="E51" s="32"/>
      <c r="F51" s="25"/>
    </row>
    <row r="52" spans="1:6" ht="14.25" x14ac:dyDescent="0.2">
      <c r="A52" s="25"/>
      <c r="B52" s="56"/>
      <c r="C52" s="56"/>
      <c r="D52" s="56"/>
      <c r="E52" s="32"/>
      <c r="F52" s="25"/>
    </row>
    <row r="53" spans="1:6" ht="14.25" x14ac:dyDescent="0.2">
      <c r="A53" s="25"/>
      <c r="B53" s="56" t="s">
        <v>216</v>
      </c>
      <c r="C53" s="56"/>
      <c r="D53" s="56"/>
      <c r="E53" s="32"/>
      <c r="F53" s="25"/>
    </row>
    <row r="54" spans="1:6" ht="14.25" x14ac:dyDescent="0.2">
      <c r="A54" s="25"/>
      <c r="B54" s="56"/>
      <c r="C54" s="56"/>
      <c r="D54" s="56"/>
      <c r="E54" s="32"/>
      <c r="F54" s="25"/>
    </row>
    <row r="55" spans="1:6" ht="14.25" x14ac:dyDescent="0.2">
      <c r="A55" s="25"/>
      <c r="B55" s="56" t="s">
        <v>217</v>
      </c>
      <c r="C55" s="56"/>
      <c r="D55" s="56"/>
      <c r="E55" s="32"/>
      <c r="F55" s="25"/>
    </row>
    <row r="56" spans="1:6" ht="14.25" x14ac:dyDescent="0.2">
      <c r="A56" s="25"/>
      <c r="B56" s="56"/>
      <c r="C56" s="56"/>
      <c r="D56" s="56"/>
      <c r="E56" s="32"/>
      <c r="F56" s="25"/>
    </row>
    <row r="57" spans="1:6" ht="14.25" x14ac:dyDescent="0.2">
      <c r="A57" s="25"/>
      <c r="B57" s="56" t="s">
        <v>218</v>
      </c>
      <c r="C57" s="56"/>
      <c r="D57" s="56"/>
      <c r="E57" s="32"/>
      <c r="F57" s="25"/>
    </row>
    <row r="58" spans="1:6" ht="14.25" x14ac:dyDescent="0.2">
      <c r="A58" s="25"/>
      <c r="B58" s="56"/>
      <c r="C58" s="56"/>
      <c r="D58" s="56"/>
      <c r="E58" s="32"/>
      <c r="F58" s="25"/>
    </row>
    <row r="59" spans="1:6" ht="14.25" x14ac:dyDescent="0.2">
      <c r="A59" s="25"/>
      <c r="B59" s="56" t="s">
        <v>148</v>
      </c>
      <c r="C59" s="56"/>
      <c r="D59" s="56"/>
      <c r="E59" s="32"/>
      <c r="F59" s="25"/>
    </row>
    <row r="60" spans="1:6" ht="14.25" x14ac:dyDescent="0.2">
      <c r="A60" s="25"/>
      <c r="B60" s="56"/>
      <c r="C60" s="56"/>
      <c r="D60" s="56"/>
      <c r="E60" s="32"/>
      <c r="F60" s="25"/>
    </row>
    <row r="61" spans="1:6" ht="14.25" x14ac:dyDescent="0.2">
      <c r="A61" s="25"/>
      <c r="B61" s="56" t="s">
        <v>208</v>
      </c>
      <c r="C61" s="56"/>
      <c r="D61" s="56"/>
      <c r="E61" s="32"/>
      <c r="F61" s="25"/>
    </row>
    <row r="62" spans="1:6" ht="14.25" x14ac:dyDescent="0.2">
      <c r="A62" s="25"/>
      <c r="B62" s="56"/>
      <c r="C62" s="56"/>
      <c r="D62" s="56"/>
      <c r="E62" s="32"/>
      <c r="F62" s="25"/>
    </row>
    <row r="63" spans="1:6" ht="14.25" x14ac:dyDescent="0.2">
      <c r="A63" s="25"/>
      <c r="B63" s="56" t="s">
        <v>152</v>
      </c>
      <c r="C63" s="56"/>
      <c r="D63" s="56"/>
      <c r="E63" s="32"/>
      <c r="F63" s="25"/>
    </row>
    <row r="64" spans="1:6" ht="14.25" x14ac:dyDescent="0.2">
      <c r="A64" s="25"/>
      <c r="B64" s="56"/>
      <c r="C64" s="56"/>
      <c r="D64" s="56"/>
      <c r="E64" s="32"/>
      <c r="F64" s="25"/>
    </row>
    <row r="65" spans="1:6" ht="29.25" customHeight="1" x14ac:dyDescent="0.2">
      <c r="A65" s="25"/>
      <c r="B65" s="56" t="s">
        <v>207</v>
      </c>
      <c r="C65" s="56"/>
      <c r="D65" s="56"/>
      <c r="E65" s="32"/>
      <c r="F65" s="25"/>
    </row>
    <row r="66" spans="1:6" x14ac:dyDescent="0.2">
      <c r="A66" s="18"/>
      <c r="B66" s="19"/>
      <c r="C66" s="18"/>
      <c r="D66" s="18"/>
      <c r="E66" s="18"/>
    </row>
    <row r="67" spans="1:6" ht="14.25" x14ac:dyDescent="0.2">
      <c r="A67" s="25"/>
      <c r="B67" s="56" t="s">
        <v>215</v>
      </c>
      <c r="C67" s="56"/>
      <c r="D67" s="56"/>
      <c r="E67" s="32"/>
      <c r="F67" s="25"/>
    </row>
    <row r="68" spans="1:6" ht="13.5" customHeight="1" x14ac:dyDescent="0.2">
      <c r="A68" s="25"/>
      <c r="B68" s="29" t="s">
        <v>19</v>
      </c>
      <c r="C68" s="30"/>
      <c r="D68" s="30"/>
      <c r="E68" s="33">
        <f>77*265</f>
        <v>20405</v>
      </c>
      <c r="F68" s="25"/>
    </row>
    <row r="69" spans="1:6" ht="13.5" customHeight="1" x14ac:dyDescent="0.2">
      <c r="A69" s="25"/>
      <c r="B69" s="38" t="s">
        <v>16</v>
      </c>
      <c r="C69" s="30"/>
      <c r="D69" s="30"/>
      <c r="E69" s="34">
        <v>125</v>
      </c>
      <c r="F69" s="25"/>
    </row>
    <row r="70" spans="1:6" ht="13.5" customHeight="1" x14ac:dyDescent="0.2">
      <c r="A70" s="25"/>
      <c r="B70" s="38" t="s">
        <v>165</v>
      </c>
      <c r="C70" s="30"/>
      <c r="D70" s="30"/>
      <c r="E70" s="34">
        <v>0</v>
      </c>
      <c r="F70" s="25"/>
    </row>
    <row r="71" spans="1:6" ht="13.5" customHeight="1" x14ac:dyDescent="0.2">
      <c r="A71" s="25"/>
      <c r="B71" s="29" t="s">
        <v>18</v>
      </c>
      <c r="C71" s="30"/>
      <c r="D71" s="30"/>
      <c r="E71" s="33">
        <f>SUM(E68:E70)</f>
        <v>20530</v>
      </c>
      <c r="F71" s="25"/>
    </row>
    <row r="72" spans="1:6" ht="13.5" customHeight="1" x14ac:dyDescent="0.2">
      <c r="A72" s="25"/>
      <c r="B72" s="30" t="s">
        <v>5</v>
      </c>
      <c r="C72" s="35">
        <v>0.05</v>
      </c>
      <c r="D72" s="30"/>
      <c r="E72" s="39">
        <f>ROUND(E71*C72,2)</f>
        <v>1026.5</v>
      </c>
      <c r="F72" s="25"/>
    </row>
    <row r="73" spans="1:6" ht="13.5" customHeight="1" x14ac:dyDescent="0.2">
      <c r="A73" s="25"/>
      <c r="B73" s="30" t="s">
        <v>4</v>
      </c>
      <c r="C73" s="47">
        <v>9.9750000000000005E-2</v>
      </c>
      <c r="D73" s="30"/>
      <c r="E73" s="40">
        <f>ROUND(E71*C73,2)</f>
        <v>2047.87</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23604.37</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23604.37</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5">
    <mergeCell ref="B44:D44"/>
    <mergeCell ref="A30:F30"/>
    <mergeCell ref="B32:D32"/>
    <mergeCell ref="B38:D38"/>
    <mergeCell ref="B37:D37"/>
    <mergeCell ref="B39:D39"/>
    <mergeCell ref="B33:D33"/>
    <mergeCell ref="B34:D34"/>
    <mergeCell ref="B35:D35"/>
    <mergeCell ref="B36:D36"/>
    <mergeCell ref="B42:D42"/>
    <mergeCell ref="B43:D43"/>
    <mergeCell ref="B56:D56"/>
    <mergeCell ref="B45:D45"/>
    <mergeCell ref="B46:D46"/>
    <mergeCell ref="B47:D47"/>
    <mergeCell ref="B48:D48"/>
    <mergeCell ref="B49:D49"/>
    <mergeCell ref="B50:D50"/>
    <mergeCell ref="B51:D51"/>
    <mergeCell ref="B52:D52"/>
    <mergeCell ref="B53:D53"/>
    <mergeCell ref="B54:D54"/>
    <mergeCell ref="B55:D55"/>
    <mergeCell ref="B58:D58"/>
    <mergeCell ref="B59:D59"/>
    <mergeCell ref="B60:D60"/>
    <mergeCell ref="B61:D61"/>
    <mergeCell ref="B62:D62"/>
    <mergeCell ref="A87:F87"/>
    <mergeCell ref="B89:D89"/>
    <mergeCell ref="B40:D40"/>
    <mergeCell ref="B41:D41"/>
    <mergeCell ref="B77:D77"/>
    <mergeCell ref="B78:D78"/>
    <mergeCell ref="B82:E82"/>
    <mergeCell ref="A83:F83"/>
    <mergeCell ref="A84:F84"/>
    <mergeCell ref="B86:E86"/>
    <mergeCell ref="B63:D63"/>
    <mergeCell ref="B64:D64"/>
    <mergeCell ref="B65:D65"/>
    <mergeCell ref="B67:D67"/>
    <mergeCell ref="B76:D76"/>
    <mergeCell ref="B57:D57"/>
  </mergeCells>
  <dataValidations count="1">
    <dataValidation type="list" allowBlank="1" showInputMessage="1" showErrorMessage="1" sqref="B76:B78 B12:B20 B33:B67 B32" xr:uid="{F76758F0-7C98-4023-894E-0500C6C18F61}">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7225E-14B5-4906-9D86-63C95B5A2C38}">
  <sheetPr>
    <pageSetUpPr fitToPage="1"/>
  </sheetPr>
  <dimension ref="A12:F92"/>
  <sheetViews>
    <sheetView view="pageBreakPreview" topLeftCell="A10"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212</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209</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213</v>
      </c>
      <c r="C35" s="56"/>
      <c r="D35" s="56"/>
      <c r="E35" s="32"/>
      <c r="F35" s="25"/>
    </row>
    <row r="36" spans="1:6" ht="14.25" x14ac:dyDescent="0.2">
      <c r="A36" s="25"/>
      <c r="B36" s="56"/>
      <c r="C36" s="56"/>
      <c r="D36" s="56"/>
      <c r="E36" s="32"/>
      <c r="F36" s="25"/>
    </row>
    <row r="37" spans="1:6" ht="14.25" x14ac:dyDescent="0.2">
      <c r="A37" s="25"/>
      <c r="B37" s="56"/>
      <c r="C37" s="56"/>
      <c r="D37" s="56"/>
      <c r="E37" s="32"/>
      <c r="F37" s="25"/>
    </row>
    <row r="38" spans="1:6" ht="14.25" x14ac:dyDescent="0.2">
      <c r="A38" s="25"/>
      <c r="B38" s="56" t="s">
        <v>214</v>
      </c>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46"/>
      <c r="C41" s="46"/>
      <c r="D41" s="4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46"/>
      <c r="C44" s="46"/>
      <c r="D44" s="4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46"/>
      <c r="C55" s="46"/>
      <c r="D55" s="4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4.25" x14ac:dyDescent="0.2">
      <c r="A67" s="25"/>
      <c r="B67" s="56"/>
      <c r="C67" s="56"/>
      <c r="D67" s="56"/>
      <c r="E67" s="32"/>
      <c r="F67" s="25"/>
    </row>
    <row r="68" spans="1:6" ht="13.5" customHeight="1" x14ac:dyDescent="0.2">
      <c r="A68" s="25"/>
      <c r="B68" s="56"/>
      <c r="C68" s="56"/>
      <c r="D68" s="56"/>
      <c r="E68" s="32"/>
      <c r="F68" s="25"/>
    </row>
    <row r="69" spans="1:6" ht="13.5" customHeight="1" x14ac:dyDescent="0.2">
      <c r="A69" s="25"/>
      <c r="B69" s="29" t="s">
        <v>19</v>
      </c>
      <c r="C69" s="30"/>
      <c r="D69" s="30"/>
      <c r="E69" s="33">
        <f>5*265</f>
        <v>1325</v>
      </c>
      <c r="F69" s="25"/>
    </row>
    <row r="70" spans="1:6" ht="13.5" customHeight="1" x14ac:dyDescent="0.2">
      <c r="A70" s="25"/>
      <c r="B70" s="38" t="s">
        <v>16</v>
      </c>
      <c r="C70" s="30"/>
      <c r="D70" s="30"/>
      <c r="E70" s="34">
        <v>0</v>
      </c>
      <c r="F70" s="25"/>
    </row>
    <row r="71" spans="1:6" ht="13.5" customHeight="1" x14ac:dyDescent="0.2">
      <c r="A71" s="25"/>
      <c r="B71" s="38" t="s">
        <v>165</v>
      </c>
      <c r="C71" s="30"/>
      <c r="D71" s="30"/>
      <c r="E71" s="34">
        <v>20</v>
      </c>
      <c r="F71" s="25"/>
    </row>
    <row r="72" spans="1:6" ht="13.5" customHeight="1" x14ac:dyDescent="0.2">
      <c r="A72" s="25"/>
      <c r="B72" s="29" t="s">
        <v>18</v>
      </c>
      <c r="C72" s="30"/>
      <c r="D72" s="30"/>
      <c r="E72" s="33">
        <f>SUM(E69:E71)</f>
        <v>1345</v>
      </c>
      <c r="F72" s="25"/>
    </row>
    <row r="73" spans="1:6" ht="13.5" customHeight="1" x14ac:dyDescent="0.2">
      <c r="A73" s="25"/>
      <c r="B73" s="30" t="s">
        <v>5</v>
      </c>
      <c r="C73" s="35">
        <v>0.05</v>
      </c>
      <c r="D73" s="30"/>
      <c r="E73" s="39">
        <f>ROUND(E72*C73,2)</f>
        <v>67.25</v>
      </c>
      <c r="F73" s="25"/>
    </row>
    <row r="74" spans="1:6" ht="13.5" customHeight="1" x14ac:dyDescent="0.2">
      <c r="A74" s="25"/>
      <c r="B74" s="30" t="s">
        <v>4</v>
      </c>
      <c r="C74" s="47">
        <v>9.9750000000000005E-2</v>
      </c>
      <c r="D74" s="30"/>
      <c r="E74" s="40">
        <f>ROUND(E72*C74,2)</f>
        <v>134.16</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1546.41</v>
      </c>
      <c r="F76" s="25"/>
    </row>
    <row r="77" spans="1:6" ht="15.75" thickTop="1" x14ac:dyDescent="0.2">
      <c r="A77" s="25"/>
      <c r="B77" s="59"/>
      <c r="C77" s="59"/>
      <c r="D77" s="59"/>
      <c r="E77" s="41"/>
      <c r="F77" s="25"/>
    </row>
    <row r="78" spans="1:6" ht="15" x14ac:dyDescent="0.2">
      <c r="A78" s="25"/>
      <c r="B78" s="58" t="s">
        <v>22</v>
      </c>
      <c r="C78" s="58"/>
      <c r="D78" s="58"/>
      <c r="E78" s="41">
        <v>0</v>
      </c>
      <c r="F78" s="25"/>
    </row>
    <row r="79" spans="1:6" ht="15" x14ac:dyDescent="0.2">
      <c r="A79" s="25"/>
      <c r="B79" s="59"/>
      <c r="C79" s="59"/>
      <c r="D79" s="59"/>
      <c r="E79" s="41"/>
      <c r="F79" s="25"/>
    </row>
    <row r="80" spans="1:6" ht="19.5" customHeight="1" x14ac:dyDescent="0.2">
      <c r="A80" s="25"/>
      <c r="B80" s="42" t="s">
        <v>21</v>
      </c>
      <c r="C80" s="43"/>
      <c r="D80" s="43"/>
      <c r="E80" s="44">
        <f>E76-E78</f>
        <v>1546.41</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54"/>
      <c r="C83" s="54"/>
      <c r="D83" s="54"/>
      <c r="E83" s="54"/>
      <c r="F83" s="25"/>
    </row>
    <row r="84" spans="1:6" ht="14.25" x14ac:dyDescent="0.2">
      <c r="A84" s="62" t="s">
        <v>106</v>
      </c>
      <c r="B84" s="62"/>
      <c r="C84" s="62"/>
      <c r="D84" s="62"/>
      <c r="E84" s="62"/>
      <c r="F84" s="62"/>
    </row>
    <row r="85" spans="1:6" ht="14.25" x14ac:dyDescent="0.2">
      <c r="A85" s="60" t="s">
        <v>107</v>
      </c>
      <c r="B85" s="60"/>
      <c r="C85" s="60"/>
      <c r="D85" s="60"/>
      <c r="E85" s="60"/>
      <c r="F85" s="60"/>
    </row>
    <row r="86" spans="1:6" x14ac:dyDescent="0.2">
      <c r="A86" s="25"/>
      <c r="B86" s="25"/>
      <c r="C86" s="25"/>
      <c r="D86" s="25"/>
      <c r="E86" s="25"/>
      <c r="F86" s="25"/>
    </row>
    <row r="87" spans="1:6" x14ac:dyDescent="0.2">
      <c r="A87" s="25"/>
      <c r="B87" s="55"/>
      <c r="C87" s="55"/>
      <c r="D87" s="55"/>
      <c r="E87" s="55"/>
      <c r="F87" s="25"/>
    </row>
    <row r="88" spans="1:6" ht="15" x14ac:dyDescent="0.2">
      <c r="A88" s="61" t="s">
        <v>7</v>
      </c>
      <c r="B88" s="61"/>
      <c r="C88" s="61"/>
      <c r="D88" s="61"/>
      <c r="E88" s="61"/>
      <c r="F88" s="61"/>
    </row>
    <row r="90" spans="1:6" ht="39.75" customHeight="1" x14ac:dyDescent="0.2">
      <c r="B90" s="52"/>
      <c r="C90" s="53"/>
      <c r="D90" s="53"/>
    </row>
    <row r="91" spans="1:6" ht="13.5" customHeight="1" x14ac:dyDescent="0.2"/>
    <row r="92" spans="1:6" x14ac:dyDescent="0.2">
      <c r="B92" s="17"/>
      <c r="C92" s="17"/>
      <c r="D92" s="17"/>
    </row>
  </sheetData>
  <mergeCells count="43">
    <mergeCell ref="B45:D45"/>
    <mergeCell ref="A30:F30"/>
    <mergeCell ref="B33:D33"/>
    <mergeCell ref="B34:D34"/>
    <mergeCell ref="B35:D35"/>
    <mergeCell ref="B36:D36"/>
    <mergeCell ref="B37:D37"/>
    <mergeCell ref="B38:D38"/>
    <mergeCell ref="B39:D39"/>
    <mergeCell ref="B40:D40"/>
    <mergeCell ref="B42:D42"/>
    <mergeCell ref="B43:D43"/>
    <mergeCell ref="B58:D58"/>
    <mergeCell ref="B46:D46"/>
    <mergeCell ref="B47:D47"/>
    <mergeCell ref="B48:D48"/>
    <mergeCell ref="B49:D49"/>
    <mergeCell ref="B50:D50"/>
    <mergeCell ref="B51:D51"/>
    <mergeCell ref="B52:D52"/>
    <mergeCell ref="B53:D53"/>
    <mergeCell ref="B54:D54"/>
    <mergeCell ref="B56:D56"/>
    <mergeCell ref="B57:D57"/>
    <mergeCell ref="B78:D78"/>
    <mergeCell ref="B59:D59"/>
    <mergeCell ref="B60:D60"/>
    <mergeCell ref="B61:D61"/>
    <mergeCell ref="B62:D62"/>
    <mergeCell ref="B63:D63"/>
    <mergeCell ref="B64:D64"/>
    <mergeCell ref="B65:D65"/>
    <mergeCell ref="B66:D66"/>
    <mergeCell ref="B67:D67"/>
    <mergeCell ref="B68:D68"/>
    <mergeCell ref="B77:D77"/>
    <mergeCell ref="B90:D90"/>
    <mergeCell ref="B79:D79"/>
    <mergeCell ref="B83:E83"/>
    <mergeCell ref="A84:F84"/>
    <mergeCell ref="A85:F85"/>
    <mergeCell ref="B87:E87"/>
    <mergeCell ref="A88:F88"/>
  </mergeCells>
  <dataValidations count="1">
    <dataValidation type="list" allowBlank="1" showInputMessage="1" showErrorMessage="1" sqref="B77:B79 B12:B20 B33:B68" xr:uid="{9F4BC61D-9EDA-4DC9-9CFF-B87678D392E6}">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C52E1-6C50-406E-8B8A-DC58631526E8}">
  <sheetPr>
    <pageSetUpPr fitToPage="1"/>
  </sheetPr>
  <dimension ref="A12:F91"/>
  <sheetViews>
    <sheetView view="pageBreakPreview" topLeftCell="A13"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220</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180</v>
      </c>
      <c r="C25" s="25"/>
      <c r="D25" s="25"/>
      <c r="E25" s="25"/>
      <c r="F25" s="25"/>
    </row>
    <row r="26" spans="1:6" ht="33.75" customHeight="1" x14ac:dyDescent="0.2">
      <c r="A26" s="18"/>
      <c r="B26" s="48" t="s">
        <v>181</v>
      </c>
      <c r="C26" s="25"/>
      <c r="D26" s="25"/>
      <c r="E26" s="25"/>
      <c r="F26" s="25"/>
    </row>
    <row r="27" spans="1:6" x14ac:dyDescent="0.2">
      <c r="A27" s="19"/>
      <c r="B27" s="25"/>
      <c r="C27" s="27"/>
      <c r="D27" s="27"/>
      <c r="E27" s="28"/>
      <c r="F27" s="25"/>
    </row>
    <row r="28" spans="1:6" ht="15" x14ac:dyDescent="0.2">
      <c r="A28" s="18"/>
      <c r="B28" s="27"/>
      <c r="C28" s="27"/>
      <c r="D28" s="31" t="s">
        <v>15</v>
      </c>
      <c r="E28" s="31" t="s">
        <v>219</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c r="C33" s="56"/>
      <c r="D33" s="56"/>
      <c r="E33" s="32"/>
      <c r="F33" s="25"/>
    </row>
    <row r="34" spans="1:6" ht="14.25" x14ac:dyDescent="0.2">
      <c r="A34" s="25"/>
      <c r="B34" s="56" t="s">
        <v>11</v>
      </c>
      <c r="C34" s="56"/>
      <c r="D34" s="56"/>
      <c r="E34" s="32"/>
      <c r="F34" s="25"/>
    </row>
    <row r="35" spans="1:6" ht="14.25" x14ac:dyDescent="0.2">
      <c r="A35" s="25"/>
      <c r="B35" s="56"/>
      <c r="C35" s="56"/>
      <c r="D35" s="56"/>
      <c r="E35" s="32"/>
      <c r="F35" s="25"/>
    </row>
    <row r="36" spans="1:6" ht="14.25" x14ac:dyDescent="0.2">
      <c r="A36" s="25"/>
      <c r="B36" s="56" t="s">
        <v>222</v>
      </c>
      <c r="C36" s="56"/>
      <c r="D36" s="56"/>
      <c r="E36" s="32"/>
      <c r="F36" s="25"/>
    </row>
    <row r="37" spans="1:6" ht="14.25" x14ac:dyDescent="0.2">
      <c r="A37" s="25"/>
      <c r="B37" s="56"/>
      <c r="C37" s="56"/>
      <c r="D37" s="56"/>
      <c r="E37" s="32"/>
      <c r="F37" s="25"/>
    </row>
    <row r="38" spans="1:6" ht="14.25" x14ac:dyDescent="0.2">
      <c r="A38" s="25"/>
      <c r="B38" s="56" t="s">
        <v>221</v>
      </c>
      <c r="C38" s="56"/>
      <c r="D38" s="56"/>
      <c r="E38" s="32"/>
      <c r="F38" s="25"/>
    </row>
    <row r="39" spans="1:6" ht="14.25" x14ac:dyDescent="0.2">
      <c r="A39" s="25"/>
      <c r="B39" s="56"/>
      <c r="C39" s="56"/>
      <c r="D39" s="56"/>
      <c r="E39" s="32"/>
      <c r="F39" s="25"/>
    </row>
    <row r="40" spans="1:6" ht="14.25" x14ac:dyDescent="0.2">
      <c r="A40" s="25"/>
      <c r="B40" s="56" t="s">
        <v>223</v>
      </c>
      <c r="C40" s="56"/>
      <c r="D40" s="56"/>
      <c r="E40" s="32"/>
      <c r="F40" s="25"/>
    </row>
    <row r="41" spans="1:6" ht="14.25" x14ac:dyDescent="0.2">
      <c r="A41" s="25"/>
      <c r="B41" s="56"/>
      <c r="C41" s="56"/>
      <c r="D41" s="56"/>
      <c r="E41" s="32"/>
      <c r="F41" s="25"/>
    </row>
    <row r="42" spans="1:6" ht="14.25" x14ac:dyDescent="0.2">
      <c r="A42" s="25"/>
      <c r="B42" s="56" t="s">
        <v>224</v>
      </c>
      <c r="C42" s="56"/>
      <c r="D42" s="56"/>
      <c r="E42" s="32"/>
      <c r="F42" s="25"/>
    </row>
    <row r="43" spans="1:6" ht="14.25" x14ac:dyDescent="0.2">
      <c r="A43" s="25"/>
      <c r="B43" s="56"/>
      <c r="C43" s="56"/>
      <c r="D43" s="56"/>
      <c r="E43" s="32"/>
      <c r="F43" s="25"/>
    </row>
    <row r="44" spans="1:6" ht="14.25" x14ac:dyDescent="0.2">
      <c r="A44" s="25"/>
      <c r="B44" s="56" t="s">
        <v>208</v>
      </c>
      <c r="C44" s="56"/>
      <c r="D44" s="56"/>
      <c r="E44" s="32"/>
      <c r="F44" s="25"/>
    </row>
    <row r="45" spans="1:6" ht="14.25" x14ac:dyDescent="0.2">
      <c r="A45" s="25"/>
      <c r="B45" s="56"/>
      <c r="C45" s="56"/>
      <c r="D45" s="56"/>
      <c r="E45" s="32"/>
      <c r="F45" s="25"/>
    </row>
    <row r="46" spans="1:6" ht="14.25" x14ac:dyDescent="0.2">
      <c r="A46" s="25"/>
      <c r="B46" s="56" t="s">
        <v>152</v>
      </c>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29.25" customHeight="1" x14ac:dyDescent="0.2">
      <c r="A65" s="25"/>
      <c r="B65" s="56"/>
      <c r="C65" s="56"/>
      <c r="D65" s="56"/>
      <c r="E65" s="32"/>
      <c r="F65" s="25"/>
    </row>
    <row r="66" spans="1:6" x14ac:dyDescent="0.2">
      <c r="A66" s="18"/>
      <c r="B66" s="19"/>
      <c r="C66" s="18"/>
      <c r="D66" s="18"/>
      <c r="E66" s="18"/>
    </row>
    <row r="67" spans="1:6" ht="14.25" x14ac:dyDescent="0.2">
      <c r="A67" s="25"/>
      <c r="B67" s="56"/>
      <c r="C67" s="56"/>
      <c r="D67" s="56"/>
      <c r="E67" s="32"/>
      <c r="F67" s="25"/>
    </row>
    <row r="68" spans="1:6" ht="13.5" customHeight="1" x14ac:dyDescent="0.2">
      <c r="A68" s="25"/>
      <c r="B68" s="29" t="s">
        <v>19</v>
      </c>
      <c r="C68" s="30"/>
      <c r="D68" s="30"/>
      <c r="E68" s="33">
        <f>10*265</f>
        <v>2650</v>
      </c>
      <c r="F68" s="25"/>
    </row>
    <row r="69" spans="1:6" ht="13.5" customHeight="1" x14ac:dyDescent="0.2">
      <c r="A69" s="25"/>
      <c r="B69" s="38" t="s">
        <v>16</v>
      </c>
      <c r="C69" s="30"/>
      <c r="D69" s="30"/>
      <c r="E69" s="34">
        <v>0</v>
      </c>
      <c r="F69" s="25"/>
    </row>
    <row r="70" spans="1:6" ht="13.5" customHeight="1" x14ac:dyDescent="0.2">
      <c r="A70" s="25"/>
      <c r="B70" s="38" t="s">
        <v>165</v>
      </c>
      <c r="C70" s="30"/>
      <c r="D70" s="30"/>
      <c r="E70" s="34">
        <v>0</v>
      </c>
      <c r="F70" s="25"/>
    </row>
    <row r="71" spans="1:6" ht="13.5" customHeight="1" x14ac:dyDescent="0.2">
      <c r="A71" s="25"/>
      <c r="B71" s="29" t="s">
        <v>18</v>
      </c>
      <c r="C71" s="30"/>
      <c r="D71" s="30"/>
      <c r="E71" s="33">
        <f>SUM(E68:E70)</f>
        <v>2650</v>
      </c>
      <c r="F71" s="25"/>
    </row>
    <row r="72" spans="1:6" ht="13.5" customHeight="1" x14ac:dyDescent="0.2">
      <c r="A72" s="25"/>
      <c r="B72" s="30" t="s">
        <v>5</v>
      </c>
      <c r="C72" s="35">
        <v>0.05</v>
      </c>
      <c r="D72" s="30"/>
      <c r="E72" s="39">
        <f>ROUND(E71*C72,2)</f>
        <v>132.5</v>
      </c>
      <c r="F72" s="25"/>
    </row>
    <row r="73" spans="1:6" ht="13.5" customHeight="1" x14ac:dyDescent="0.2">
      <c r="A73" s="25"/>
      <c r="B73" s="30" t="s">
        <v>4</v>
      </c>
      <c r="C73" s="47">
        <v>9.9750000000000005E-2</v>
      </c>
      <c r="D73" s="30"/>
      <c r="E73" s="40">
        <f>ROUND(E71*C73,2)</f>
        <v>264.33999999999997</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3046.84</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3046.84</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5">
    <mergeCell ref="B86:E86"/>
    <mergeCell ref="A87:F87"/>
    <mergeCell ref="B89:D89"/>
    <mergeCell ref="B76:D76"/>
    <mergeCell ref="B77:D77"/>
    <mergeCell ref="B78:D78"/>
    <mergeCell ref="B82:E82"/>
    <mergeCell ref="A83:F83"/>
    <mergeCell ref="A84:F84"/>
    <mergeCell ref="B37:D37"/>
    <mergeCell ref="B67:D67"/>
    <mergeCell ref="B55:D55"/>
    <mergeCell ref="B56:D56"/>
    <mergeCell ref="B57:D57"/>
    <mergeCell ref="B58:D58"/>
    <mergeCell ref="B59:D59"/>
    <mergeCell ref="B60:D60"/>
    <mergeCell ref="B61:D61"/>
    <mergeCell ref="B62:D62"/>
    <mergeCell ref="B63:D63"/>
    <mergeCell ref="B64:D64"/>
    <mergeCell ref="B65:D65"/>
    <mergeCell ref="B38:D38"/>
    <mergeCell ref="B39:D39"/>
    <mergeCell ref="B40:D40"/>
    <mergeCell ref="B41:D41"/>
    <mergeCell ref="B42:D42"/>
    <mergeCell ref="B54:D54"/>
    <mergeCell ref="B44:D44"/>
    <mergeCell ref="B45:D45"/>
    <mergeCell ref="B46:D46"/>
    <mergeCell ref="B47:D47"/>
    <mergeCell ref="B48:D48"/>
    <mergeCell ref="B49:D49"/>
    <mergeCell ref="B50:D50"/>
    <mergeCell ref="B51:D51"/>
    <mergeCell ref="B52:D52"/>
    <mergeCell ref="B53:D53"/>
    <mergeCell ref="B43:D43"/>
    <mergeCell ref="A30:F30"/>
    <mergeCell ref="B32:D32"/>
    <mergeCell ref="B34:D34"/>
    <mergeCell ref="B35:D35"/>
    <mergeCell ref="B36:D36"/>
    <mergeCell ref="B33:D33"/>
  </mergeCells>
  <dataValidations count="1">
    <dataValidation type="list" allowBlank="1" showInputMessage="1" showErrorMessage="1" sqref="B76:B78 B12:B20 B32:B67" xr:uid="{DDA50B08-E38E-4DFA-953D-3779D120AD0B}">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12934-DFDD-46CA-A806-DF7C8418DBE4}">
  <sheetPr>
    <pageSetUpPr fitToPage="1"/>
  </sheetPr>
  <dimension ref="A12:F92"/>
  <sheetViews>
    <sheetView view="pageBreakPreview" topLeftCell="A13" zoomScale="80" zoomScaleNormal="100" zoomScaleSheetLayoutView="80" workbookViewId="0">
      <selection activeCell="E72" sqref="E7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220</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225</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226</v>
      </c>
      <c r="C35" s="56"/>
      <c r="D35" s="56"/>
      <c r="E35" s="32"/>
      <c r="F35" s="25"/>
    </row>
    <row r="36" spans="1:6" ht="14.25" x14ac:dyDescent="0.2">
      <c r="A36" s="25"/>
      <c r="B36" s="56"/>
      <c r="C36" s="56"/>
      <c r="D36" s="56"/>
      <c r="E36" s="32"/>
      <c r="F36" s="25"/>
    </row>
    <row r="37" spans="1:6" ht="14.25" x14ac:dyDescent="0.2">
      <c r="A37" s="25"/>
      <c r="B37" s="56"/>
      <c r="C37" s="56"/>
      <c r="D37" s="56"/>
      <c r="E37" s="32"/>
      <c r="F37" s="25"/>
    </row>
    <row r="38" spans="1:6" ht="14.25" x14ac:dyDescent="0.2">
      <c r="A38" s="25"/>
      <c r="B38" s="56" t="s">
        <v>227</v>
      </c>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46"/>
      <c r="C41" s="46"/>
      <c r="D41" s="4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46"/>
      <c r="C44" s="46"/>
      <c r="D44" s="4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46"/>
      <c r="C55" s="46"/>
      <c r="D55" s="4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4.25" x14ac:dyDescent="0.2">
      <c r="A67" s="25"/>
      <c r="B67" s="56"/>
      <c r="C67" s="56"/>
      <c r="D67" s="56"/>
      <c r="E67" s="32"/>
      <c r="F67" s="25"/>
    </row>
    <row r="68" spans="1:6" ht="13.5" customHeight="1" x14ac:dyDescent="0.2">
      <c r="A68" s="25"/>
      <c r="B68" s="56"/>
      <c r="C68" s="56"/>
      <c r="D68" s="56"/>
      <c r="E68" s="32"/>
      <c r="F68" s="25"/>
    </row>
    <row r="69" spans="1:6" ht="13.5" customHeight="1" x14ac:dyDescent="0.2">
      <c r="A69" s="25"/>
      <c r="B69" s="29" t="s">
        <v>19</v>
      </c>
      <c r="C69" s="30"/>
      <c r="D69" s="30"/>
      <c r="E69" s="33">
        <f>2*265</f>
        <v>530</v>
      </c>
      <c r="F69" s="25"/>
    </row>
    <row r="70" spans="1:6" ht="13.5" customHeight="1" x14ac:dyDescent="0.2">
      <c r="A70" s="25"/>
      <c r="B70" s="38" t="s">
        <v>16</v>
      </c>
      <c r="C70" s="30"/>
      <c r="D70" s="30"/>
      <c r="E70" s="34">
        <v>0</v>
      </c>
      <c r="F70" s="25"/>
    </row>
    <row r="71" spans="1:6" ht="13.5" customHeight="1" x14ac:dyDescent="0.2">
      <c r="A71" s="25"/>
      <c r="B71" s="38" t="s">
        <v>165</v>
      </c>
      <c r="C71" s="30"/>
      <c r="D71" s="30"/>
      <c r="E71" s="34">
        <v>10</v>
      </c>
      <c r="F71" s="25"/>
    </row>
    <row r="72" spans="1:6" ht="13.5" customHeight="1" x14ac:dyDescent="0.2">
      <c r="A72" s="25"/>
      <c r="B72" s="29" t="s">
        <v>18</v>
      </c>
      <c r="C72" s="30"/>
      <c r="D72" s="30"/>
      <c r="E72" s="33">
        <f>SUM(E69:E71)</f>
        <v>540</v>
      </c>
      <c r="F72" s="25"/>
    </row>
    <row r="73" spans="1:6" ht="13.5" customHeight="1" x14ac:dyDescent="0.2">
      <c r="A73" s="25"/>
      <c r="B73" s="30" t="s">
        <v>5</v>
      </c>
      <c r="C73" s="35">
        <v>0.05</v>
      </c>
      <c r="D73" s="30"/>
      <c r="E73" s="39">
        <f>ROUND(E72*C73,2)</f>
        <v>27</v>
      </c>
      <c r="F73" s="25"/>
    </row>
    <row r="74" spans="1:6" ht="13.5" customHeight="1" x14ac:dyDescent="0.2">
      <c r="A74" s="25"/>
      <c r="B74" s="30" t="s">
        <v>4</v>
      </c>
      <c r="C74" s="47">
        <v>9.9750000000000005E-2</v>
      </c>
      <c r="D74" s="30"/>
      <c r="E74" s="40">
        <f>ROUND(E72*C74,2)</f>
        <v>53.87</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620.87</v>
      </c>
      <c r="F76" s="25"/>
    </row>
    <row r="77" spans="1:6" ht="15.75" thickTop="1" x14ac:dyDescent="0.2">
      <c r="A77" s="25"/>
      <c r="B77" s="59"/>
      <c r="C77" s="59"/>
      <c r="D77" s="59"/>
      <c r="E77" s="41"/>
      <c r="F77" s="25"/>
    </row>
    <row r="78" spans="1:6" ht="15" x14ac:dyDescent="0.2">
      <c r="A78" s="25"/>
      <c r="B78" s="58" t="s">
        <v>22</v>
      </c>
      <c r="C78" s="58"/>
      <c r="D78" s="58"/>
      <c r="E78" s="41">
        <v>0</v>
      </c>
      <c r="F78" s="25"/>
    </row>
    <row r="79" spans="1:6" ht="15" x14ac:dyDescent="0.2">
      <c r="A79" s="25"/>
      <c r="B79" s="59"/>
      <c r="C79" s="59"/>
      <c r="D79" s="59"/>
      <c r="E79" s="41"/>
      <c r="F79" s="25"/>
    </row>
    <row r="80" spans="1:6" ht="19.5" customHeight="1" x14ac:dyDescent="0.2">
      <c r="A80" s="25"/>
      <c r="B80" s="42" t="s">
        <v>21</v>
      </c>
      <c r="C80" s="43"/>
      <c r="D80" s="43"/>
      <c r="E80" s="44">
        <f>E76-E78</f>
        <v>620.87</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54"/>
      <c r="C83" s="54"/>
      <c r="D83" s="54"/>
      <c r="E83" s="54"/>
      <c r="F83" s="25"/>
    </row>
    <row r="84" spans="1:6" ht="14.25" x14ac:dyDescent="0.2">
      <c r="A84" s="62" t="s">
        <v>106</v>
      </c>
      <c r="B84" s="62"/>
      <c r="C84" s="62"/>
      <c r="D84" s="62"/>
      <c r="E84" s="62"/>
      <c r="F84" s="62"/>
    </row>
    <row r="85" spans="1:6" ht="14.25" x14ac:dyDescent="0.2">
      <c r="A85" s="60" t="s">
        <v>107</v>
      </c>
      <c r="B85" s="60"/>
      <c r="C85" s="60"/>
      <c r="D85" s="60"/>
      <c r="E85" s="60"/>
      <c r="F85" s="60"/>
    </row>
    <row r="86" spans="1:6" x14ac:dyDescent="0.2">
      <c r="A86" s="25"/>
      <c r="B86" s="25"/>
      <c r="C86" s="25"/>
      <c r="D86" s="25"/>
      <c r="E86" s="25"/>
      <c r="F86" s="25"/>
    </row>
    <row r="87" spans="1:6" x14ac:dyDescent="0.2">
      <c r="A87" s="25"/>
      <c r="B87" s="55"/>
      <c r="C87" s="55"/>
      <c r="D87" s="55"/>
      <c r="E87" s="55"/>
      <c r="F87" s="25"/>
    </row>
    <row r="88" spans="1:6" ht="15" x14ac:dyDescent="0.2">
      <c r="A88" s="61" t="s">
        <v>7</v>
      </c>
      <c r="B88" s="61"/>
      <c r="C88" s="61"/>
      <c r="D88" s="61"/>
      <c r="E88" s="61"/>
      <c r="F88" s="61"/>
    </row>
    <row r="90" spans="1:6" ht="39.75" customHeight="1" x14ac:dyDescent="0.2">
      <c r="B90" s="52"/>
      <c r="C90" s="53"/>
      <c r="D90" s="53"/>
    </row>
    <row r="91" spans="1:6" ht="13.5" customHeight="1" x14ac:dyDescent="0.2"/>
    <row r="92" spans="1:6" x14ac:dyDescent="0.2">
      <c r="B92" s="17"/>
      <c r="C92" s="17"/>
      <c r="D92" s="17"/>
    </row>
  </sheetData>
  <mergeCells count="43">
    <mergeCell ref="B90:D90"/>
    <mergeCell ref="B79:D79"/>
    <mergeCell ref="B83:E83"/>
    <mergeCell ref="A84:F84"/>
    <mergeCell ref="A85:F85"/>
    <mergeCell ref="B87:E87"/>
    <mergeCell ref="A88:F88"/>
    <mergeCell ref="B78:D78"/>
    <mergeCell ref="B59:D59"/>
    <mergeCell ref="B60:D60"/>
    <mergeCell ref="B61:D61"/>
    <mergeCell ref="B62:D62"/>
    <mergeCell ref="B63:D63"/>
    <mergeCell ref="B64:D64"/>
    <mergeCell ref="B65:D65"/>
    <mergeCell ref="B66:D66"/>
    <mergeCell ref="B67:D67"/>
    <mergeCell ref="B68:D68"/>
    <mergeCell ref="B77:D77"/>
    <mergeCell ref="B58:D58"/>
    <mergeCell ref="B46:D46"/>
    <mergeCell ref="B47:D47"/>
    <mergeCell ref="B48:D48"/>
    <mergeCell ref="B49:D49"/>
    <mergeCell ref="B50:D50"/>
    <mergeCell ref="B51:D51"/>
    <mergeCell ref="B52:D52"/>
    <mergeCell ref="B53:D53"/>
    <mergeCell ref="B54:D54"/>
    <mergeCell ref="B56:D56"/>
    <mergeCell ref="B57:D57"/>
    <mergeCell ref="B45:D45"/>
    <mergeCell ref="A30:F30"/>
    <mergeCell ref="B33:D33"/>
    <mergeCell ref="B34:D34"/>
    <mergeCell ref="B35:D35"/>
    <mergeCell ref="B36:D36"/>
    <mergeCell ref="B37:D37"/>
    <mergeCell ref="B38:D38"/>
    <mergeCell ref="B39:D39"/>
    <mergeCell ref="B40:D40"/>
    <mergeCell ref="B42:D42"/>
    <mergeCell ref="B43:D43"/>
  </mergeCells>
  <dataValidations count="1">
    <dataValidation type="list" allowBlank="1" showInputMessage="1" showErrorMessage="1" sqref="B77:B79 B12:B20 B33:B68" xr:uid="{511FB7D0-0864-4F8A-B0E5-BC1FE4A8AE58}">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C49B-514A-4A22-8DBB-993DAC2B0584}">
  <sheetPr>
    <pageSetUpPr fitToPage="1"/>
  </sheetPr>
  <dimension ref="A12:F91"/>
  <sheetViews>
    <sheetView view="pageBreakPreview" zoomScale="80" zoomScaleNormal="100" zoomScaleSheetLayoutView="80" workbookViewId="0">
      <selection activeCell="B71" sqref="B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228</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180</v>
      </c>
      <c r="C25" s="25"/>
      <c r="D25" s="25"/>
      <c r="E25" s="25"/>
      <c r="F25" s="25"/>
    </row>
    <row r="26" spans="1:6" ht="33.75" customHeight="1" x14ac:dyDescent="0.2">
      <c r="A26" s="18"/>
      <c r="B26" s="48" t="s">
        <v>181</v>
      </c>
      <c r="C26" s="25"/>
      <c r="D26" s="25"/>
      <c r="E26" s="25"/>
      <c r="F26" s="25"/>
    </row>
    <row r="27" spans="1:6" x14ac:dyDescent="0.2">
      <c r="A27" s="19"/>
      <c r="B27" s="25"/>
      <c r="C27" s="27"/>
      <c r="D27" s="27"/>
      <c r="E27" s="28"/>
      <c r="F27" s="25"/>
    </row>
    <row r="28" spans="1:6" ht="15" x14ac:dyDescent="0.2">
      <c r="A28" s="18"/>
      <c r="B28" s="27"/>
      <c r="C28" s="27"/>
      <c r="D28" s="31" t="s">
        <v>15</v>
      </c>
      <c r="E28" s="31" t="s">
        <v>231</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c r="C33" s="56"/>
      <c r="D33" s="56"/>
      <c r="E33" s="32"/>
      <c r="F33" s="25"/>
    </row>
    <row r="34" spans="1:6" ht="14.25" x14ac:dyDescent="0.2">
      <c r="A34" s="25"/>
      <c r="B34" s="56" t="s">
        <v>232</v>
      </c>
      <c r="C34" s="56"/>
      <c r="D34" s="56"/>
      <c r="E34" s="32"/>
      <c r="F34" s="25"/>
    </row>
    <row r="35" spans="1:6" ht="14.25" x14ac:dyDescent="0.2">
      <c r="A35" s="25"/>
      <c r="B35" s="56"/>
      <c r="C35" s="56"/>
      <c r="D35" s="56"/>
      <c r="E35" s="32"/>
      <c r="F35" s="25"/>
    </row>
    <row r="36" spans="1:6" ht="14.25" x14ac:dyDescent="0.2">
      <c r="A36" s="25"/>
      <c r="B36" s="56" t="s">
        <v>233</v>
      </c>
      <c r="C36" s="56"/>
      <c r="D36" s="56"/>
      <c r="E36" s="32"/>
      <c r="F36" s="25"/>
    </row>
    <row r="37" spans="1:6" ht="14.25" x14ac:dyDescent="0.2">
      <c r="A37" s="25"/>
      <c r="B37" s="56"/>
      <c r="C37" s="56"/>
      <c r="D37" s="56"/>
      <c r="E37" s="32"/>
      <c r="F37" s="25"/>
    </row>
    <row r="38" spans="1:6" ht="14.25" x14ac:dyDescent="0.2">
      <c r="A38" s="25"/>
      <c r="B38" s="56" t="s">
        <v>234</v>
      </c>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29.25" customHeight="1" x14ac:dyDescent="0.2">
      <c r="A65" s="25"/>
      <c r="B65" s="56"/>
      <c r="C65" s="56"/>
      <c r="D65" s="56"/>
      <c r="E65" s="32"/>
      <c r="F65" s="25"/>
    </row>
    <row r="66" spans="1:6" x14ac:dyDescent="0.2">
      <c r="A66" s="18"/>
      <c r="B66" s="19"/>
      <c r="C66" s="18"/>
      <c r="D66" s="18"/>
      <c r="E66" s="18"/>
    </row>
    <row r="67" spans="1:6" ht="14.25" x14ac:dyDescent="0.2">
      <c r="A67" s="25"/>
      <c r="B67" s="56"/>
      <c r="C67" s="56"/>
      <c r="D67" s="56"/>
      <c r="E67" s="32"/>
      <c r="F67" s="25"/>
    </row>
    <row r="68" spans="1:6" ht="13.5" customHeight="1" x14ac:dyDescent="0.2">
      <c r="A68" s="25"/>
      <c r="B68" s="29" t="s">
        <v>19</v>
      </c>
      <c r="C68" s="30"/>
      <c r="D68" s="30"/>
      <c r="E68" s="33">
        <f>5.25*285</f>
        <v>1496.25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1496.25</v>
      </c>
      <c r="F71" s="25"/>
    </row>
    <row r="72" spans="1:6" ht="13.5" customHeight="1" x14ac:dyDescent="0.2">
      <c r="A72" s="25"/>
      <c r="B72" s="30" t="s">
        <v>5</v>
      </c>
      <c r="C72" s="35">
        <v>0.05</v>
      </c>
      <c r="D72" s="30"/>
      <c r="E72" s="39">
        <f>ROUND(E71*C72,2)</f>
        <v>74.81</v>
      </c>
      <c r="F72" s="25"/>
    </row>
    <row r="73" spans="1:6" ht="13.5" customHeight="1" x14ac:dyDescent="0.2">
      <c r="A73" s="25"/>
      <c r="B73" s="30" t="s">
        <v>4</v>
      </c>
      <c r="C73" s="47">
        <v>9.9750000000000005E-2</v>
      </c>
      <c r="D73" s="30"/>
      <c r="E73" s="40">
        <f>ROUND(E71*C73,2)</f>
        <v>149.25</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1720.31</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1720.31</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5">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7:D67"/>
    <mergeCell ref="B55:D55"/>
    <mergeCell ref="B56:D56"/>
    <mergeCell ref="B57:D57"/>
    <mergeCell ref="B58:D58"/>
    <mergeCell ref="B59:D59"/>
    <mergeCell ref="B60:D60"/>
    <mergeCell ref="B61:D61"/>
    <mergeCell ref="B62:D62"/>
    <mergeCell ref="B63:D63"/>
    <mergeCell ref="B64:D64"/>
    <mergeCell ref="B65:D65"/>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2:B67" xr:uid="{AD419ADE-9392-4085-B467-262A3B06DAC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8918A-D77F-4D8D-B399-7450FCEC6EB8}">
  <sheetPr>
    <pageSetUpPr fitToPage="1"/>
  </sheetPr>
  <dimension ref="A12:F91"/>
  <sheetViews>
    <sheetView view="pageBreakPreview" topLeftCell="A16" zoomScale="80" zoomScaleNormal="100" zoomScaleSheetLayoutView="80" workbookViewId="0">
      <selection activeCell="B71" sqref="B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228</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235</v>
      </c>
      <c r="C25" s="25"/>
      <c r="D25" s="25"/>
      <c r="E25" s="25"/>
      <c r="F25" s="25"/>
    </row>
    <row r="26" spans="1:6" ht="33.75" customHeight="1" x14ac:dyDescent="0.2">
      <c r="A26" s="18"/>
      <c r="B26" s="48" t="s">
        <v>236</v>
      </c>
      <c r="C26" s="25"/>
      <c r="D26" s="25"/>
      <c r="E26" s="25"/>
      <c r="F26" s="25"/>
    </row>
    <row r="27" spans="1:6" x14ac:dyDescent="0.2">
      <c r="A27" s="19"/>
      <c r="B27" s="25"/>
      <c r="C27" s="27"/>
      <c r="D27" s="27"/>
      <c r="E27" s="28"/>
      <c r="F27" s="25"/>
    </row>
    <row r="28" spans="1:6" ht="15" x14ac:dyDescent="0.2">
      <c r="A28" s="18"/>
      <c r="B28" s="27"/>
      <c r="C28" s="27"/>
      <c r="D28" s="31" t="s">
        <v>15</v>
      </c>
      <c r="E28" s="31" t="s">
        <v>230</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c r="C33" s="56"/>
      <c r="D33" s="56"/>
      <c r="E33" s="32"/>
      <c r="F33" s="25"/>
    </row>
    <row r="34" spans="1:6" ht="14.25" x14ac:dyDescent="0.2">
      <c r="A34" s="25"/>
      <c r="B34" s="56" t="s">
        <v>237</v>
      </c>
      <c r="C34" s="56"/>
      <c r="D34" s="56"/>
      <c r="E34" s="32"/>
      <c r="F34" s="25"/>
    </row>
    <row r="35" spans="1:6" ht="14.25" x14ac:dyDescent="0.2">
      <c r="A35" s="25"/>
      <c r="B35" s="56"/>
      <c r="C35" s="56"/>
      <c r="D35" s="56"/>
      <c r="E35" s="32"/>
      <c r="F35" s="25"/>
    </row>
    <row r="36" spans="1:6" ht="14.25" x14ac:dyDescent="0.2">
      <c r="A36" s="25"/>
      <c r="B36" s="56" t="s">
        <v>238</v>
      </c>
      <c r="C36" s="56"/>
      <c r="D36" s="56"/>
      <c r="E36" s="32"/>
      <c r="F36" s="25"/>
    </row>
    <row r="37" spans="1:6" ht="14.25" x14ac:dyDescent="0.2">
      <c r="A37" s="25"/>
      <c r="B37" s="56"/>
      <c r="C37" s="56"/>
      <c r="D37" s="56"/>
      <c r="E37" s="32"/>
      <c r="F37" s="25"/>
    </row>
    <row r="38" spans="1:6" ht="14.25" x14ac:dyDescent="0.2">
      <c r="A38" s="25"/>
      <c r="B38" s="56" t="s">
        <v>239</v>
      </c>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29.25" customHeight="1" x14ac:dyDescent="0.2">
      <c r="A65" s="25"/>
      <c r="B65" s="56"/>
      <c r="C65" s="56"/>
      <c r="D65" s="56"/>
      <c r="E65" s="32"/>
      <c r="F65" s="25"/>
    </row>
    <row r="66" spans="1:6" x14ac:dyDescent="0.2">
      <c r="A66" s="18"/>
      <c r="B66" s="19"/>
      <c r="C66" s="18"/>
      <c r="D66" s="18"/>
      <c r="E66" s="18"/>
    </row>
    <row r="67" spans="1:6" ht="14.25" x14ac:dyDescent="0.2">
      <c r="A67" s="25"/>
      <c r="B67" s="56"/>
      <c r="C67" s="56"/>
      <c r="D67" s="56"/>
      <c r="E67" s="32"/>
      <c r="F67" s="25"/>
    </row>
    <row r="68" spans="1:6" ht="13.5" customHeight="1" x14ac:dyDescent="0.2">
      <c r="A68" s="25"/>
      <c r="B68" s="29" t="s">
        <v>19</v>
      </c>
      <c r="C68" s="30"/>
      <c r="D68" s="30"/>
      <c r="E68" s="33">
        <f>3.75*285</f>
        <v>1068.75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1068.75</v>
      </c>
      <c r="F71" s="25"/>
    </row>
    <row r="72" spans="1:6" ht="13.5" customHeight="1" x14ac:dyDescent="0.2">
      <c r="A72" s="25"/>
      <c r="B72" s="30" t="s">
        <v>5</v>
      </c>
      <c r="C72" s="35">
        <v>0.05</v>
      </c>
      <c r="D72" s="30"/>
      <c r="E72" s="39">
        <f>ROUND(E71*C72,2)</f>
        <v>53.44</v>
      </c>
      <c r="F72" s="25"/>
    </row>
    <row r="73" spans="1:6" ht="13.5" customHeight="1" x14ac:dyDescent="0.2">
      <c r="A73" s="25"/>
      <c r="B73" s="30" t="s">
        <v>4</v>
      </c>
      <c r="C73" s="47">
        <v>9.9750000000000005E-2</v>
      </c>
      <c r="D73" s="30"/>
      <c r="E73" s="40">
        <f>ROUND(E71*C73,2)</f>
        <v>106.61</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1228.8</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1228.8</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5">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7:D67"/>
    <mergeCell ref="B55:D55"/>
    <mergeCell ref="B56:D56"/>
    <mergeCell ref="B57:D57"/>
    <mergeCell ref="B58:D58"/>
    <mergeCell ref="B59:D59"/>
    <mergeCell ref="B60:D60"/>
    <mergeCell ref="B61:D61"/>
    <mergeCell ref="B62:D62"/>
    <mergeCell ref="B63:D63"/>
    <mergeCell ref="B64:D64"/>
    <mergeCell ref="B65:D65"/>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2:B67" xr:uid="{37411346-5D06-48A4-A192-B2D0A403048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0BA2B-19E1-46AF-9761-8A312851D3D7}">
  <sheetPr>
    <pageSetUpPr fitToPage="1"/>
  </sheetPr>
  <dimension ref="A12:F91"/>
  <sheetViews>
    <sheetView view="pageBreakPreview" topLeftCell="A28" zoomScale="80" zoomScaleNormal="100" zoomScaleSheetLayoutView="80" workbookViewId="0">
      <selection activeCell="B71" sqref="B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228</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240</v>
      </c>
      <c r="C24" s="25"/>
      <c r="D24" s="25"/>
      <c r="E24" s="25"/>
      <c r="F24" s="25"/>
    </row>
    <row r="25" spans="1:6" ht="15" x14ac:dyDescent="0.2">
      <c r="A25" s="18"/>
      <c r="B25" s="29" t="s">
        <v>241</v>
      </c>
      <c r="C25" s="25"/>
      <c r="D25" s="25"/>
      <c r="E25" s="25"/>
      <c r="F25" s="25"/>
    </row>
    <row r="26" spans="1:6" ht="33.75" customHeight="1" x14ac:dyDescent="0.2">
      <c r="A26" s="18"/>
      <c r="B26" s="48" t="s">
        <v>242</v>
      </c>
      <c r="C26" s="25"/>
      <c r="D26" s="25"/>
      <c r="E26" s="25"/>
      <c r="F26" s="25"/>
    </row>
    <row r="27" spans="1:6" x14ac:dyDescent="0.2">
      <c r="A27" s="19"/>
      <c r="B27" s="25"/>
      <c r="C27" s="27"/>
      <c r="D27" s="27"/>
      <c r="E27" s="28"/>
      <c r="F27" s="25"/>
    </row>
    <row r="28" spans="1:6" ht="15" x14ac:dyDescent="0.2">
      <c r="A28" s="18"/>
      <c r="B28" s="27"/>
      <c r="C28" s="27"/>
      <c r="D28" s="31" t="s">
        <v>15</v>
      </c>
      <c r="E28" s="31" t="s">
        <v>243</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c r="C33" s="56"/>
      <c r="D33" s="56"/>
      <c r="E33" s="32"/>
      <c r="F33" s="25"/>
    </row>
    <row r="34" spans="1:6" ht="14.25" x14ac:dyDescent="0.2">
      <c r="A34" s="25"/>
      <c r="B34" s="56" t="s">
        <v>237</v>
      </c>
      <c r="C34" s="56"/>
      <c r="D34" s="56"/>
      <c r="E34" s="32"/>
      <c r="F34" s="25"/>
    </row>
    <row r="35" spans="1:6" ht="14.25" x14ac:dyDescent="0.2">
      <c r="A35" s="25"/>
      <c r="B35" s="56"/>
      <c r="C35" s="56"/>
      <c r="D35" s="56"/>
      <c r="E35" s="32"/>
      <c r="F35" s="25"/>
    </row>
    <row r="36" spans="1:6" ht="14.25" x14ac:dyDescent="0.2">
      <c r="A36" s="25"/>
      <c r="B36" s="56" t="s">
        <v>238</v>
      </c>
      <c r="C36" s="56"/>
      <c r="D36" s="56"/>
      <c r="E36" s="32"/>
      <c r="F36" s="25"/>
    </row>
    <row r="37" spans="1:6" ht="14.25" x14ac:dyDescent="0.2">
      <c r="A37" s="25"/>
      <c r="B37" s="56"/>
      <c r="C37" s="56"/>
      <c r="D37" s="56"/>
      <c r="E37" s="32"/>
      <c r="F37" s="25"/>
    </row>
    <row r="38" spans="1:6" ht="14.25" x14ac:dyDescent="0.2">
      <c r="A38" s="25"/>
      <c r="B38" s="56" t="s">
        <v>239</v>
      </c>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29.25" customHeight="1" x14ac:dyDescent="0.2">
      <c r="A65" s="25"/>
      <c r="B65" s="56"/>
      <c r="C65" s="56"/>
      <c r="D65" s="56"/>
      <c r="E65" s="32"/>
      <c r="F65" s="25"/>
    </row>
    <row r="66" spans="1:6" x14ac:dyDescent="0.2">
      <c r="A66" s="18"/>
      <c r="B66" s="19"/>
      <c r="C66" s="18"/>
      <c r="D66" s="18"/>
      <c r="E66" s="18"/>
    </row>
    <row r="67" spans="1:6" ht="14.25" x14ac:dyDescent="0.2">
      <c r="A67" s="25"/>
      <c r="B67" s="56"/>
      <c r="C67" s="56"/>
      <c r="D67" s="56"/>
      <c r="E67" s="32"/>
      <c r="F67" s="25"/>
    </row>
    <row r="68" spans="1:6" ht="13.5" customHeight="1" x14ac:dyDescent="0.2">
      <c r="A68" s="25"/>
      <c r="B68" s="29" t="s">
        <v>19</v>
      </c>
      <c r="C68" s="30"/>
      <c r="D68" s="30"/>
      <c r="E68" s="33">
        <f>3.75*285</f>
        <v>1068.75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1068.75</v>
      </c>
      <c r="F71" s="25"/>
    </row>
    <row r="72" spans="1:6" ht="13.5" customHeight="1" x14ac:dyDescent="0.2">
      <c r="A72" s="25"/>
      <c r="B72" s="30" t="s">
        <v>5</v>
      </c>
      <c r="C72" s="35">
        <v>0.05</v>
      </c>
      <c r="D72" s="30"/>
      <c r="E72" s="39">
        <f>ROUND(E71*C72,2)</f>
        <v>53.44</v>
      </c>
      <c r="F72" s="25"/>
    </row>
    <row r="73" spans="1:6" ht="13.5" customHeight="1" x14ac:dyDescent="0.2">
      <c r="A73" s="25"/>
      <c r="B73" s="30" t="s">
        <v>4</v>
      </c>
      <c r="C73" s="47">
        <v>9.9750000000000005E-2</v>
      </c>
      <c r="D73" s="30"/>
      <c r="E73" s="40">
        <f>ROUND(E71*C73,2)</f>
        <v>106.61</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1228.8</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1228.8</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5">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7:D67"/>
    <mergeCell ref="B55:D55"/>
    <mergeCell ref="B56:D56"/>
    <mergeCell ref="B57:D57"/>
    <mergeCell ref="B58:D58"/>
    <mergeCell ref="B59:D59"/>
    <mergeCell ref="B60:D60"/>
    <mergeCell ref="B61:D61"/>
    <mergeCell ref="B62:D62"/>
    <mergeCell ref="B63:D63"/>
    <mergeCell ref="B64:D64"/>
    <mergeCell ref="B65:D65"/>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2:B67" xr:uid="{E1C15E1B-01FE-4439-8130-3D76CA8EC28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8"/>
  <sheetViews>
    <sheetView view="pageBreakPreview" topLeftCell="A31" zoomScale="80" zoomScaleNormal="100" zoomScaleSheetLayoutView="80" workbookViewId="0">
      <selection activeCell="B69" sqref="B69:D6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42</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26</v>
      </c>
      <c r="C25" s="25"/>
      <c r="D25" s="25"/>
      <c r="E25" s="25"/>
      <c r="F25" s="25"/>
    </row>
    <row r="26" spans="1:6" ht="15" x14ac:dyDescent="0.2">
      <c r="A26" s="18"/>
      <c r="B26" s="30" t="s">
        <v>27</v>
      </c>
      <c r="C26" s="25"/>
      <c r="D26" s="25"/>
      <c r="E26" s="25"/>
      <c r="F26" s="25"/>
    </row>
    <row r="27" spans="1:6" ht="15" x14ac:dyDescent="0.2">
      <c r="A27" s="18"/>
      <c r="B27" s="30" t="s">
        <v>28</v>
      </c>
      <c r="C27" s="25"/>
      <c r="D27" s="25"/>
      <c r="E27" s="25"/>
      <c r="F27" s="25"/>
    </row>
    <row r="28" spans="1:6" x14ac:dyDescent="0.2">
      <c r="A28" s="19"/>
      <c r="B28" s="25"/>
      <c r="C28" s="27"/>
      <c r="D28" s="27"/>
      <c r="E28" s="28"/>
      <c r="F28" s="25"/>
    </row>
    <row r="29" spans="1:6" ht="15" x14ac:dyDescent="0.2">
      <c r="A29" s="18"/>
      <c r="B29" s="27"/>
      <c r="C29" s="27"/>
      <c r="D29" s="31" t="s">
        <v>15</v>
      </c>
      <c r="E29" s="31" t="s">
        <v>43</v>
      </c>
      <c r="F29" s="25"/>
    </row>
    <row r="30" spans="1:6" ht="13.5" thickBot="1" x14ac:dyDescent="0.25">
      <c r="A30" s="20"/>
      <c r="B30" s="20"/>
      <c r="C30" s="20"/>
      <c r="D30" s="20"/>
      <c r="E30" s="20"/>
      <c r="F30" s="24"/>
    </row>
    <row r="31" spans="1:6" s="45" customFormat="1" ht="21.75" customHeight="1" x14ac:dyDescent="0.2">
      <c r="A31" s="57" t="s">
        <v>0</v>
      </c>
      <c r="B31" s="57"/>
      <c r="C31" s="57"/>
      <c r="D31" s="57"/>
      <c r="E31" s="57"/>
      <c r="F31" s="57"/>
    </row>
    <row r="32" spans="1:6" x14ac:dyDescent="0.2">
      <c r="A32" s="18"/>
      <c r="B32" s="19"/>
      <c r="C32" s="18"/>
      <c r="D32" s="18"/>
      <c r="E32" s="18"/>
    </row>
    <row r="33" spans="1:6" ht="14.25" x14ac:dyDescent="0.2">
      <c r="A33" s="25"/>
      <c r="B33" s="26" t="s">
        <v>30</v>
      </c>
      <c r="C33" s="26"/>
      <c r="D33" s="26"/>
      <c r="E33" s="32"/>
      <c r="F33" s="25"/>
    </row>
    <row r="34" spans="1:6" ht="14.25" x14ac:dyDescent="0.2">
      <c r="A34" s="25"/>
      <c r="B34" s="56"/>
      <c r="C34" s="56"/>
      <c r="D34" s="56"/>
      <c r="E34" s="32"/>
      <c r="F34" s="25"/>
    </row>
    <row r="35" spans="1:6" ht="14.25" x14ac:dyDescent="0.2">
      <c r="A35" s="25"/>
      <c r="B35" s="56"/>
      <c r="C35" s="56"/>
      <c r="D35" s="56"/>
      <c r="E35" s="32"/>
      <c r="F35" s="25"/>
    </row>
    <row r="36" spans="1:6" ht="14.25" x14ac:dyDescent="0.2">
      <c r="A36" s="25"/>
      <c r="B36" s="56" t="s">
        <v>44</v>
      </c>
      <c r="C36" s="56"/>
      <c r="D36" s="56"/>
      <c r="E36" s="32"/>
      <c r="F36" s="25"/>
    </row>
    <row r="37" spans="1:6" ht="14.25" x14ac:dyDescent="0.2">
      <c r="A37" s="25"/>
      <c r="B37" s="56"/>
      <c r="C37" s="56"/>
      <c r="D37" s="56"/>
      <c r="E37" s="32"/>
      <c r="F37" s="25"/>
    </row>
    <row r="38" spans="1:6" ht="14.25" x14ac:dyDescent="0.2">
      <c r="A38" s="25"/>
      <c r="B38" s="56"/>
      <c r="C38" s="56"/>
      <c r="D38" s="56"/>
      <c r="E38" s="32"/>
      <c r="F38" s="25"/>
    </row>
    <row r="39" spans="1:6" ht="14.25" x14ac:dyDescent="0.2">
      <c r="A39" s="25"/>
      <c r="B39" s="56" t="s">
        <v>9</v>
      </c>
      <c r="C39" s="56"/>
      <c r="D39" s="56"/>
      <c r="E39" s="32"/>
      <c r="F39" s="25"/>
    </row>
    <row r="40" spans="1:6" ht="14.25" x14ac:dyDescent="0.2">
      <c r="A40" s="25"/>
      <c r="B40" s="56"/>
      <c r="C40" s="56"/>
      <c r="D40" s="56"/>
      <c r="E40" s="32"/>
      <c r="F40" s="25"/>
    </row>
    <row r="41" spans="1:6" ht="13.5" customHeight="1" x14ac:dyDescent="0.2">
      <c r="A41" s="25"/>
      <c r="B41" s="56"/>
      <c r="C41" s="56"/>
      <c r="D41" s="56"/>
      <c r="E41" s="32"/>
      <c r="F41" s="25"/>
    </row>
    <row r="42" spans="1:6" ht="14.25" x14ac:dyDescent="0.2">
      <c r="A42" s="25"/>
      <c r="B42" s="56" t="s">
        <v>45</v>
      </c>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t="s">
        <v>46</v>
      </c>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t="s">
        <v>47</v>
      </c>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t="s">
        <v>11</v>
      </c>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t="s">
        <v>53</v>
      </c>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t="s">
        <v>50</v>
      </c>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t="s">
        <v>48</v>
      </c>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t="s">
        <v>49</v>
      </c>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t="s">
        <v>51</v>
      </c>
      <c r="C66" s="56"/>
      <c r="D66" s="56"/>
      <c r="E66" s="32"/>
      <c r="F66" s="25"/>
    </row>
    <row r="67" spans="1:6" ht="14.25" x14ac:dyDescent="0.2">
      <c r="A67" s="25"/>
      <c r="B67" s="56"/>
      <c r="C67" s="56"/>
      <c r="D67" s="56"/>
      <c r="E67" s="32"/>
      <c r="F67" s="25"/>
    </row>
    <row r="68" spans="1:6" ht="14.25" x14ac:dyDescent="0.2">
      <c r="A68" s="25"/>
      <c r="B68" s="56"/>
      <c r="C68" s="56"/>
      <c r="D68" s="56"/>
      <c r="E68" s="32"/>
      <c r="F68" s="25"/>
    </row>
    <row r="69" spans="1:6" ht="14.25" x14ac:dyDescent="0.2">
      <c r="A69" s="25"/>
      <c r="B69" s="56" t="s">
        <v>52</v>
      </c>
      <c r="C69" s="56"/>
      <c r="D69" s="56"/>
      <c r="E69" s="32"/>
      <c r="F69" s="25"/>
    </row>
    <row r="70" spans="1:6" ht="14.25" x14ac:dyDescent="0.2">
      <c r="A70" s="25"/>
      <c r="B70" s="56"/>
      <c r="C70" s="56"/>
      <c r="D70" s="56"/>
      <c r="E70" s="32"/>
      <c r="F70" s="25"/>
    </row>
    <row r="71" spans="1:6" ht="14.25" x14ac:dyDescent="0.2">
      <c r="A71" s="25"/>
      <c r="B71" s="56"/>
      <c r="C71" s="56"/>
      <c r="D71" s="56"/>
      <c r="E71" s="32"/>
      <c r="F71" s="25"/>
    </row>
    <row r="72" spans="1:6" ht="14.25" x14ac:dyDescent="0.2">
      <c r="A72" s="25"/>
      <c r="B72" s="56"/>
      <c r="C72" s="56"/>
      <c r="D72" s="56"/>
      <c r="E72" s="32"/>
      <c r="F72" s="25"/>
    </row>
    <row r="73" spans="1:6" ht="14.25" x14ac:dyDescent="0.2">
      <c r="A73" s="25"/>
      <c r="B73" s="56"/>
      <c r="C73" s="56"/>
      <c r="D73" s="56"/>
      <c r="E73" s="32"/>
      <c r="F73" s="25"/>
    </row>
    <row r="74" spans="1:6" ht="13.5" customHeight="1" x14ac:dyDescent="0.2">
      <c r="A74" s="25"/>
      <c r="B74" s="56"/>
      <c r="C74" s="56"/>
      <c r="D74" s="56"/>
      <c r="E74" s="32"/>
      <c r="F74" s="25"/>
    </row>
    <row r="75" spans="1:6" ht="13.5" customHeight="1" x14ac:dyDescent="0.2">
      <c r="A75" s="25"/>
      <c r="B75" s="29" t="s">
        <v>19</v>
      </c>
      <c r="C75" s="30"/>
      <c r="D75" s="30"/>
      <c r="E75" s="33">
        <f>41*190</f>
        <v>7790</v>
      </c>
      <c r="F75" s="25"/>
    </row>
    <row r="76" spans="1:6" ht="13.5" customHeight="1" x14ac:dyDescent="0.2">
      <c r="A76" s="25"/>
      <c r="B76" s="38" t="s">
        <v>16</v>
      </c>
      <c r="C76" s="30"/>
      <c r="D76" s="30"/>
      <c r="E76" s="34">
        <v>0</v>
      </c>
      <c r="F76" s="25"/>
    </row>
    <row r="77" spans="1:6" ht="13.5" customHeight="1" x14ac:dyDescent="0.2">
      <c r="A77" s="25"/>
      <c r="B77" s="38" t="s">
        <v>17</v>
      </c>
      <c r="C77" s="30"/>
      <c r="D77" s="30"/>
      <c r="E77" s="34">
        <v>0</v>
      </c>
      <c r="F77" s="25"/>
    </row>
    <row r="78" spans="1:6" ht="13.5" customHeight="1" x14ac:dyDescent="0.2">
      <c r="A78" s="25"/>
      <c r="B78" s="29" t="s">
        <v>18</v>
      </c>
      <c r="C78" s="30"/>
      <c r="D78" s="30"/>
      <c r="E78" s="33">
        <f>SUM(E75:E77)</f>
        <v>7790</v>
      </c>
      <c r="F78" s="25"/>
    </row>
    <row r="79" spans="1:6" ht="13.5" customHeight="1" x14ac:dyDescent="0.2">
      <c r="A79" s="25"/>
      <c r="B79" s="30" t="s">
        <v>5</v>
      </c>
      <c r="C79" s="35">
        <v>0.05</v>
      </c>
      <c r="D79" s="30"/>
      <c r="E79" s="39">
        <f>ROUND(E78*C79,2)</f>
        <v>389.5</v>
      </c>
      <c r="F79" s="25"/>
    </row>
    <row r="80" spans="1:6" ht="13.5" customHeight="1" x14ac:dyDescent="0.2">
      <c r="A80" s="25"/>
      <c r="B80" s="30" t="s">
        <v>4</v>
      </c>
      <c r="C80" s="35">
        <v>9.5000000000000001E-2</v>
      </c>
      <c r="D80" s="30"/>
      <c r="E80" s="40">
        <f>ROUND((E78+E79)*C80,2)</f>
        <v>777.05</v>
      </c>
      <c r="F80" s="25"/>
    </row>
    <row r="81" spans="1:6" ht="13.5" customHeight="1" x14ac:dyDescent="0.2">
      <c r="A81" s="25"/>
      <c r="B81" s="30"/>
      <c r="C81" s="30"/>
      <c r="D81" s="30"/>
      <c r="E81" s="36"/>
      <c r="F81" s="25"/>
    </row>
    <row r="82" spans="1:6" ht="16.5" customHeight="1" thickBot="1" x14ac:dyDescent="0.25">
      <c r="A82" s="25"/>
      <c r="B82" s="29" t="s">
        <v>20</v>
      </c>
      <c r="C82" s="30"/>
      <c r="D82" s="30"/>
      <c r="E82" s="37">
        <f>SUM(E78:E80)</f>
        <v>8956.5499999999993</v>
      </c>
      <c r="F82" s="25"/>
    </row>
    <row r="83" spans="1:6" ht="15.75" thickTop="1" x14ac:dyDescent="0.2">
      <c r="A83" s="25"/>
      <c r="B83" s="59"/>
      <c r="C83" s="59"/>
      <c r="D83" s="59"/>
      <c r="E83" s="41"/>
      <c r="F83" s="25"/>
    </row>
    <row r="84" spans="1:6" ht="15" x14ac:dyDescent="0.2">
      <c r="A84" s="25"/>
      <c r="B84" s="58" t="s">
        <v>22</v>
      </c>
      <c r="C84" s="58"/>
      <c r="D84" s="58"/>
      <c r="E84" s="41">
        <v>0</v>
      </c>
      <c r="F84" s="25"/>
    </row>
    <row r="85" spans="1:6" ht="15" x14ac:dyDescent="0.2">
      <c r="A85" s="25"/>
      <c r="B85" s="59"/>
      <c r="C85" s="59"/>
      <c r="D85" s="59"/>
      <c r="E85" s="41"/>
      <c r="F85" s="25"/>
    </row>
    <row r="86" spans="1:6" ht="19.5" customHeight="1" x14ac:dyDescent="0.2">
      <c r="A86" s="25"/>
      <c r="B86" s="42" t="s">
        <v>21</v>
      </c>
      <c r="C86" s="43"/>
      <c r="D86" s="43"/>
      <c r="E86" s="44">
        <f>E82-E84</f>
        <v>8956.5499999999993</v>
      </c>
      <c r="F86" s="25"/>
    </row>
    <row r="87" spans="1:6" ht="13.5" customHeight="1" x14ac:dyDescent="0.2">
      <c r="A87" s="25"/>
      <c r="B87" s="25"/>
      <c r="C87" s="25"/>
      <c r="D87" s="25"/>
      <c r="E87" s="25"/>
      <c r="F87" s="25"/>
    </row>
    <row r="88" spans="1:6" x14ac:dyDescent="0.2">
      <c r="A88" s="25"/>
      <c r="B88" s="25"/>
      <c r="C88" s="25"/>
      <c r="D88" s="25"/>
      <c r="E88" s="25"/>
      <c r="F88" s="25"/>
    </row>
    <row r="89" spans="1:6" x14ac:dyDescent="0.2">
      <c r="A89" s="25"/>
      <c r="B89" s="54"/>
      <c r="C89" s="54"/>
      <c r="D89" s="54"/>
      <c r="E89" s="54"/>
      <c r="F89" s="25"/>
    </row>
    <row r="90" spans="1:6" ht="14.25" x14ac:dyDescent="0.2">
      <c r="A90" s="62" t="s">
        <v>23</v>
      </c>
      <c r="B90" s="62"/>
      <c r="C90" s="62"/>
      <c r="D90" s="62"/>
      <c r="E90" s="62"/>
      <c r="F90" s="62"/>
    </row>
    <row r="91" spans="1:6" ht="14.25" x14ac:dyDescent="0.2">
      <c r="A91" s="60" t="s">
        <v>6</v>
      </c>
      <c r="B91" s="60"/>
      <c r="C91" s="60"/>
      <c r="D91" s="60"/>
      <c r="E91" s="60"/>
      <c r="F91" s="60"/>
    </row>
    <row r="92" spans="1:6" x14ac:dyDescent="0.2">
      <c r="A92" s="25"/>
      <c r="B92" s="25"/>
      <c r="C92" s="25"/>
      <c r="D92" s="25"/>
      <c r="E92" s="25"/>
      <c r="F92" s="25"/>
    </row>
    <row r="93" spans="1:6" x14ac:dyDescent="0.2">
      <c r="A93" s="25"/>
      <c r="B93" s="55"/>
      <c r="C93" s="55"/>
      <c r="D93" s="55"/>
      <c r="E93" s="55"/>
      <c r="F93" s="25"/>
    </row>
    <row r="94" spans="1:6" ht="15" x14ac:dyDescent="0.2">
      <c r="A94" s="61" t="s">
        <v>7</v>
      </c>
      <c r="B94" s="61"/>
      <c r="C94" s="61"/>
      <c r="D94" s="61"/>
      <c r="E94" s="61"/>
      <c r="F94" s="61"/>
    </row>
    <row r="96" spans="1:6" ht="39.75" customHeight="1" x14ac:dyDescent="0.2">
      <c r="B96" s="52"/>
      <c r="C96" s="53"/>
      <c r="D96" s="53"/>
    </row>
    <row r="97" spans="2:4" ht="13.5" customHeight="1" x14ac:dyDescent="0.2"/>
    <row r="98" spans="2:4" x14ac:dyDescent="0.2">
      <c r="B98" s="17"/>
      <c r="C98" s="17"/>
      <c r="D98" s="17"/>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2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BC41E-9F5A-4D07-A90E-FCF4FA7B812C}">
  <sheetPr>
    <pageSetUpPr fitToPage="1"/>
  </sheetPr>
  <dimension ref="A12:F91"/>
  <sheetViews>
    <sheetView view="pageBreakPreview" topLeftCell="A10" zoomScale="80" zoomScaleNormal="100" zoomScaleSheetLayoutView="80" workbookViewId="0">
      <selection activeCell="B59" sqref="B59:D5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228</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130</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244</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247</v>
      </c>
      <c r="C35" s="56"/>
      <c r="D35" s="56"/>
      <c r="E35" s="32"/>
      <c r="F35" s="25"/>
    </row>
    <row r="36" spans="1:6" ht="14.25" x14ac:dyDescent="0.2">
      <c r="A36" s="25"/>
      <c r="B36" s="56"/>
      <c r="C36" s="56"/>
      <c r="D36" s="56"/>
      <c r="E36" s="32"/>
      <c r="F36" s="25"/>
    </row>
    <row r="37" spans="1:6" ht="14.25" x14ac:dyDescent="0.2">
      <c r="A37" s="25"/>
      <c r="B37" s="56"/>
      <c r="C37" s="56"/>
      <c r="D37" s="56"/>
      <c r="E37" s="32"/>
      <c r="F37" s="25"/>
    </row>
    <row r="38" spans="1:6" ht="14.25" x14ac:dyDescent="0.2">
      <c r="A38" s="25"/>
      <c r="B38" s="56" t="s">
        <v>248</v>
      </c>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28.5" x14ac:dyDescent="0.2">
      <c r="A41" s="25"/>
      <c r="B41" s="46" t="s">
        <v>249</v>
      </c>
      <c r="C41" s="46"/>
      <c r="D41" s="46"/>
      <c r="E41" s="32"/>
      <c r="F41" s="25"/>
    </row>
    <row r="42" spans="1:6" ht="14.25" x14ac:dyDescent="0.2">
      <c r="A42" s="25"/>
      <c r="B42" s="56"/>
      <c r="C42" s="56"/>
      <c r="D42" s="56"/>
      <c r="E42" s="32"/>
      <c r="F42" s="25"/>
    </row>
    <row r="43" spans="1:6" ht="14.25" x14ac:dyDescent="0.2">
      <c r="A43" s="25"/>
      <c r="B43" s="46"/>
      <c r="C43" s="46"/>
      <c r="D43" s="46"/>
      <c r="E43" s="32"/>
      <c r="F43" s="25"/>
    </row>
    <row r="44" spans="1:6" ht="14.25" x14ac:dyDescent="0.2">
      <c r="A44" s="25"/>
      <c r="B44" s="56" t="s">
        <v>250</v>
      </c>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46"/>
      <c r="C54" s="46"/>
      <c r="D54" s="4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3.5" customHeight="1" x14ac:dyDescent="0.2">
      <c r="A67" s="25"/>
      <c r="B67" s="56"/>
      <c r="C67" s="56"/>
      <c r="D67" s="56"/>
      <c r="E67" s="32"/>
      <c r="F67" s="25"/>
    </row>
    <row r="68" spans="1:6" ht="13.5" customHeight="1" x14ac:dyDescent="0.2">
      <c r="A68" s="25"/>
      <c r="B68" s="29" t="s">
        <v>19</v>
      </c>
      <c r="C68" s="30"/>
      <c r="D68" s="30"/>
      <c r="E68" s="33">
        <f>8.25*285</f>
        <v>2351.25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2351.25</v>
      </c>
      <c r="F71" s="25"/>
    </row>
    <row r="72" spans="1:6" ht="13.5" customHeight="1" x14ac:dyDescent="0.2">
      <c r="A72" s="25"/>
      <c r="B72" s="30" t="s">
        <v>5</v>
      </c>
      <c r="C72" s="35">
        <v>0.05</v>
      </c>
      <c r="D72" s="30"/>
      <c r="E72" s="39">
        <f>ROUND(E71*C72,2)</f>
        <v>117.56</v>
      </c>
      <c r="F72" s="25"/>
    </row>
    <row r="73" spans="1:6" ht="13.5" customHeight="1" x14ac:dyDescent="0.2">
      <c r="A73" s="25"/>
      <c r="B73" s="30" t="s">
        <v>4</v>
      </c>
      <c r="C73" s="47">
        <v>9.9750000000000005E-2</v>
      </c>
      <c r="D73" s="30"/>
      <c r="E73" s="40">
        <f>ROUND(E71*C73,2)</f>
        <v>234.54</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2703.35</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2703.35</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2">
    <mergeCell ref="B89:D89"/>
    <mergeCell ref="B78:D78"/>
    <mergeCell ref="B82:E82"/>
    <mergeCell ref="A83:F83"/>
    <mergeCell ref="A84:F84"/>
    <mergeCell ref="B86:E86"/>
    <mergeCell ref="A87:F87"/>
    <mergeCell ref="B77:D77"/>
    <mergeCell ref="B58:D58"/>
    <mergeCell ref="B59:D59"/>
    <mergeCell ref="B60:D60"/>
    <mergeCell ref="B61:D61"/>
    <mergeCell ref="B62:D62"/>
    <mergeCell ref="B63:D63"/>
    <mergeCell ref="B64:D64"/>
    <mergeCell ref="B65:D65"/>
    <mergeCell ref="B66:D66"/>
    <mergeCell ref="B67:D67"/>
    <mergeCell ref="B76:D76"/>
    <mergeCell ref="B57:D57"/>
    <mergeCell ref="B45:D45"/>
    <mergeCell ref="B46:D46"/>
    <mergeCell ref="B47:D47"/>
    <mergeCell ref="B48:D48"/>
    <mergeCell ref="B49:D49"/>
    <mergeCell ref="B50:D50"/>
    <mergeCell ref="B51:D51"/>
    <mergeCell ref="B52:D52"/>
    <mergeCell ref="B53:D53"/>
    <mergeCell ref="B55:D55"/>
    <mergeCell ref="B56:D56"/>
    <mergeCell ref="B38:D38"/>
    <mergeCell ref="B39:D39"/>
    <mergeCell ref="B40:D40"/>
    <mergeCell ref="B42:D42"/>
    <mergeCell ref="B44:D44"/>
    <mergeCell ref="B37:D37"/>
    <mergeCell ref="A30:F30"/>
    <mergeCell ref="B33:D33"/>
    <mergeCell ref="B34:D34"/>
    <mergeCell ref="B35:D35"/>
    <mergeCell ref="B36:D36"/>
  </mergeCells>
  <dataValidations count="1">
    <dataValidation type="list" allowBlank="1" showInputMessage="1" showErrorMessage="1" sqref="B76:B78 B12:B20 B33:B67" xr:uid="{9742B2A7-AE21-459C-AC67-777D9B44A54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B4CF0-9E27-4254-9EEB-D0F1DDFEC72C}">
  <sheetPr>
    <pageSetUpPr fitToPage="1"/>
  </sheetPr>
  <dimension ref="A12:F91"/>
  <sheetViews>
    <sheetView view="pageBreakPreview"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228</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251</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245</v>
      </c>
      <c r="C35" s="56"/>
      <c r="D35" s="56"/>
      <c r="E35" s="32"/>
      <c r="F35" s="25"/>
    </row>
    <row r="36" spans="1:6" ht="14.25" x14ac:dyDescent="0.2">
      <c r="A36" s="25"/>
      <c r="B36" s="56"/>
      <c r="C36" s="56"/>
      <c r="D36" s="56"/>
      <c r="E36" s="32"/>
      <c r="F36" s="25"/>
    </row>
    <row r="37" spans="1:6" ht="14.25" x14ac:dyDescent="0.2">
      <c r="A37" s="25"/>
      <c r="B37" s="56"/>
      <c r="C37" s="56"/>
      <c r="D37" s="56"/>
      <c r="E37" s="32"/>
      <c r="F37" s="25"/>
    </row>
    <row r="38" spans="1:6" ht="29.25" customHeight="1" x14ac:dyDescent="0.2">
      <c r="A38" s="25"/>
      <c r="B38" s="56" t="s">
        <v>246</v>
      </c>
      <c r="C38" s="56"/>
      <c r="D38" s="56"/>
      <c r="E38" s="32"/>
      <c r="F38" s="25"/>
    </row>
    <row r="39" spans="1:6" ht="14.25" x14ac:dyDescent="0.2">
      <c r="A39" s="25"/>
      <c r="B39" s="56"/>
      <c r="C39" s="56"/>
      <c r="D39" s="56"/>
      <c r="E39" s="32"/>
      <c r="F39" s="25"/>
    </row>
    <row r="40" spans="1:6" ht="14.25" x14ac:dyDescent="0.2">
      <c r="A40" s="25"/>
      <c r="B40" s="46"/>
      <c r="C40" s="46"/>
      <c r="D40" s="4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46"/>
      <c r="C43" s="46"/>
      <c r="D43" s="4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46"/>
      <c r="C54" s="46"/>
      <c r="D54" s="4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3.5" customHeight="1" x14ac:dyDescent="0.2">
      <c r="A67" s="25"/>
      <c r="B67" s="56"/>
      <c r="C67" s="56"/>
      <c r="D67" s="56"/>
      <c r="E67" s="32"/>
      <c r="F67" s="25"/>
    </row>
    <row r="68" spans="1:6" ht="13.5" customHeight="1" x14ac:dyDescent="0.2">
      <c r="A68" s="25"/>
      <c r="B68" s="29" t="s">
        <v>19</v>
      </c>
      <c r="C68" s="30"/>
      <c r="D68" s="30"/>
      <c r="E68" s="33">
        <f>7.5*285</f>
        <v>2137.5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2137.5</v>
      </c>
      <c r="F71" s="25"/>
    </row>
    <row r="72" spans="1:6" ht="13.5" customHeight="1" x14ac:dyDescent="0.2">
      <c r="A72" s="25"/>
      <c r="B72" s="30" t="s">
        <v>5</v>
      </c>
      <c r="C72" s="35">
        <v>0.05</v>
      </c>
      <c r="D72" s="30"/>
      <c r="E72" s="39">
        <f>ROUND(E71*C72,2)</f>
        <v>106.88</v>
      </c>
      <c r="F72" s="25"/>
    </row>
    <row r="73" spans="1:6" ht="13.5" customHeight="1" x14ac:dyDescent="0.2">
      <c r="A73" s="25"/>
      <c r="B73" s="30" t="s">
        <v>4</v>
      </c>
      <c r="C73" s="47">
        <v>9.9750000000000005E-2</v>
      </c>
      <c r="D73" s="30"/>
      <c r="E73" s="40">
        <f>ROUND(E71*C73,2)</f>
        <v>213.22</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2457.6</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2457.6</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2">
    <mergeCell ref="B89:D89"/>
    <mergeCell ref="B78:D78"/>
    <mergeCell ref="B82:E82"/>
    <mergeCell ref="A83:F83"/>
    <mergeCell ref="A84:F84"/>
    <mergeCell ref="B86:E86"/>
    <mergeCell ref="A87:F87"/>
    <mergeCell ref="B77:D77"/>
    <mergeCell ref="B58:D58"/>
    <mergeCell ref="B59:D59"/>
    <mergeCell ref="B60:D60"/>
    <mergeCell ref="B61:D61"/>
    <mergeCell ref="B62:D62"/>
    <mergeCell ref="B63:D63"/>
    <mergeCell ref="B64:D64"/>
    <mergeCell ref="B65:D65"/>
    <mergeCell ref="B66:D66"/>
    <mergeCell ref="B67:D67"/>
    <mergeCell ref="B76:D76"/>
    <mergeCell ref="B57:D57"/>
    <mergeCell ref="B45:D45"/>
    <mergeCell ref="B46:D46"/>
    <mergeCell ref="B47:D47"/>
    <mergeCell ref="B48:D48"/>
    <mergeCell ref="B49:D49"/>
    <mergeCell ref="B50:D50"/>
    <mergeCell ref="B51:D51"/>
    <mergeCell ref="B52:D52"/>
    <mergeCell ref="B53:D53"/>
    <mergeCell ref="B55:D55"/>
    <mergeCell ref="B56:D56"/>
    <mergeCell ref="B38:D38"/>
    <mergeCell ref="B39:D39"/>
    <mergeCell ref="B41:D41"/>
    <mergeCell ref="B42:D42"/>
    <mergeCell ref="B44:D44"/>
    <mergeCell ref="B37:D37"/>
    <mergeCell ref="A30:F30"/>
    <mergeCell ref="B33:D33"/>
    <mergeCell ref="B34:D34"/>
    <mergeCell ref="B35:D35"/>
    <mergeCell ref="B36:D36"/>
  </mergeCells>
  <dataValidations count="1">
    <dataValidation type="list" allowBlank="1" showInputMessage="1" showErrorMessage="1" sqref="B76:B78 B12:B20 B33:B67" xr:uid="{8EEDDC63-079E-4FDF-80F8-2F943C49D4A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200DD-D1CC-48D4-A1D8-5CE026B4C9CA}">
  <sheetPr>
    <pageSetUpPr fitToPage="1"/>
  </sheetPr>
  <dimension ref="A12:F92"/>
  <sheetViews>
    <sheetView view="pageBreakPreview" topLeftCell="A4"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252</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253</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254</v>
      </c>
      <c r="C35" s="56"/>
      <c r="D35" s="56"/>
      <c r="E35" s="32"/>
      <c r="F35" s="25"/>
    </row>
    <row r="36" spans="1:6" ht="14.25" x14ac:dyDescent="0.2">
      <c r="A36" s="25"/>
      <c r="B36" s="56"/>
      <c r="C36" s="56"/>
      <c r="D36" s="56"/>
      <c r="E36" s="32"/>
      <c r="F36" s="25"/>
    </row>
    <row r="37" spans="1:6" ht="14.25" x14ac:dyDescent="0.2">
      <c r="A37" s="25"/>
      <c r="B37" s="56"/>
      <c r="C37" s="56"/>
      <c r="D37" s="56"/>
      <c r="E37" s="32"/>
      <c r="F37" s="25"/>
    </row>
    <row r="38" spans="1:6" ht="14.25" x14ac:dyDescent="0.2">
      <c r="A38" s="25"/>
      <c r="B38" s="56" t="s">
        <v>255</v>
      </c>
      <c r="C38" s="56"/>
      <c r="D38" s="56"/>
      <c r="E38" s="32"/>
      <c r="F38" s="25"/>
    </row>
    <row r="39" spans="1:6" ht="14.25" x14ac:dyDescent="0.2">
      <c r="A39" s="25"/>
      <c r="B39" s="56"/>
      <c r="C39" s="56"/>
      <c r="D39" s="56"/>
      <c r="E39" s="32"/>
      <c r="F39" s="25"/>
    </row>
    <row r="40" spans="1:6" ht="14.25" x14ac:dyDescent="0.2">
      <c r="A40" s="25"/>
      <c r="B40" s="46"/>
      <c r="C40" s="46"/>
      <c r="D40" s="46"/>
      <c r="E40" s="32"/>
      <c r="F40" s="25"/>
    </row>
    <row r="41" spans="1:6" ht="14.25" x14ac:dyDescent="0.2">
      <c r="A41" s="25"/>
      <c r="B41" s="46" t="s">
        <v>256</v>
      </c>
      <c r="C41" s="46"/>
      <c r="D41" s="4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t="s">
        <v>257</v>
      </c>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t="s">
        <v>258</v>
      </c>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46"/>
      <c r="C55" s="46"/>
      <c r="D55" s="4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4.25" x14ac:dyDescent="0.2">
      <c r="A67" s="25"/>
      <c r="B67" s="56"/>
      <c r="C67" s="56"/>
      <c r="D67" s="56"/>
      <c r="E67" s="32"/>
      <c r="F67" s="25"/>
    </row>
    <row r="68" spans="1:6" ht="13.5" customHeight="1" x14ac:dyDescent="0.2">
      <c r="A68" s="25"/>
      <c r="B68" s="56"/>
      <c r="C68" s="56"/>
      <c r="D68" s="56"/>
      <c r="E68" s="32"/>
      <c r="F68" s="25"/>
    </row>
    <row r="69" spans="1:6" ht="13.5" customHeight="1" x14ac:dyDescent="0.2">
      <c r="A69" s="25"/>
      <c r="B69" s="29" t="s">
        <v>19</v>
      </c>
      <c r="C69" s="30"/>
      <c r="D69" s="30"/>
      <c r="E69" s="33">
        <f>5.75*285</f>
        <v>1638.75</v>
      </c>
      <c r="F69" s="25"/>
    </row>
    <row r="70" spans="1:6" ht="13.5" customHeight="1" x14ac:dyDescent="0.2">
      <c r="A70" s="25"/>
      <c r="B70" s="38" t="s">
        <v>16</v>
      </c>
      <c r="C70" s="30"/>
      <c r="D70" s="30"/>
      <c r="E70" s="34">
        <v>0</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1638.75</v>
      </c>
      <c r="F72" s="25"/>
    </row>
    <row r="73" spans="1:6" ht="13.5" customHeight="1" x14ac:dyDescent="0.2">
      <c r="A73" s="25"/>
      <c r="B73" s="30" t="s">
        <v>5</v>
      </c>
      <c r="C73" s="35">
        <v>0.05</v>
      </c>
      <c r="D73" s="30"/>
      <c r="E73" s="39">
        <f>ROUND(E72*C73,2)</f>
        <v>81.94</v>
      </c>
      <c r="F73" s="25"/>
    </row>
    <row r="74" spans="1:6" ht="13.5" customHeight="1" x14ac:dyDescent="0.2">
      <c r="A74" s="25"/>
      <c r="B74" s="30" t="s">
        <v>4</v>
      </c>
      <c r="C74" s="47">
        <v>9.9750000000000005E-2</v>
      </c>
      <c r="D74" s="30"/>
      <c r="E74" s="40">
        <f>ROUND(E72*C74,2)</f>
        <v>163.47</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1884.16</v>
      </c>
      <c r="F76" s="25"/>
    </row>
    <row r="77" spans="1:6" ht="15.75" thickTop="1" x14ac:dyDescent="0.2">
      <c r="A77" s="25"/>
      <c r="B77" s="59"/>
      <c r="C77" s="59"/>
      <c r="D77" s="59"/>
      <c r="E77" s="41"/>
      <c r="F77" s="25"/>
    </row>
    <row r="78" spans="1:6" ht="15" x14ac:dyDescent="0.2">
      <c r="A78" s="25"/>
      <c r="B78" s="58" t="s">
        <v>22</v>
      </c>
      <c r="C78" s="58"/>
      <c r="D78" s="58"/>
      <c r="E78" s="41">
        <v>0</v>
      </c>
      <c r="F78" s="25"/>
    </row>
    <row r="79" spans="1:6" ht="15" x14ac:dyDescent="0.2">
      <c r="A79" s="25"/>
      <c r="B79" s="59"/>
      <c r="C79" s="59"/>
      <c r="D79" s="59"/>
      <c r="E79" s="41"/>
      <c r="F79" s="25"/>
    </row>
    <row r="80" spans="1:6" ht="19.5" customHeight="1" x14ac:dyDescent="0.2">
      <c r="A80" s="25"/>
      <c r="B80" s="42" t="s">
        <v>21</v>
      </c>
      <c r="C80" s="43"/>
      <c r="D80" s="43"/>
      <c r="E80" s="44">
        <f>E76-E78</f>
        <v>1884.16</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54"/>
      <c r="C83" s="54"/>
      <c r="D83" s="54"/>
      <c r="E83" s="54"/>
      <c r="F83" s="25"/>
    </row>
    <row r="84" spans="1:6" ht="14.25" x14ac:dyDescent="0.2">
      <c r="A84" s="62" t="s">
        <v>106</v>
      </c>
      <c r="B84" s="62"/>
      <c r="C84" s="62"/>
      <c r="D84" s="62"/>
      <c r="E84" s="62"/>
      <c r="F84" s="62"/>
    </row>
    <row r="85" spans="1:6" ht="14.25" x14ac:dyDescent="0.2">
      <c r="A85" s="60" t="s">
        <v>107</v>
      </c>
      <c r="B85" s="60"/>
      <c r="C85" s="60"/>
      <c r="D85" s="60"/>
      <c r="E85" s="60"/>
      <c r="F85" s="60"/>
    </row>
    <row r="86" spans="1:6" x14ac:dyDescent="0.2">
      <c r="A86" s="25"/>
      <c r="B86" s="25"/>
      <c r="C86" s="25"/>
      <c r="D86" s="25"/>
      <c r="E86" s="25"/>
      <c r="F86" s="25"/>
    </row>
    <row r="87" spans="1:6" x14ac:dyDescent="0.2">
      <c r="A87" s="25"/>
      <c r="B87" s="55"/>
      <c r="C87" s="55"/>
      <c r="D87" s="55"/>
      <c r="E87" s="55"/>
      <c r="F87" s="25"/>
    </row>
    <row r="88" spans="1:6" ht="15" x14ac:dyDescent="0.2">
      <c r="A88" s="61" t="s">
        <v>7</v>
      </c>
      <c r="B88" s="61"/>
      <c r="C88" s="61"/>
      <c r="D88" s="61"/>
      <c r="E88" s="61"/>
      <c r="F88" s="61"/>
    </row>
    <row r="90" spans="1:6" ht="39.75" customHeight="1" x14ac:dyDescent="0.2">
      <c r="B90" s="52"/>
      <c r="C90" s="53"/>
      <c r="D90" s="53"/>
    </row>
    <row r="91" spans="1:6" ht="13.5" customHeight="1" x14ac:dyDescent="0.2"/>
    <row r="92" spans="1:6" x14ac:dyDescent="0.2">
      <c r="B92" s="17"/>
      <c r="C92" s="17"/>
      <c r="D92" s="17"/>
    </row>
  </sheetData>
  <mergeCells count="43">
    <mergeCell ref="B37:D37"/>
    <mergeCell ref="A30:F30"/>
    <mergeCell ref="B33:D33"/>
    <mergeCell ref="B34:D34"/>
    <mergeCell ref="B35:D35"/>
    <mergeCell ref="B36:D36"/>
    <mergeCell ref="B52:D52"/>
    <mergeCell ref="B38:D38"/>
    <mergeCell ref="B39:D39"/>
    <mergeCell ref="B42:D42"/>
    <mergeCell ref="B43:D43"/>
    <mergeCell ref="B45:D45"/>
    <mergeCell ref="B46:D46"/>
    <mergeCell ref="B44:D44"/>
    <mergeCell ref="B47:D47"/>
    <mergeCell ref="B48:D48"/>
    <mergeCell ref="B49:D49"/>
    <mergeCell ref="B50:D50"/>
    <mergeCell ref="B51:D51"/>
    <mergeCell ref="B65:D65"/>
    <mergeCell ref="B53:D53"/>
    <mergeCell ref="B54:D54"/>
    <mergeCell ref="B56:D56"/>
    <mergeCell ref="B57:D57"/>
    <mergeCell ref="B58:D58"/>
    <mergeCell ref="B59:D59"/>
    <mergeCell ref="B60:D60"/>
    <mergeCell ref="B61:D61"/>
    <mergeCell ref="B62:D62"/>
    <mergeCell ref="B63:D63"/>
    <mergeCell ref="B64:D64"/>
    <mergeCell ref="B90:D90"/>
    <mergeCell ref="B66:D66"/>
    <mergeCell ref="B67:D67"/>
    <mergeCell ref="B68:D68"/>
    <mergeCell ref="B77:D77"/>
    <mergeCell ref="B78:D78"/>
    <mergeCell ref="B79:D79"/>
    <mergeCell ref="B83:E83"/>
    <mergeCell ref="A84:F84"/>
    <mergeCell ref="A85:F85"/>
    <mergeCell ref="B87:E87"/>
    <mergeCell ref="A88:F88"/>
  </mergeCells>
  <dataValidations count="1">
    <dataValidation type="list" allowBlank="1" showInputMessage="1" showErrorMessage="1" sqref="B77:B79 B12:B20 B33:B68" xr:uid="{B8CE51E3-D597-4F73-947D-9F2332C4AF5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80274-C03A-47EB-A636-79106D05F40D}">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252</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130</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259</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260</v>
      </c>
      <c r="C35" s="56"/>
      <c r="D35" s="56"/>
      <c r="E35" s="32"/>
      <c r="F35" s="25"/>
    </row>
    <row r="36" spans="1:6" ht="14.25" x14ac:dyDescent="0.2">
      <c r="A36" s="25"/>
      <c r="B36" s="56"/>
      <c r="C36" s="56"/>
      <c r="D36" s="56"/>
      <c r="E36" s="32"/>
      <c r="F36" s="25"/>
    </row>
    <row r="37" spans="1:6" ht="14.25" x14ac:dyDescent="0.2">
      <c r="A37" s="25"/>
      <c r="B37" s="56"/>
      <c r="C37" s="56"/>
      <c r="D37" s="56"/>
      <c r="E37" s="32"/>
      <c r="F37" s="25"/>
    </row>
    <row r="38" spans="1:6" ht="14.25" x14ac:dyDescent="0.2">
      <c r="A38" s="25"/>
      <c r="B38" s="56"/>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46"/>
      <c r="C41" s="46"/>
      <c r="D41" s="46"/>
      <c r="E41" s="32"/>
      <c r="F41" s="25"/>
    </row>
    <row r="42" spans="1:6" ht="14.25" x14ac:dyDescent="0.2">
      <c r="A42" s="25"/>
      <c r="B42" s="56"/>
      <c r="C42" s="56"/>
      <c r="D42" s="56"/>
      <c r="E42" s="32"/>
      <c r="F42" s="25"/>
    </row>
    <row r="43" spans="1:6" ht="14.25" x14ac:dyDescent="0.2">
      <c r="A43" s="25"/>
      <c r="B43" s="46"/>
      <c r="C43" s="46"/>
      <c r="D43" s="4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46"/>
      <c r="C54" s="46"/>
      <c r="D54" s="4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3.5" customHeight="1" x14ac:dyDescent="0.2">
      <c r="A67" s="25"/>
      <c r="B67" s="56"/>
      <c r="C67" s="56"/>
      <c r="D67" s="56"/>
      <c r="E67" s="32"/>
      <c r="F67" s="25"/>
    </row>
    <row r="68" spans="1:6" ht="13.5" customHeight="1" x14ac:dyDescent="0.2">
      <c r="A68" s="25"/>
      <c r="B68" s="29" t="s">
        <v>19</v>
      </c>
      <c r="C68" s="30"/>
      <c r="D68" s="30"/>
      <c r="E68" s="33">
        <v>285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285</v>
      </c>
      <c r="F71" s="25"/>
    </row>
    <row r="72" spans="1:6" ht="13.5" customHeight="1" x14ac:dyDescent="0.2">
      <c r="A72" s="25"/>
      <c r="B72" s="30" t="s">
        <v>5</v>
      </c>
      <c r="C72" s="35">
        <v>0.05</v>
      </c>
      <c r="D72" s="30"/>
      <c r="E72" s="39">
        <f>ROUND(E71*C72,2)</f>
        <v>14.25</v>
      </c>
      <c r="F72" s="25"/>
    </row>
    <row r="73" spans="1:6" ht="13.5" customHeight="1" x14ac:dyDescent="0.2">
      <c r="A73" s="25"/>
      <c r="B73" s="30" t="s">
        <v>4</v>
      </c>
      <c r="C73" s="47">
        <v>9.9750000000000005E-2</v>
      </c>
      <c r="D73" s="30"/>
      <c r="E73" s="40">
        <f>ROUND(E71*C73,2)</f>
        <v>28.43</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327.68</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327.68</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2">
    <mergeCell ref="B37:D37"/>
    <mergeCell ref="A30:F30"/>
    <mergeCell ref="B33:D33"/>
    <mergeCell ref="B34:D34"/>
    <mergeCell ref="B35:D35"/>
    <mergeCell ref="B36:D36"/>
    <mergeCell ref="B51:D51"/>
    <mergeCell ref="B38:D38"/>
    <mergeCell ref="B39:D39"/>
    <mergeCell ref="B40:D40"/>
    <mergeCell ref="B42:D42"/>
    <mergeCell ref="B44:D44"/>
    <mergeCell ref="B45:D45"/>
    <mergeCell ref="B46:D46"/>
    <mergeCell ref="B47:D47"/>
    <mergeCell ref="B48:D48"/>
    <mergeCell ref="B49:D49"/>
    <mergeCell ref="B50:D50"/>
    <mergeCell ref="B64:D64"/>
    <mergeCell ref="B52:D52"/>
    <mergeCell ref="B53:D53"/>
    <mergeCell ref="B55:D55"/>
    <mergeCell ref="B56:D56"/>
    <mergeCell ref="B57:D57"/>
    <mergeCell ref="B58:D58"/>
    <mergeCell ref="B59:D59"/>
    <mergeCell ref="B60:D60"/>
    <mergeCell ref="B61:D61"/>
    <mergeCell ref="B62:D62"/>
    <mergeCell ref="B63:D63"/>
    <mergeCell ref="B89:D89"/>
    <mergeCell ref="B65:D65"/>
    <mergeCell ref="B66:D66"/>
    <mergeCell ref="B67:D67"/>
    <mergeCell ref="B76:D76"/>
    <mergeCell ref="B77:D77"/>
    <mergeCell ref="B78:D78"/>
    <mergeCell ref="B82:E82"/>
    <mergeCell ref="A83:F83"/>
    <mergeCell ref="A84:F84"/>
    <mergeCell ref="B86:E86"/>
    <mergeCell ref="A87:F87"/>
  </mergeCells>
  <dataValidations count="1">
    <dataValidation type="list" allowBlank="1" showInputMessage="1" showErrorMessage="1" sqref="B76:B78 B12:B20 B33:B67" xr:uid="{055D06A1-35D6-4266-B930-ABD38B0C45A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F1C56-A617-41D5-B39F-62D36ACADF92}">
  <sheetPr>
    <pageSetUpPr fitToPage="1"/>
  </sheetPr>
  <dimension ref="A12:F92"/>
  <sheetViews>
    <sheetView view="pageBreakPreview" topLeftCell="A1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261</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262</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263</v>
      </c>
      <c r="C35" s="56"/>
      <c r="D35" s="56"/>
      <c r="E35" s="32"/>
      <c r="F35" s="25"/>
    </row>
    <row r="36" spans="1:6" ht="14.25" x14ac:dyDescent="0.2">
      <c r="A36" s="25"/>
      <c r="B36" s="56"/>
      <c r="C36" s="56"/>
      <c r="D36" s="56"/>
      <c r="E36" s="32"/>
      <c r="F36" s="25"/>
    </row>
    <row r="37" spans="1:6" ht="14.25" x14ac:dyDescent="0.2">
      <c r="A37" s="25"/>
      <c r="B37" s="56"/>
      <c r="C37" s="56"/>
      <c r="D37" s="56"/>
      <c r="E37" s="32"/>
      <c r="F37" s="25"/>
    </row>
    <row r="38" spans="1:6" ht="14.25" x14ac:dyDescent="0.2">
      <c r="A38" s="25"/>
      <c r="B38" s="56" t="s">
        <v>264</v>
      </c>
      <c r="C38" s="56"/>
      <c r="D38" s="56"/>
      <c r="E38" s="32"/>
      <c r="F38" s="25"/>
    </row>
    <row r="39" spans="1:6" ht="14.25" x14ac:dyDescent="0.2">
      <c r="A39" s="25"/>
      <c r="B39" s="56"/>
      <c r="C39" s="56"/>
      <c r="D39" s="56"/>
      <c r="E39" s="32"/>
      <c r="F39" s="25"/>
    </row>
    <row r="40" spans="1:6" ht="14.25" x14ac:dyDescent="0.2">
      <c r="A40" s="25"/>
      <c r="B40" s="46"/>
      <c r="C40" s="46"/>
      <c r="D40" s="46"/>
      <c r="E40" s="32"/>
      <c r="F40" s="25"/>
    </row>
    <row r="41" spans="1:6" ht="14.25" x14ac:dyDescent="0.2">
      <c r="A41" s="25"/>
      <c r="B41" s="46" t="s">
        <v>265</v>
      </c>
      <c r="C41" s="46"/>
      <c r="D41" s="4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t="s">
        <v>266</v>
      </c>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t="s">
        <v>267</v>
      </c>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46"/>
      <c r="C55" s="46"/>
      <c r="D55" s="4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4.25" x14ac:dyDescent="0.2">
      <c r="A67" s="25"/>
      <c r="B67" s="56"/>
      <c r="C67" s="56"/>
      <c r="D67" s="56"/>
      <c r="E67" s="32"/>
      <c r="F67" s="25"/>
    </row>
    <row r="68" spans="1:6" ht="13.5" customHeight="1" x14ac:dyDescent="0.2">
      <c r="A68" s="25"/>
      <c r="B68" s="56"/>
      <c r="C68" s="56"/>
      <c r="D68" s="56"/>
      <c r="E68" s="32"/>
      <c r="F68" s="25"/>
    </row>
    <row r="69" spans="1:6" ht="13.5" customHeight="1" x14ac:dyDescent="0.2">
      <c r="A69" s="25"/>
      <c r="B69" s="29" t="s">
        <v>19</v>
      </c>
      <c r="C69" s="30"/>
      <c r="D69" s="30"/>
      <c r="E69" s="33">
        <f>8*295</f>
        <v>2360</v>
      </c>
      <c r="F69" s="25"/>
    </row>
    <row r="70" spans="1:6" ht="13.5" customHeight="1" x14ac:dyDescent="0.2">
      <c r="A70" s="25"/>
      <c r="B70" s="38" t="s">
        <v>16</v>
      </c>
      <c r="C70" s="30"/>
      <c r="D70" s="30"/>
      <c r="E70" s="34">
        <v>0</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2360</v>
      </c>
      <c r="F72" s="25"/>
    </row>
    <row r="73" spans="1:6" ht="13.5" customHeight="1" x14ac:dyDescent="0.2">
      <c r="A73" s="25"/>
      <c r="B73" s="30" t="s">
        <v>5</v>
      </c>
      <c r="C73" s="35">
        <v>0.05</v>
      </c>
      <c r="D73" s="30"/>
      <c r="E73" s="39">
        <f>ROUND(E72*C73,2)</f>
        <v>118</v>
      </c>
      <c r="F73" s="25"/>
    </row>
    <row r="74" spans="1:6" ht="13.5" customHeight="1" x14ac:dyDescent="0.2">
      <c r="A74" s="25"/>
      <c r="B74" s="30" t="s">
        <v>4</v>
      </c>
      <c r="C74" s="47">
        <v>9.9750000000000005E-2</v>
      </c>
      <c r="D74" s="30"/>
      <c r="E74" s="40">
        <f>ROUND(E72*C74,2)</f>
        <v>235.41</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2713.41</v>
      </c>
      <c r="F76" s="25"/>
    </row>
    <row r="77" spans="1:6" ht="15.75" thickTop="1" x14ac:dyDescent="0.2">
      <c r="A77" s="25"/>
      <c r="B77" s="59"/>
      <c r="C77" s="59"/>
      <c r="D77" s="59"/>
      <c r="E77" s="41"/>
      <c r="F77" s="25"/>
    </row>
    <row r="78" spans="1:6" ht="15" x14ac:dyDescent="0.2">
      <c r="A78" s="25"/>
      <c r="B78" s="58" t="s">
        <v>22</v>
      </c>
      <c r="C78" s="58"/>
      <c r="D78" s="58"/>
      <c r="E78" s="41">
        <v>0</v>
      </c>
      <c r="F78" s="25"/>
    </row>
    <row r="79" spans="1:6" ht="15" x14ac:dyDescent="0.2">
      <c r="A79" s="25"/>
      <c r="B79" s="59"/>
      <c r="C79" s="59"/>
      <c r="D79" s="59"/>
      <c r="E79" s="41"/>
      <c r="F79" s="25"/>
    </row>
    <row r="80" spans="1:6" ht="19.5" customHeight="1" x14ac:dyDescent="0.2">
      <c r="A80" s="25"/>
      <c r="B80" s="42" t="s">
        <v>21</v>
      </c>
      <c r="C80" s="43"/>
      <c r="D80" s="43"/>
      <c r="E80" s="44">
        <f>E76-E78</f>
        <v>2713.41</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54"/>
      <c r="C83" s="54"/>
      <c r="D83" s="54"/>
      <c r="E83" s="54"/>
      <c r="F83" s="25"/>
    </row>
    <row r="84" spans="1:6" ht="14.25" x14ac:dyDescent="0.2">
      <c r="A84" s="62" t="s">
        <v>106</v>
      </c>
      <c r="B84" s="62"/>
      <c r="C84" s="62"/>
      <c r="D84" s="62"/>
      <c r="E84" s="62"/>
      <c r="F84" s="62"/>
    </row>
    <row r="85" spans="1:6" ht="14.25" x14ac:dyDescent="0.2">
      <c r="A85" s="60" t="s">
        <v>107</v>
      </c>
      <c r="B85" s="60"/>
      <c r="C85" s="60"/>
      <c r="D85" s="60"/>
      <c r="E85" s="60"/>
      <c r="F85" s="60"/>
    </row>
    <row r="86" spans="1:6" x14ac:dyDescent="0.2">
      <c r="A86" s="25"/>
      <c r="B86" s="25"/>
      <c r="C86" s="25"/>
      <c r="D86" s="25"/>
      <c r="E86" s="25"/>
      <c r="F86" s="25"/>
    </row>
    <row r="87" spans="1:6" x14ac:dyDescent="0.2">
      <c r="A87" s="25"/>
      <c r="B87" s="55"/>
      <c r="C87" s="55"/>
      <c r="D87" s="55"/>
      <c r="E87" s="55"/>
      <c r="F87" s="25"/>
    </row>
    <row r="88" spans="1:6" ht="15" x14ac:dyDescent="0.2">
      <c r="A88" s="61" t="s">
        <v>7</v>
      </c>
      <c r="B88" s="61"/>
      <c r="C88" s="61"/>
      <c r="D88" s="61"/>
      <c r="E88" s="61"/>
      <c r="F88" s="61"/>
    </row>
    <row r="90" spans="1:6" ht="39.75" customHeight="1" x14ac:dyDescent="0.2">
      <c r="B90" s="52"/>
      <c r="C90" s="53"/>
      <c r="D90" s="53"/>
    </row>
    <row r="91" spans="1:6" ht="13.5" customHeight="1" x14ac:dyDescent="0.2"/>
    <row r="92" spans="1:6" x14ac:dyDescent="0.2">
      <c r="B92" s="17"/>
      <c r="C92" s="17"/>
      <c r="D92" s="17"/>
    </row>
  </sheetData>
  <mergeCells count="43">
    <mergeCell ref="B90:D90"/>
    <mergeCell ref="B79:D79"/>
    <mergeCell ref="B83:E83"/>
    <mergeCell ref="A84:F84"/>
    <mergeCell ref="A85:F85"/>
    <mergeCell ref="B87:E87"/>
    <mergeCell ref="A88:F88"/>
    <mergeCell ref="B78:D78"/>
    <mergeCell ref="B59:D59"/>
    <mergeCell ref="B60:D60"/>
    <mergeCell ref="B61:D61"/>
    <mergeCell ref="B62:D62"/>
    <mergeCell ref="B63:D63"/>
    <mergeCell ref="B64:D64"/>
    <mergeCell ref="B65:D65"/>
    <mergeCell ref="B66:D66"/>
    <mergeCell ref="B67:D67"/>
    <mergeCell ref="B68:D68"/>
    <mergeCell ref="B77:D77"/>
    <mergeCell ref="B58:D58"/>
    <mergeCell ref="B46:D46"/>
    <mergeCell ref="B47:D47"/>
    <mergeCell ref="B48:D48"/>
    <mergeCell ref="B49:D49"/>
    <mergeCell ref="B50:D50"/>
    <mergeCell ref="B51:D51"/>
    <mergeCell ref="B52:D52"/>
    <mergeCell ref="B53:D53"/>
    <mergeCell ref="B54:D54"/>
    <mergeCell ref="B56:D56"/>
    <mergeCell ref="B57:D57"/>
    <mergeCell ref="B45:D45"/>
    <mergeCell ref="A30:F30"/>
    <mergeCell ref="B33:D33"/>
    <mergeCell ref="B34:D34"/>
    <mergeCell ref="B35:D35"/>
    <mergeCell ref="B36:D36"/>
    <mergeCell ref="B37:D37"/>
    <mergeCell ref="B38:D38"/>
    <mergeCell ref="B39:D39"/>
    <mergeCell ref="B42:D42"/>
    <mergeCell ref="B43:D43"/>
    <mergeCell ref="B44:D44"/>
  </mergeCells>
  <dataValidations count="1">
    <dataValidation type="list" allowBlank="1" showInputMessage="1" showErrorMessage="1" sqref="B77:B79 B12:B20 B33:B68" xr:uid="{E38DC3F4-BB59-4ED9-8FF9-E0F6630A892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A4998-60B0-4CDD-BE4A-9D3BB52B1D49}">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268</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180</v>
      </c>
      <c r="C25" s="25"/>
      <c r="D25" s="25"/>
      <c r="E25" s="25"/>
      <c r="F25" s="25"/>
    </row>
    <row r="26" spans="1:6" ht="33.75" customHeight="1" x14ac:dyDescent="0.2">
      <c r="A26" s="18"/>
      <c r="B26" s="48" t="s">
        <v>181</v>
      </c>
      <c r="C26" s="25"/>
      <c r="D26" s="25"/>
      <c r="E26" s="25"/>
      <c r="F26" s="25"/>
    </row>
    <row r="27" spans="1:6" x14ac:dyDescent="0.2">
      <c r="A27" s="19"/>
      <c r="B27" s="25"/>
      <c r="C27" s="27"/>
      <c r="D27" s="27"/>
      <c r="E27" s="28"/>
      <c r="F27" s="25"/>
    </row>
    <row r="28" spans="1:6" ht="15" x14ac:dyDescent="0.2">
      <c r="A28" s="18"/>
      <c r="B28" s="27"/>
      <c r="C28" s="27"/>
      <c r="D28" s="31" t="s">
        <v>15</v>
      </c>
      <c r="E28" s="31" t="s">
        <v>269</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c r="C33" s="56"/>
      <c r="D33" s="56"/>
      <c r="E33" s="32"/>
      <c r="F33" s="25"/>
    </row>
    <row r="34" spans="1:6" ht="14.25" x14ac:dyDescent="0.2">
      <c r="A34" s="25"/>
      <c r="B34" s="56" t="s">
        <v>270</v>
      </c>
      <c r="C34" s="56"/>
      <c r="D34" s="56"/>
      <c r="E34" s="32"/>
      <c r="F34" s="25"/>
    </row>
    <row r="35" spans="1:6" ht="14.25" x14ac:dyDescent="0.2">
      <c r="A35" s="25"/>
      <c r="B35" s="56"/>
      <c r="C35" s="56"/>
      <c r="D35" s="56"/>
      <c r="E35" s="32"/>
      <c r="F35" s="25"/>
    </row>
    <row r="36" spans="1:6" ht="14.25" x14ac:dyDescent="0.2">
      <c r="A36" s="25"/>
      <c r="B36" s="56"/>
      <c r="C36" s="56"/>
      <c r="D36" s="56"/>
      <c r="E36" s="32"/>
      <c r="F36" s="25"/>
    </row>
    <row r="37" spans="1:6" ht="14.25" x14ac:dyDescent="0.2">
      <c r="A37" s="25"/>
      <c r="B37" s="56"/>
      <c r="C37" s="56"/>
      <c r="D37" s="56"/>
      <c r="E37" s="32"/>
      <c r="F37" s="25"/>
    </row>
    <row r="38" spans="1:6" ht="14.25" x14ac:dyDescent="0.2">
      <c r="A38" s="25"/>
      <c r="B38" s="56"/>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29.25" customHeight="1" x14ac:dyDescent="0.2">
      <c r="A65" s="25"/>
      <c r="B65" s="56"/>
      <c r="C65" s="56"/>
      <c r="D65" s="56"/>
      <c r="E65" s="32"/>
      <c r="F65" s="25"/>
    </row>
    <row r="66" spans="1:6" x14ac:dyDescent="0.2">
      <c r="A66" s="18"/>
      <c r="B66" s="19"/>
      <c r="C66" s="18"/>
      <c r="D66" s="18"/>
      <c r="E66" s="18"/>
    </row>
    <row r="67" spans="1:6" ht="14.25" x14ac:dyDescent="0.2">
      <c r="A67" s="25"/>
      <c r="B67" s="56"/>
      <c r="C67" s="56"/>
      <c r="D67" s="56"/>
      <c r="E67" s="32"/>
      <c r="F67" s="25"/>
    </row>
    <row r="68" spans="1:6" ht="13.5" customHeight="1" x14ac:dyDescent="0.2">
      <c r="A68" s="25"/>
      <c r="B68" s="29" t="s">
        <v>19</v>
      </c>
      <c r="C68" s="30"/>
      <c r="D68" s="30"/>
      <c r="E68" s="33">
        <f>1.5*295</f>
        <v>442.5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442.5</v>
      </c>
      <c r="F71" s="25"/>
    </row>
    <row r="72" spans="1:6" ht="13.5" customHeight="1" x14ac:dyDescent="0.2">
      <c r="A72" s="25"/>
      <c r="B72" s="30" t="s">
        <v>5</v>
      </c>
      <c r="C72" s="35">
        <v>0.05</v>
      </c>
      <c r="D72" s="30"/>
      <c r="E72" s="39">
        <f>ROUND(E71*C72,2)</f>
        <v>22.13</v>
      </c>
      <c r="F72" s="25"/>
    </row>
    <row r="73" spans="1:6" ht="13.5" customHeight="1" x14ac:dyDescent="0.2">
      <c r="A73" s="25"/>
      <c r="B73" s="30" t="s">
        <v>4</v>
      </c>
      <c r="C73" s="47">
        <v>9.9750000000000005E-2</v>
      </c>
      <c r="D73" s="30"/>
      <c r="E73" s="40">
        <f>ROUND(E71*C73,2)</f>
        <v>44.14</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508.77</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508.77</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5">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7:D67"/>
    <mergeCell ref="B55:D55"/>
    <mergeCell ref="B56:D56"/>
    <mergeCell ref="B57:D57"/>
    <mergeCell ref="B58:D58"/>
    <mergeCell ref="B59:D59"/>
    <mergeCell ref="B60:D60"/>
    <mergeCell ref="B61:D61"/>
    <mergeCell ref="B62:D62"/>
    <mergeCell ref="B63:D63"/>
    <mergeCell ref="B64:D64"/>
    <mergeCell ref="B65:D65"/>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2:B67" xr:uid="{3BD21C9F-2666-4745-BC10-A6AAECE4BDA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19603-1399-4728-9B92-F8DEB62B6207}">
  <sheetPr>
    <pageSetUpPr fitToPage="1"/>
  </sheetPr>
  <dimension ref="A12:F91"/>
  <sheetViews>
    <sheetView view="pageBreakPreview" topLeftCell="A4" zoomScale="80" zoomScaleNormal="100" zoomScaleSheetLayoutView="80" workbookViewId="0">
      <selection activeCell="B34" sqref="B34:D3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268</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235</v>
      </c>
      <c r="C25" s="25"/>
      <c r="D25" s="25"/>
      <c r="E25" s="25"/>
      <c r="F25" s="25"/>
    </row>
    <row r="26" spans="1:6" ht="33.75" customHeight="1" x14ac:dyDescent="0.2">
      <c r="A26" s="18"/>
      <c r="B26" s="48" t="s">
        <v>236</v>
      </c>
      <c r="C26" s="25"/>
      <c r="D26" s="25"/>
      <c r="E26" s="25"/>
      <c r="F26" s="25"/>
    </row>
    <row r="27" spans="1:6" x14ac:dyDescent="0.2">
      <c r="A27" s="19"/>
      <c r="B27" s="25"/>
      <c r="C27" s="27"/>
      <c r="D27" s="27"/>
      <c r="E27" s="28"/>
      <c r="F27" s="25"/>
    </row>
    <row r="28" spans="1:6" ht="15" x14ac:dyDescent="0.2">
      <c r="A28" s="18"/>
      <c r="B28" s="27"/>
      <c r="C28" s="27"/>
      <c r="D28" s="31" t="s">
        <v>15</v>
      </c>
      <c r="E28" s="31" t="s">
        <v>271</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c r="C33" s="56"/>
      <c r="D33" s="56"/>
      <c r="E33" s="32"/>
      <c r="F33" s="25"/>
    </row>
    <row r="34" spans="1:6" ht="14.25" x14ac:dyDescent="0.2">
      <c r="A34" s="25"/>
      <c r="B34" s="56" t="s">
        <v>272</v>
      </c>
      <c r="C34" s="56"/>
      <c r="D34" s="56"/>
      <c r="E34" s="32"/>
      <c r="F34" s="25"/>
    </row>
    <row r="35" spans="1:6" ht="14.25" x14ac:dyDescent="0.2">
      <c r="A35" s="25"/>
      <c r="B35" s="56"/>
      <c r="C35" s="56"/>
      <c r="D35" s="56"/>
      <c r="E35" s="32"/>
      <c r="F35" s="25"/>
    </row>
    <row r="36" spans="1:6" ht="14.25" x14ac:dyDescent="0.2">
      <c r="A36" s="25"/>
      <c r="B36" s="56" t="s">
        <v>273</v>
      </c>
      <c r="C36" s="56"/>
      <c r="D36" s="56"/>
      <c r="E36" s="32"/>
      <c r="F36" s="25"/>
    </row>
    <row r="37" spans="1:6" ht="14.25" x14ac:dyDescent="0.2">
      <c r="A37" s="25"/>
      <c r="B37" s="56"/>
      <c r="C37" s="56"/>
      <c r="D37" s="56"/>
      <c r="E37" s="32"/>
      <c r="F37" s="25"/>
    </row>
    <row r="38" spans="1:6" ht="14.25" x14ac:dyDescent="0.2">
      <c r="A38" s="25"/>
      <c r="B38" s="56" t="s">
        <v>239</v>
      </c>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29.25" customHeight="1" x14ac:dyDescent="0.2">
      <c r="A65" s="25"/>
      <c r="B65" s="56"/>
      <c r="C65" s="56"/>
      <c r="D65" s="56"/>
      <c r="E65" s="32"/>
      <c r="F65" s="25"/>
    </row>
    <row r="66" spans="1:6" x14ac:dyDescent="0.2">
      <c r="A66" s="18"/>
      <c r="B66" s="19"/>
      <c r="C66" s="18"/>
      <c r="D66" s="18"/>
      <c r="E66" s="18"/>
    </row>
    <row r="67" spans="1:6" ht="14.25" x14ac:dyDescent="0.2">
      <c r="A67" s="25"/>
      <c r="B67" s="56"/>
      <c r="C67" s="56"/>
      <c r="D67" s="56"/>
      <c r="E67" s="32"/>
      <c r="F67" s="25"/>
    </row>
    <row r="68" spans="1:6" ht="13.5" customHeight="1" x14ac:dyDescent="0.2">
      <c r="A68" s="25"/>
      <c r="B68" s="29" t="s">
        <v>19</v>
      </c>
      <c r="C68" s="30"/>
      <c r="D68" s="30"/>
      <c r="E68" s="33">
        <f>2.5*295</f>
        <v>737.5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737.5</v>
      </c>
      <c r="F71" s="25"/>
    </row>
    <row r="72" spans="1:6" ht="13.5" customHeight="1" x14ac:dyDescent="0.2">
      <c r="A72" s="25"/>
      <c r="B72" s="30" t="s">
        <v>5</v>
      </c>
      <c r="C72" s="35">
        <v>0.05</v>
      </c>
      <c r="D72" s="30"/>
      <c r="E72" s="39">
        <f>ROUND(E71*C72,2)</f>
        <v>36.880000000000003</v>
      </c>
      <c r="F72" s="25"/>
    </row>
    <row r="73" spans="1:6" ht="13.5" customHeight="1" x14ac:dyDescent="0.2">
      <c r="A73" s="25"/>
      <c r="B73" s="30" t="s">
        <v>4</v>
      </c>
      <c r="C73" s="47">
        <v>9.9750000000000005E-2</v>
      </c>
      <c r="D73" s="30"/>
      <c r="E73" s="40">
        <f>ROUND(E71*C73,2)</f>
        <v>73.569999999999993</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847.95</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847.95</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5">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7:D67"/>
    <mergeCell ref="B55:D55"/>
    <mergeCell ref="B56:D56"/>
    <mergeCell ref="B57:D57"/>
    <mergeCell ref="B58:D58"/>
    <mergeCell ref="B59:D59"/>
    <mergeCell ref="B60:D60"/>
    <mergeCell ref="B61:D61"/>
    <mergeCell ref="B62:D62"/>
    <mergeCell ref="B63:D63"/>
    <mergeCell ref="B64:D64"/>
    <mergeCell ref="B65:D65"/>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2:B67" xr:uid="{ED81488E-9186-45D7-91BC-4FCF410F91B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D84AF-91D5-4DB2-B1DD-5A0BC065AF97}">
  <sheetPr>
    <pageSetUpPr fitToPage="1"/>
  </sheetPr>
  <dimension ref="A12:F91"/>
  <sheetViews>
    <sheetView view="pageBreakPreview" topLeftCell="A4"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268</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240</v>
      </c>
      <c r="C24" s="25"/>
      <c r="D24" s="25"/>
      <c r="E24" s="25"/>
      <c r="F24" s="25"/>
    </row>
    <row r="25" spans="1:6" ht="15" x14ac:dyDescent="0.2">
      <c r="A25" s="18"/>
      <c r="B25" s="29" t="s">
        <v>241</v>
      </c>
      <c r="C25" s="25"/>
      <c r="D25" s="25"/>
      <c r="E25" s="25"/>
      <c r="F25" s="25"/>
    </row>
    <row r="26" spans="1:6" ht="33.75" customHeight="1" x14ac:dyDescent="0.2">
      <c r="A26" s="18"/>
      <c r="B26" s="48" t="s">
        <v>242</v>
      </c>
      <c r="C26" s="25"/>
      <c r="D26" s="25"/>
      <c r="E26" s="25"/>
      <c r="F26" s="25"/>
    </row>
    <row r="27" spans="1:6" x14ac:dyDescent="0.2">
      <c r="A27" s="19"/>
      <c r="B27" s="25"/>
      <c r="C27" s="27"/>
      <c r="D27" s="27"/>
      <c r="E27" s="28"/>
      <c r="F27" s="25"/>
    </row>
    <row r="28" spans="1:6" ht="15" x14ac:dyDescent="0.2">
      <c r="A28" s="18"/>
      <c r="B28" s="27"/>
      <c r="C28" s="27"/>
      <c r="D28" s="31" t="s">
        <v>15</v>
      </c>
      <c r="E28" s="31" t="s">
        <v>274</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c r="C33" s="56"/>
      <c r="D33" s="56"/>
      <c r="E33" s="32"/>
      <c r="F33" s="25"/>
    </row>
    <row r="34" spans="1:6" ht="14.25" x14ac:dyDescent="0.2">
      <c r="A34" s="25"/>
      <c r="B34" s="56" t="s">
        <v>272</v>
      </c>
      <c r="C34" s="56"/>
      <c r="D34" s="56"/>
      <c r="E34" s="32"/>
      <c r="F34" s="25"/>
    </row>
    <row r="35" spans="1:6" ht="14.25" x14ac:dyDescent="0.2">
      <c r="A35" s="25"/>
      <c r="B35" s="56"/>
      <c r="C35" s="56"/>
      <c r="D35" s="56"/>
      <c r="E35" s="32"/>
      <c r="F35" s="25"/>
    </row>
    <row r="36" spans="1:6" ht="14.25" x14ac:dyDescent="0.2">
      <c r="A36" s="25"/>
      <c r="B36" s="56" t="s">
        <v>273</v>
      </c>
      <c r="C36" s="56"/>
      <c r="D36" s="56"/>
      <c r="E36" s="32"/>
      <c r="F36" s="25"/>
    </row>
    <row r="37" spans="1:6" ht="14.25" x14ac:dyDescent="0.2">
      <c r="A37" s="25"/>
      <c r="B37" s="56"/>
      <c r="C37" s="56"/>
      <c r="D37" s="56"/>
      <c r="E37" s="32"/>
      <c r="F37" s="25"/>
    </row>
    <row r="38" spans="1:6" ht="14.25" x14ac:dyDescent="0.2">
      <c r="A38" s="25"/>
      <c r="B38" s="56" t="s">
        <v>239</v>
      </c>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29.25" customHeight="1" x14ac:dyDescent="0.2">
      <c r="A65" s="25"/>
      <c r="B65" s="56"/>
      <c r="C65" s="56"/>
      <c r="D65" s="56"/>
      <c r="E65" s="32"/>
      <c r="F65" s="25"/>
    </row>
    <row r="66" spans="1:6" x14ac:dyDescent="0.2">
      <c r="A66" s="18"/>
      <c r="B66" s="19"/>
      <c r="C66" s="18"/>
      <c r="D66" s="18"/>
      <c r="E66" s="18"/>
    </row>
    <row r="67" spans="1:6" ht="14.25" x14ac:dyDescent="0.2">
      <c r="A67" s="25"/>
      <c r="B67" s="56"/>
      <c r="C67" s="56"/>
      <c r="D67" s="56"/>
      <c r="E67" s="32"/>
      <c r="F67" s="25"/>
    </row>
    <row r="68" spans="1:6" ht="13.5" customHeight="1" x14ac:dyDescent="0.2">
      <c r="A68" s="25"/>
      <c r="B68" s="29" t="s">
        <v>19</v>
      </c>
      <c r="C68" s="30"/>
      <c r="D68" s="30"/>
      <c r="E68" s="33">
        <f>2.5*295</f>
        <v>737.5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737.5</v>
      </c>
      <c r="F71" s="25"/>
    </row>
    <row r="72" spans="1:6" ht="13.5" customHeight="1" x14ac:dyDescent="0.2">
      <c r="A72" s="25"/>
      <c r="B72" s="30" t="s">
        <v>5</v>
      </c>
      <c r="C72" s="35">
        <v>0.05</v>
      </c>
      <c r="D72" s="30"/>
      <c r="E72" s="39">
        <f>ROUND(E71*C72,2)</f>
        <v>36.880000000000003</v>
      </c>
      <c r="F72" s="25"/>
    </row>
    <row r="73" spans="1:6" ht="13.5" customHeight="1" x14ac:dyDescent="0.2">
      <c r="A73" s="25"/>
      <c r="B73" s="30" t="s">
        <v>4</v>
      </c>
      <c r="C73" s="47">
        <v>9.9750000000000005E-2</v>
      </c>
      <c r="D73" s="30"/>
      <c r="E73" s="40">
        <f>ROUND(E71*C73,2)</f>
        <v>73.569999999999993</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847.95</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847.95</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5">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7:D67"/>
    <mergeCell ref="B55:D55"/>
    <mergeCell ref="B56:D56"/>
    <mergeCell ref="B57:D57"/>
    <mergeCell ref="B58:D58"/>
    <mergeCell ref="B59:D59"/>
    <mergeCell ref="B60:D60"/>
    <mergeCell ref="B61:D61"/>
    <mergeCell ref="B62:D62"/>
    <mergeCell ref="B63:D63"/>
    <mergeCell ref="B64:D64"/>
    <mergeCell ref="B65:D65"/>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2:B67" xr:uid="{5779F0E8-68B2-469A-8F51-3936E8900D8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E63E2-F221-488D-B2C3-96E6055E37CB}">
  <sheetPr>
    <pageSetUpPr fitToPage="1"/>
  </sheetPr>
  <dimension ref="A12:F92"/>
  <sheetViews>
    <sheetView view="pageBreakPreview" topLeftCell="A13" zoomScale="80" zoomScaleNormal="100" zoomScaleSheetLayoutView="80" workbookViewId="0">
      <selection activeCell="B38" sqref="B38:D3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275</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276</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277</v>
      </c>
      <c r="C35" s="56"/>
      <c r="D35" s="56"/>
      <c r="E35" s="32"/>
      <c r="F35" s="25"/>
    </row>
    <row r="36" spans="1:6" ht="14.25" x14ac:dyDescent="0.2">
      <c r="A36" s="25"/>
      <c r="B36" s="56"/>
      <c r="C36" s="56"/>
      <c r="D36" s="56"/>
      <c r="E36" s="32"/>
      <c r="F36" s="25"/>
    </row>
    <row r="37" spans="1:6" ht="14.25" x14ac:dyDescent="0.2">
      <c r="A37" s="25"/>
      <c r="B37" s="56"/>
      <c r="C37" s="56"/>
      <c r="D37" s="56"/>
      <c r="E37" s="32"/>
      <c r="F37" s="25"/>
    </row>
    <row r="38" spans="1:6" ht="14.25" x14ac:dyDescent="0.2">
      <c r="A38" s="25"/>
      <c r="B38" s="56" t="s">
        <v>254</v>
      </c>
      <c r="C38" s="56"/>
      <c r="D38" s="56"/>
      <c r="E38" s="32"/>
      <c r="F38" s="25"/>
    </row>
    <row r="39" spans="1:6" ht="14.25" x14ac:dyDescent="0.2">
      <c r="A39" s="25"/>
      <c r="B39" s="56"/>
      <c r="C39" s="56"/>
      <c r="D39" s="56"/>
      <c r="E39" s="32"/>
      <c r="F39" s="25"/>
    </row>
    <row r="40" spans="1:6" ht="14.25" x14ac:dyDescent="0.2">
      <c r="A40" s="25"/>
      <c r="B40" s="46"/>
      <c r="C40" s="46"/>
      <c r="D40" s="46"/>
      <c r="E40" s="32"/>
      <c r="F40" s="25"/>
    </row>
    <row r="41" spans="1:6" ht="14.25" x14ac:dyDescent="0.2">
      <c r="A41" s="25"/>
      <c r="B41" s="56" t="s">
        <v>278</v>
      </c>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t="s">
        <v>279</v>
      </c>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46"/>
      <c r="C55" s="46"/>
      <c r="D55" s="4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4.25" x14ac:dyDescent="0.2">
      <c r="A67" s="25"/>
      <c r="B67" s="56"/>
      <c r="C67" s="56"/>
      <c r="D67" s="56"/>
      <c r="E67" s="32"/>
      <c r="F67" s="25"/>
    </row>
    <row r="68" spans="1:6" ht="13.5" customHeight="1" x14ac:dyDescent="0.2">
      <c r="A68" s="25"/>
      <c r="B68" s="56"/>
      <c r="C68" s="56"/>
      <c r="D68" s="56"/>
      <c r="E68" s="32"/>
      <c r="F68" s="25"/>
    </row>
    <row r="69" spans="1:6" ht="13.5" customHeight="1" x14ac:dyDescent="0.2">
      <c r="A69" s="25"/>
      <c r="B69" s="29" t="s">
        <v>19</v>
      </c>
      <c r="C69" s="30"/>
      <c r="D69" s="30"/>
      <c r="E69" s="33">
        <f>21*295</f>
        <v>6195</v>
      </c>
      <c r="F69" s="25"/>
    </row>
    <row r="70" spans="1:6" ht="13.5" customHeight="1" x14ac:dyDescent="0.2">
      <c r="A70" s="25"/>
      <c r="B70" s="38" t="s">
        <v>16</v>
      </c>
      <c r="C70" s="30"/>
      <c r="D70" s="30"/>
      <c r="E70" s="34">
        <v>0</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6195</v>
      </c>
      <c r="F72" s="25"/>
    </row>
    <row r="73" spans="1:6" ht="13.5" customHeight="1" x14ac:dyDescent="0.2">
      <c r="A73" s="25"/>
      <c r="B73" s="30" t="s">
        <v>5</v>
      </c>
      <c r="C73" s="35">
        <v>0.05</v>
      </c>
      <c r="D73" s="30"/>
      <c r="E73" s="39">
        <f>ROUND(E72*C73,2)</f>
        <v>309.75</v>
      </c>
      <c r="F73" s="25"/>
    </row>
    <row r="74" spans="1:6" ht="13.5" customHeight="1" x14ac:dyDescent="0.2">
      <c r="A74" s="25"/>
      <c r="B74" s="30" t="s">
        <v>4</v>
      </c>
      <c r="C74" s="47">
        <v>9.9750000000000005E-2</v>
      </c>
      <c r="D74" s="30"/>
      <c r="E74" s="40">
        <f>ROUND(E72*C74,2)</f>
        <v>617.95000000000005</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7122.7</v>
      </c>
      <c r="F76" s="25"/>
    </row>
    <row r="77" spans="1:6" ht="15.75" thickTop="1" x14ac:dyDescent="0.2">
      <c r="A77" s="25"/>
      <c r="B77" s="59"/>
      <c r="C77" s="59"/>
      <c r="D77" s="59"/>
      <c r="E77" s="41"/>
      <c r="F77" s="25"/>
    </row>
    <row r="78" spans="1:6" ht="15" x14ac:dyDescent="0.2">
      <c r="A78" s="25"/>
      <c r="B78" s="58" t="s">
        <v>22</v>
      </c>
      <c r="C78" s="58"/>
      <c r="D78" s="58"/>
      <c r="E78" s="41">
        <v>0</v>
      </c>
      <c r="F78" s="25"/>
    </row>
    <row r="79" spans="1:6" ht="15" x14ac:dyDescent="0.2">
      <c r="A79" s="25"/>
      <c r="B79" s="59"/>
      <c r="C79" s="59"/>
      <c r="D79" s="59"/>
      <c r="E79" s="41"/>
      <c r="F79" s="25"/>
    </row>
    <row r="80" spans="1:6" ht="19.5" customHeight="1" x14ac:dyDescent="0.2">
      <c r="A80" s="25"/>
      <c r="B80" s="42" t="s">
        <v>21</v>
      </c>
      <c r="C80" s="43"/>
      <c r="D80" s="43"/>
      <c r="E80" s="44">
        <f>E76-E78</f>
        <v>7122.7</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54"/>
      <c r="C83" s="54"/>
      <c r="D83" s="54"/>
      <c r="E83" s="54"/>
      <c r="F83" s="25"/>
    </row>
    <row r="84" spans="1:6" ht="14.25" x14ac:dyDescent="0.2">
      <c r="A84" s="62" t="s">
        <v>106</v>
      </c>
      <c r="B84" s="62"/>
      <c r="C84" s="62"/>
      <c r="D84" s="62"/>
      <c r="E84" s="62"/>
      <c r="F84" s="62"/>
    </row>
    <row r="85" spans="1:6" ht="14.25" x14ac:dyDescent="0.2">
      <c r="A85" s="60" t="s">
        <v>107</v>
      </c>
      <c r="B85" s="60"/>
      <c r="C85" s="60"/>
      <c r="D85" s="60"/>
      <c r="E85" s="60"/>
      <c r="F85" s="60"/>
    </row>
    <row r="86" spans="1:6" x14ac:dyDescent="0.2">
      <c r="A86" s="25"/>
      <c r="B86" s="25"/>
      <c r="C86" s="25"/>
      <c r="D86" s="25"/>
      <c r="E86" s="25"/>
      <c r="F86" s="25"/>
    </row>
    <row r="87" spans="1:6" x14ac:dyDescent="0.2">
      <c r="A87" s="25"/>
      <c r="B87" s="55"/>
      <c r="C87" s="55"/>
      <c r="D87" s="55"/>
      <c r="E87" s="55"/>
      <c r="F87" s="25"/>
    </row>
    <row r="88" spans="1:6" ht="15" x14ac:dyDescent="0.2">
      <c r="A88" s="61" t="s">
        <v>7</v>
      </c>
      <c r="B88" s="61"/>
      <c r="C88" s="61"/>
      <c r="D88" s="61"/>
      <c r="E88" s="61"/>
      <c r="F88" s="61"/>
    </row>
    <row r="90" spans="1:6" ht="39.75" customHeight="1" x14ac:dyDescent="0.2">
      <c r="B90" s="52"/>
      <c r="C90" s="53"/>
      <c r="D90" s="53"/>
    </row>
    <row r="91" spans="1:6" ht="13.5" customHeight="1" x14ac:dyDescent="0.2"/>
    <row r="92" spans="1:6" x14ac:dyDescent="0.2">
      <c r="B92" s="17"/>
      <c r="C92" s="17"/>
      <c r="D92" s="17"/>
    </row>
  </sheetData>
  <mergeCells count="44">
    <mergeCell ref="B90:D90"/>
    <mergeCell ref="B41:D41"/>
    <mergeCell ref="B79:D79"/>
    <mergeCell ref="B83:E83"/>
    <mergeCell ref="A84:F84"/>
    <mergeCell ref="A85:F85"/>
    <mergeCell ref="B87:E87"/>
    <mergeCell ref="A88:F88"/>
    <mergeCell ref="B65:D65"/>
    <mergeCell ref="B66:D66"/>
    <mergeCell ref="B67:D67"/>
    <mergeCell ref="B68:D68"/>
    <mergeCell ref="B77:D77"/>
    <mergeCell ref="B78:D78"/>
    <mergeCell ref="B59:D59"/>
    <mergeCell ref="B60:D60"/>
    <mergeCell ref="B61:D61"/>
    <mergeCell ref="B62:D62"/>
    <mergeCell ref="B63:D63"/>
    <mergeCell ref="B64:D64"/>
    <mergeCell ref="B52:D52"/>
    <mergeCell ref="B53:D53"/>
    <mergeCell ref="B54:D54"/>
    <mergeCell ref="B56:D56"/>
    <mergeCell ref="B57:D57"/>
    <mergeCell ref="B58:D58"/>
    <mergeCell ref="B51:D51"/>
    <mergeCell ref="B38:D38"/>
    <mergeCell ref="B39:D39"/>
    <mergeCell ref="B42:D42"/>
    <mergeCell ref="B43:D43"/>
    <mergeCell ref="B44:D44"/>
    <mergeCell ref="B45:D45"/>
    <mergeCell ref="B46:D46"/>
    <mergeCell ref="B47:D47"/>
    <mergeCell ref="B48:D48"/>
    <mergeCell ref="B49:D49"/>
    <mergeCell ref="B50:D50"/>
    <mergeCell ref="B37:D37"/>
    <mergeCell ref="A30:F30"/>
    <mergeCell ref="B33:D33"/>
    <mergeCell ref="B34:D34"/>
    <mergeCell ref="B35:D35"/>
    <mergeCell ref="B36:D36"/>
  </mergeCells>
  <dataValidations count="1">
    <dataValidation type="list" allowBlank="1" showInputMessage="1" showErrorMessage="1" sqref="B77:B79 B12:B20 B33:B68" xr:uid="{AD1D9A10-19B6-4043-AAEB-99BD3093A7E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97FC8-85FA-46C2-967E-AE252E22D509}">
  <sheetPr>
    <pageSetUpPr fitToPage="1"/>
  </sheetPr>
  <dimension ref="A12:F92"/>
  <sheetViews>
    <sheetView view="pageBreakPreview" topLeftCell="A13" zoomScale="80" zoomScaleNormal="100" zoomScaleSheetLayoutView="80" workbookViewId="0">
      <selection activeCell="B41" sqref="B41:D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280</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281</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31.5" customHeight="1" x14ac:dyDescent="0.2">
      <c r="A35" s="25"/>
      <c r="B35" s="56" t="s">
        <v>283</v>
      </c>
      <c r="C35" s="56"/>
      <c r="D35" s="56"/>
      <c r="E35" s="32"/>
      <c r="F35" s="25"/>
    </row>
    <row r="36" spans="1:6" ht="14.25" x14ac:dyDescent="0.2">
      <c r="A36" s="25"/>
      <c r="B36" s="56"/>
      <c r="C36" s="56"/>
      <c r="D36" s="56"/>
      <c r="E36" s="32"/>
      <c r="F36" s="25"/>
    </row>
    <row r="37" spans="1:6" ht="14.25" x14ac:dyDescent="0.2">
      <c r="A37" s="25"/>
      <c r="B37" s="46"/>
      <c r="C37" s="46"/>
      <c r="D37" s="46"/>
      <c r="E37" s="32"/>
      <c r="F37" s="25"/>
    </row>
    <row r="38" spans="1:6" ht="14.25" x14ac:dyDescent="0.2">
      <c r="A38" s="25"/>
      <c r="B38" s="56" t="s">
        <v>282</v>
      </c>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t="s">
        <v>284</v>
      </c>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t="s">
        <v>285</v>
      </c>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t="s">
        <v>286</v>
      </c>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46"/>
      <c r="C55" s="46"/>
      <c r="D55" s="4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4.25" x14ac:dyDescent="0.2">
      <c r="A67" s="25"/>
      <c r="B67" s="56"/>
      <c r="C67" s="56"/>
      <c r="D67" s="56"/>
      <c r="E67" s="32"/>
      <c r="F67" s="25"/>
    </row>
    <row r="68" spans="1:6" ht="13.5" customHeight="1" x14ac:dyDescent="0.2">
      <c r="A68" s="25"/>
      <c r="B68" s="56"/>
      <c r="C68" s="56"/>
      <c r="D68" s="56"/>
      <c r="E68" s="32"/>
      <c r="F68" s="25"/>
    </row>
    <row r="69" spans="1:6" ht="13.5" customHeight="1" x14ac:dyDescent="0.2">
      <c r="A69" s="25"/>
      <c r="B69" s="29" t="s">
        <v>19</v>
      </c>
      <c r="C69" s="30"/>
      <c r="D69" s="30"/>
      <c r="E69" s="33">
        <f>23.5*325</f>
        <v>7637.5</v>
      </c>
      <c r="F69" s="25"/>
    </row>
    <row r="70" spans="1:6" ht="13.5" customHeight="1" x14ac:dyDescent="0.2">
      <c r="A70" s="25"/>
      <c r="B70" s="38" t="s">
        <v>16</v>
      </c>
      <c r="C70" s="30"/>
      <c r="D70" s="30"/>
      <c r="E70" s="34">
        <v>25</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7662.5</v>
      </c>
      <c r="F72" s="25"/>
    </row>
    <row r="73" spans="1:6" ht="13.5" customHeight="1" x14ac:dyDescent="0.2">
      <c r="A73" s="25"/>
      <c r="B73" s="30" t="s">
        <v>5</v>
      </c>
      <c r="C73" s="35">
        <v>0.05</v>
      </c>
      <c r="D73" s="30"/>
      <c r="E73" s="39">
        <f>ROUND(E72*C73,2)</f>
        <v>383.13</v>
      </c>
      <c r="F73" s="25"/>
    </row>
    <row r="74" spans="1:6" ht="13.5" customHeight="1" x14ac:dyDescent="0.2">
      <c r="A74" s="25"/>
      <c r="B74" s="30" t="s">
        <v>4</v>
      </c>
      <c r="C74" s="47">
        <v>9.9750000000000005E-2</v>
      </c>
      <c r="D74" s="30"/>
      <c r="E74" s="40">
        <f>ROUND(E72*C74,2)</f>
        <v>764.33</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8809.9600000000009</v>
      </c>
      <c r="F76" s="25"/>
    </row>
    <row r="77" spans="1:6" ht="15.75" thickTop="1" x14ac:dyDescent="0.2">
      <c r="A77" s="25"/>
      <c r="B77" s="59"/>
      <c r="C77" s="59"/>
      <c r="D77" s="59"/>
      <c r="E77" s="41"/>
      <c r="F77" s="25"/>
    </row>
    <row r="78" spans="1:6" ht="15" x14ac:dyDescent="0.2">
      <c r="A78" s="25"/>
      <c r="B78" s="58" t="s">
        <v>22</v>
      </c>
      <c r="C78" s="58"/>
      <c r="D78" s="58"/>
      <c r="E78" s="41">
        <v>0</v>
      </c>
      <c r="F78" s="25"/>
    </row>
    <row r="79" spans="1:6" ht="15" x14ac:dyDescent="0.2">
      <c r="A79" s="25"/>
      <c r="B79" s="59"/>
      <c r="C79" s="59"/>
      <c r="D79" s="59"/>
      <c r="E79" s="41"/>
      <c r="F79" s="25"/>
    </row>
    <row r="80" spans="1:6" ht="19.5" customHeight="1" x14ac:dyDescent="0.2">
      <c r="A80" s="25"/>
      <c r="B80" s="42" t="s">
        <v>21</v>
      </c>
      <c r="C80" s="43"/>
      <c r="D80" s="43"/>
      <c r="E80" s="44">
        <f>E76-E78</f>
        <v>8809.9600000000009</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54"/>
      <c r="C83" s="54"/>
      <c r="D83" s="54"/>
      <c r="E83" s="54"/>
      <c r="F83" s="25"/>
    </row>
    <row r="84" spans="1:6" ht="14.25" x14ac:dyDescent="0.2">
      <c r="A84" s="62" t="s">
        <v>106</v>
      </c>
      <c r="B84" s="62"/>
      <c r="C84" s="62"/>
      <c r="D84" s="62"/>
      <c r="E84" s="62"/>
      <c r="F84" s="62"/>
    </row>
    <row r="85" spans="1:6" ht="14.25" x14ac:dyDescent="0.2">
      <c r="A85" s="60" t="s">
        <v>107</v>
      </c>
      <c r="B85" s="60"/>
      <c r="C85" s="60"/>
      <c r="D85" s="60"/>
      <c r="E85" s="60"/>
      <c r="F85" s="60"/>
    </row>
    <row r="86" spans="1:6" x14ac:dyDescent="0.2">
      <c r="A86" s="25"/>
      <c r="B86" s="25"/>
      <c r="C86" s="25"/>
      <c r="D86" s="25"/>
      <c r="E86" s="25"/>
      <c r="F86" s="25"/>
    </row>
    <row r="87" spans="1:6" x14ac:dyDescent="0.2">
      <c r="A87" s="25"/>
      <c r="B87" s="55"/>
      <c r="C87" s="55"/>
      <c r="D87" s="55"/>
      <c r="E87" s="55"/>
      <c r="F87" s="25"/>
    </row>
    <row r="88" spans="1:6" ht="15" x14ac:dyDescent="0.2">
      <c r="A88" s="61" t="s">
        <v>7</v>
      </c>
      <c r="B88" s="61"/>
      <c r="C88" s="61"/>
      <c r="D88" s="61"/>
      <c r="E88" s="61"/>
      <c r="F88" s="61"/>
    </row>
    <row r="90" spans="1:6" ht="39.75" customHeight="1" x14ac:dyDescent="0.2">
      <c r="B90" s="52"/>
      <c r="C90" s="53"/>
      <c r="D90" s="53"/>
    </row>
    <row r="91" spans="1:6" ht="13.5" customHeight="1" x14ac:dyDescent="0.2"/>
    <row r="92" spans="1:6" x14ac:dyDescent="0.2">
      <c r="B92" s="17"/>
      <c r="C92" s="17"/>
      <c r="D92" s="17"/>
    </row>
  </sheetData>
  <mergeCells count="44">
    <mergeCell ref="B44:D44"/>
    <mergeCell ref="A30:F30"/>
    <mergeCell ref="B33:D33"/>
    <mergeCell ref="B34:D34"/>
    <mergeCell ref="B38:D38"/>
    <mergeCell ref="B39:D39"/>
    <mergeCell ref="B40:D40"/>
    <mergeCell ref="B35:D35"/>
    <mergeCell ref="B36:D36"/>
    <mergeCell ref="B41:D41"/>
    <mergeCell ref="B42:D42"/>
    <mergeCell ref="B43:D43"/>
    <mergeCell ref="B57:D57"/>
    <mergeCell ref="B45:D45"/>
    <mergeCell ref="B46:D46"/>
    <mergeCell ref="B47:D47"/>
    <mergeCell ref="B48:D48"/>
    <mergeCell ref="B49:D49"/>
    <mergeCell ref="B50:D50"/>
    <mergeCell ref="B51:D51"/>
    <mergeCell ref="B52:D52"/>
    <mergeCell ref="B53:D53"/>
    <mergeCell ref="B54:D54"/>
    <mergeCell ref="B56:D56"/>
    <mergeCell ref="B77:D77"/>
    <mergeCell ref="B58:D58"/>
    <mergeCell ref="B59:D59"/>
    <mergeCell ref="B60:D60"/>
    <mergeCell ref="B61:D61"/>
    <mergeCell ref="B62:D62"/>
    <mergeCell ref="B63:D63"/>
    <mergeCell ref="B64:D64"/>
    <mergeCell ref="B65:D65"/>
    <mergeCell ref="B66:D66"/>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34 B35:B68" xr:uid="{36163360-9F7F-46D6-8E1B-908EF9D7AF6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8"/>
  <sheetViews>
    <sheetView view="pageBreakPreview" topLeftCell="A40" zoomScale="80" zoomScaleNormal="100" zoomScaleSheetLayoutView="80" workbookViewId="0">
      <selection activeCell="B72" sqref="B72:D7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54</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26</v>
      </c>
      <c r="C25" s="25"/>
      <c r="D25" s="25"/>
      <c r="E25" s="25"/>
      <c r="F25" s="25"/>
    </row>
    <row r="26" spans="1:6" ht="15" x14ac:dyDescent="0.2">
      <c r="A26" s="18"/>
      <c r="B26" s="30" t="s">
        <v>27</v>
      </c>
      <c r="C26" s="25"/>
      <c r="D26" s="25"/>
      <c r="E26" s="25"/>
      <c r="F26" s="25"/>
    </row>
    <row r="27" spans="1:6" ht="15" x14ac:dyDescent="0.2">
      <c r="A27" s="18"/>
      <c r="B27" s="30" t="s">
        <v>28</v>
      </c>
      <c r="C27" s="25"/>
      <c r="D27" s="25"/>
      <c r="E27" s="25"/>
      <c r="F27" s="25"/>
    </row>
    <row r="28" spans="1:6" x14ac:dyDescent="0.2">
      <c r="A28" s="19"/>
      <c r="B28" s="25"/>
      <c r="C28" s="27"/>
      <c r="D28" s="27"/>
      <c r="E28" s="28"/>
      <c r="F28" s="25"/>
    </row>
    <row r="29" spans="1:6" ht="15" x14ac:dyDescent="0.2">
      <c r="A29" s="18"/>
      <c r="B29" s="27"/>
      <c r="C29" s="27"/>
      <c r="D29" s="31" t="s">
        <v>15</v>
      </c>
      <c r="E29" s="31" t="s">
        <v>55</v>
      </c>
      <c r="F29" s="25"/>
    </row>
    <row r="30" spans="1:6" ht="13.5" thickBot="1" x14ac:dyDescent="0.25">
      <c r="A30" s="20"/>
      <c r="B30" s="20"/>
      <c r="C30" s="20"/>
      <c r="D30" s="20"/>
      <c r="E30" s="20"/>
      <c r="F30" s="24"/>
    </row>
    <row r="31" spans="1:6" s="45" customFormat="1" ht="21.75" customHeight="1" x14ac:dyDescent="0.2">
      <c r="A31" s="57" t="s">
        <v>0</v>
      </c>
      <c r="B31" s="57"/>
      <c r="C31" s="57"/>
      <c r="D31" s="57"/>
      <c r="E31" s="57"/>
      <c r="F31" s="57"/>
    </row>
    <row r="32" spans="1:6" x14ac:dyDescent="0.2">
      <c r="A32" s="18"/>
      <c r="B32" s="19"/>
      <c r="C32" s="18"/>
      <c r="D32" s="18"/>
      <c r="E32" s="18"/>
    </row>
    <row r="33" spans="1:6" ht="14.25" x14ac:dyDescent="0.2">
      <c r="A33" s="25"/>
      <c r="B33" s="26" t="s">
        <v>30</v>
      </c>
      <c r="C33" s="26"/>
      <c r="D33" s="26"/>
      <c r="E33" s="32"/>
      <c r="F33" s="25"/>
    </row>
    <row r="34" spans="1:6" ht="14.25" x14ac:dyDescent="0.2">
      <c r="A34" s="25"/>
      <c r="B34" s="56"/>
      <c r="C34" s="56"/>
      <c r="D34" s="56"/>
      <c r="E34" s="32"/>
      <c r="F34" s="25"/>
    </row>
    <row r="35" spans="1:6" ht="14.25" x14ac:dyDescent="0.2">
      <c r="A35" s="25"/>
      <c r="B35" s="56"/>
      <c r="C35" s="56"/>
      <c r="D35" s="56"/>
      <c r="E35" s="32"/>
      <c r="F35" s="25"/>
    </row>
    <row r="36" spans="1:6" ht="14.25" x14ac:dyDescent="0.2">
      <c r="A36" s="25"/>
      <c r="B36" s="56" t="s">
        <v>44</v>
      </c>
      <c r="C36" s="56"/>
      <c r="D36" s="56"/>
      <c r="E36" s="32"/>
      <c r="F36" s="25"/>
    </row>
    <row r="37" spans="1:6" ht="14.25" x14ac:dyDescent="0.2">
      <c r="A37" s="25"/>
      <c r="B37" s="56"/>
      <c r="C37" s="56"/>
      <c r="D37" s="56"/>
      <c r="E37" s="32"/>
      <c r="F37" s="25"/>
    </row>
    <row r="38" spans="1:6" ht="14.25" x14ac:dyDescent="0.2">
      <c r="A38" s="25"/>
      <c r="B38" s="56"/>
      <c r="C38" s="56"/>
      <c r="D38" s="56"/>
      <c r="E38" s="32"/>
      <c r="F38" s="25"/>
    </row>
    <row r="39" spans="1:6" ht="14.25" customHeight="1" x14ac:dyDescent="0.2">
      <c r="A39" s="25"/>
      <c r="B39" s="56" t="s">
        <v>11</v>
      </c>
      <c r="C39" s="56"/>
      <c r="D39" s="56"/>
      <c r="E39" s="32"/>
      <c r="F39" s="25"/>
    </row>
    <row r="40" spans="1:6" ht="14.25" x14ac:dyDescent="0.2">
      <c r="A40" s="25"/>
      <c r="B40" s="56"/>
      <c r="C40" s="56"/>
      <c r="D40" s="56"/>
      <c r="E40" s="32"/>
      <c r="F40" s="25"/>
    </row>
    <row r="41" spans="1:6" ht="13.5" customHeight="1" x14ac:dyDescent="0.2">
      <c r="A41" s="25"/>
      <c r="B41" s="56"/>
      <c r="C41" s="56"/>
      <c r="D41" s="56"/>
      <c r="E41" s="32"/>
      <c r="F41" s="25"/>
    </row>
    <row r="42" spans="1:6" ht="14.25" x14ac:dyDescent="0.2">
      <c r="A42" s="25"/>
      <c r="B42" s="56" t="s">
        <v>60</v>
      </c>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t="s">
        <v>61</v>
      </c>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t="s">
        <v>59</v>
      </c>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t="s">
        <v>58</v>
      </c>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t="s">
        <v>56</v>
      </c>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t="s">
        <v>57</v>
      </c>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t="s">
        <v>50</v>
      </c>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46" t="s">
        <v>48</v>
      </c>
      <c r="C63" s="46"/>
      <c r="D63" s="46"/>
      <c r="E63" s="32"/>
      <c r="F63" s="25"/>
    </row>
    <row r="64" spans="1:6" ht="14.25" x14ac:dyDescent="0.2">
      <c r="A64" s="25"/>
      <c r="B64" s="46"/>
      <c r="C64" s="46"/>
      <c r="D64" s="46"/>
      <c r="E64" s="32"/>
      <c r="F64" s="25"/>
    </row>
    <row r="65" spans="1:6" ht="14.25" x14ac:dyDescent="0.2">
      <c r="A65" s="25"/>
      <c r="B65" s="46"/>
      <c r="C65" s="46"/>
      <c r="D65" s="46"/>
      <c r="E65" s="32"/>
      <c r="F65" s="25"/>
    </row>
    <row r="66" spans="1:6" ht="14.25" x14ac:dyDescent="0.2">
      <c r="A66" s="25"/>
      <c r="B66" s="46" t="s">
        <v>49</v>
      </c>
      <c r="C66" s="46"/>
      <c r="D66" s="46"/>
      <c r="E66" s="32"/>
      <c r="F66" s="25"/>
    </row>
    <row r="67" spans="1:6" ht="14.25" x14ac:dyDescent="0.2">
      <c r="A67" s="25"/>
      <c r="B67" s="56"/>
      <c r="C67" s="56"/>
      <c r="D67" s="56"/>
      <c r="E67" s="32"/>
      <c r="F67" s="25"/>
    </row>
    <row r="68" spans="1:6" ht="14.25" x14ac:dyDescent="0.2">
      <c r="A68" s="25"/>
      <c r="B68" s="56"/>
      <c r="C68" s="56"/>
      <c r="D68" s="56"/>
      <c r="E68" s="32"/>
      <c r="F68" s="25"/>
    </row>
    <row r="69" spans="1:6" ht="14.25" x14ac:dyDescent="0.2">
      <c r="A69" s="25"/>
      <c r="B69" s="56" t="s">
        <v>52</v>
      </c>
      <c r="C69" s="56"/>
      <c r="D69" s="56"/>
      <c r="E69" s="32"/>
      <c r="F69" s="25"/>
    </row>
    <row r="70" spans="1:6" ht="14.25" x14ac:dyDescent="0.2">
      <c r="A70" s="25"/>
      <c r="B70" s="56"/>
      <c r="C70" s="56"/>
      <c r="D70" s="56"/>
      <c r="E70" s="32"/>
      <c r="F70" s="25"/>
    </row>
    <row r="71" spans="1:6" ht="14.25" x14ac:dyDescent="0.2">
      <c r="A71" s="25"/>
      <c r="B71" s="56"/>
      <c r="C71" s="56"/>
      <c r="D71" s="56"/>
      <c r="E71" s="32"/>
      <c r="F71" s="25"/>
    </row>
    <row r="72" spans="1:6" ht="14.25" x14ac:dyDescent="0.2">
      <c r="A72" s="25"/>
      <c r="B72" s="56"/>
      <c r="C72" s="56"/>
      <c r="D72" s="56"/>
      <c r="E72" s="32"/>
      <c r="F72" s="25"/>
    </row>
    <row r="73" spans="1:6" ht="14.25" x14ac:dyDescent="0.2">
      <c r="A73" s="25"/>
      <c r="B73" s="56"/>
      <c r="C73" s="56"/>
      <c r="D73" s="56"/>
      <c r="E73" s="32"/>
      <c r="F73" s="25"/>
    </row>
    <row r="74" spans="1:6" ht="13.5" customHeight="1" x14ac:dyDescent="0.2">
      <c r="A74" s="25"/>
      <c r="B74" s="56"/>
      <c r="C74" s="56"/>
      <c r="D74" s="56"/>
      <c r="E74" s="32"/>
      <c r="F74" s="25"/>
    </row>
    <row r="75" spans="1:6" ht="13.5" customHeight="1" x14ac:dyDescent="0.2">
      <c r="A75" s="25"/>
      <c r="B75" s="29" t="s">
        <v>19</v>
      </c>
      <c r="C75" s="30"/>
      <c r="D75" s="30"/>
      <c r="E75" s="33">
        <f>48.5*190</f>
        <v>9215</v>
      </c>
      <c r="F75" s="25"/>
    </row>
    <row r="76" spans="1:6" ht="13.5" customHeight="1" x14ac:dyDescent="0.2">
      <c r="A76" s="25"/>
      <c r="B76" s="38" t="s">
        <v>62</v>
      </c>
      <c r="C76" s="30"/>
      <c r="D76" s="30"/>
      <c r="E76" s="34">
        <v>180</v>
      </c>
      <c r="F76" s="25"/>
    </row>
    <row r="77" spans="1:6" ht="13.5" customHeight="1" x14ac:dyDescent="0.2">
      <c r="A77" s="25"/>
      <c r="B77" s="38" t="s">
        <v>17</v>
      </c>
      <c r="C77" s="30"/>
      <c r="D77" s="30"/>
      <c r="E77" s="34">
        <v>0</v>
      </c>
      <c r="F77" s="25"/>
    </row>
    <row r="78" spans="1:6" ht="13.5" customHeight="1" x14ac:dyDescent="0.2">
      <c r="A78" s="25"/>
      <c r="B78" s="29" t="s">
        <v>18</v>
      </c>
      <c r="C78" s="30"/>
      <c r="D78" s="30"/>
      <c r="E78" s="33">
        <f>SUM(E75:E77)</f>
        <v>9395</v>
      </c>
      <c r="F78" s="25"/>
    </row>
    <row r="79" spans="1:6" ht="13.5" customHeight="1" x14ac:dyDescent="0.2">
      <c r="A79" s="25"/>
      <c r="B79" s="30" t="s">
        <v>5</v>
      </c>
      <c r="C79" s="35">
        <v>0.05</v>
      </c>
      <c r="D79" s="30"/>
      <c r="E79" s="39">
        <f>ROUND(E78*C79,2)</f>
        <v>469.75</v>
      </c>
      <c r="F79" s="25"/>
    </row>
    <row r="80" spans="1:6" ht="13.5" customHeight="1" x14ac:dyDescent="0.2">
      <c r="A80" s="25"/>
      <c r="B80" s="30" t="s">
        <v>4</v>
      </c>
      <c r="C80" s="35">
        <v>9.5000000000000001E-2</v>
      </c>
      <c r="D80" s="30"/>
      <c r="E80" s="40">
        <f>ROUND((E78+E79)*C80,2)</f>
        <v>937.15</v>
      </c>
      <c r="F80" s="25"/>
    </row>
    <row r="81" spans="1:6" ht="13.5" customHeight="1" x14ac:dyDescent="0.2">
      <c r="A81" s="25"/>
      <c r="B81" s="30"/>
      <c r="C81" s="30"/>
      <c r="D81" s="30"/>
      <c r="E81" s="36"/>
      <c r="F81" s="25"/>
    </row>
    <row r="82" spans="1:6" ht="16.5" customHeight="1" thickBot="1" x14ac:dyDescent="0.25">
      <c r="A82" s="25"/>
      <c r="B82" s="29" t="s">
        <v>20</v>
      </c>
      <c r="C82" s="30"/>
      <c r="D82" s="30"/>
      <c r="E82" s="37">
        <f>SUM(E78:E80)</f>
        <v>10801.9</v>
      </c>
      <c r="F82" s="25"/>
    </row>
    <row r="83" spans="1:6" ht="15.75" thickTop="1" x14ac:dyDescent="0.2">
      <c r="A83" s="25"/>
      <c r="B83" s="59"/>
      <c r="C83" s="59"/>
      <c r="D83" s="59"/>
      <c r="E83" s="41"/>
      <c r="F83" s="25"/>
    </row>
    <row r="84" spans="1:6" ht="15" x14ac:dyDescent="0.2">
      <c r="A84" s="25"/>
      <c r="B84" s="58" t="s">
        <v>22</v>
      </c>
      <c r="C84" s="58"/>
      <c r="D84" s="58"/>
      <c r="E84" s="41">
        <v>0</v>
      </c>
      <c r="F84" s="25"/>
    </row>
    <row r="85" spans="1:6" ht="15" x14ac:dyDescent="0.2">
      <c r="A85" s="25"/>
      <c r="B85" s="59"/>
      <c r="C85" s="59"/>
      <c r="D85" s="59"/>
      <c r="E85" s="41"/>
      <c r="F85" s="25"/>
    </row>
    <row r="86" spans="1:6" ht="19.5" customHeight="1" x14ac:dyDescent="0.2">
      <c r="A86" s="25"/>
      <c r="B86" s="42" t="s">
        <v>21</v>
      </c>
      <c r="C86" s="43"/>
      <c r="D86" s="43"/>
      <c r="E86" s="44">
        <f>E82-E84</f>
        <v>10801.9</v>
      </c>
      <c r="F86" s="25"/>
    </row>
    <row r="87" spans="1:6" ht="13.5" customHeight="1" x14ac:dyDescent="0.2">
      <c r="A87" s="25"/>
      <c r="B87" s="25"/>
      <c r="C87" s="25"/>
      <c r="D87" s="25"/>
      <c r="E87" s="25"/>
      <c r="F87" s="25"/>
    </row>
    <row r="88" spans="1:6" x14ac:dyDescent="0.2">
      <c r="A88" s="25"/>
      <c r="B88" s="25"/>
      <c r="C88" s="25"/>
      <c r="D88" s="25"/>
      <c r="E88" s="25"/>
      <c r="F88" s="25"/>
    </row>
    <row r="89" spans="1:6" x14ac:dyDescent="0.2">
      <c r="A89" s="25"/>
      <c r="B89" s="54"/>
      <c r="C89" s="54"/>
      <c r="D89" s="54"/>
      <c r="E89" s="54"/>
      <c r="F89" s="25"/>
    </row>
    <row r="90" spans="1:6" ht="14.25" x14ac:dyDescent="0.2">
      <c r="A90" s="62" t="s">
        <v>23</v>
      </c>
      <c r="B90" s="62"/>
      <c r="C90" s="62"/>
      <c r="D90" s="62"/>
      <c r="E90" s="62"/>
      <c r="F90" s="62"/>
    </row>
    <row r="91" spans="1:6" ht="14.25" x14ac:dyDescent="0.2">
      <c r="A91" s="60" t="s">
        <v>6</v>
      </c>
      <c r="B91" s="60"/>
      <c r="C91" s="60"/>
      <c r="D91" s="60"/>
      <c r="E91" s="60"/>
      <c r="F91" s="60"/>
    </row>
    <row r="92" spans="1:6" x14ac:dyDescent="0.2">
      <c r="A92" s="25"/>
      <c r="B92" s="25"/>
      <c r="C92" s="25"/>
      <c r="D92" s="25"/>
      <c r="E92" s="25"/>
      <c r="F92" s="25"/>
    </row>
    <row r="93" spans="1:6" x14ac:dyDescent="0.2">
      <c r="A93" s="25"/>
      <c r="B93" s="55"/>
      <c r="C93" s="55"/>
      <c r="D93" s="55"/>
      <c r="E93" s="55"/>
      <c r="F93" s="25"/>
    </row>
    <row r="94" spans="1:6" ht="15" x14ac:dyDescent="0.2">
      <c r="A94" s="61" t="s">
        <v>7</v>
      </c>
      <c r="B94" s="61"/>
      <c r="C94" s="61"/>
      <c r="D94" s="61"/>
      <c r="E94" s="61"/>
      <c r="F94" s="61"/>
    </row>
    <row r="96" spans="1:6" ht="39.75" customHeight="1" x14ac:dyDescent="0.2">
      <c r="B96" s="52"/>
      <c r="C96" s="53"/>
      <c r="D96" s="53"/>
    </row>
    <row r="97" spans="2:4" ht="13.5" customHeight="1" x14ac:dyDescent="0.2"/>
    <row r="98" spans="2:4" x14ac:dyDescent="0.2">
      <c r="B98" s="17"/>
      <c r="C98" s="17"/>
      <c r="D98" s="17"/>
    </row>
  </sheetData>
  <mergeCells count="47">
    <mergeCell ref="B93:E93"/>
    <mergeCell ref="A94:F94"/>
    <mergeCell ref="B96:D96"/>
    <mergeCell ref="B83:D83"/>
    <mergeCell ref="B84:D84"/>
    <mergeCell ref="B85:D85"/>
    <mergeCell ref="B89:E89"/>
    <mergeCell ref="A90:F90"/>
    <mergeCell ref="A91:F91"/>
    <mergeCell ref="B74:D74"/>
    <mergeCell ref="B67:D67"/>
    <mergeCell ref="B68:D68"/>
    <mergeCell ref="B57:D57"/>
    <mergeCell ref="B58:D58"/>
    <mergeCell ref="B59:D59"/>
    <mergeCell ref="B60:D60"/>
    <mergeCell ref="B61:D61"/>
    <mergeCell ref="B62:D62"/>
    <mergeCell ref="B69:D69"/>
    <mergeCell ref="B70:D70"/>
    <mergeCell ref="B71:D71"/>
    <mergeCell ref="B72:D72"/>
    <mergeCell ref="B73:D73"/>
    <mergeCell ref="B56:D56"/>
    <mergeCell ref="B45:D45"/>
    <mergeCell ref="B46:D46"/>
    <mergeCell ref="B47:D47"/>
    <mergeCell ref="B48:D48"/>
    <mergeCell ref="B49:D49"/>
    <mergeCell ref="B50:D50"/>
    <mergeCell ref="B51:D51"/>
    <mergeCell ref="B52:D52"/>
    <mergeCell ref="B53:D53"/>
    <mergeCell ref="B54:D54"/>
    <mergeCell ref="B55:D55"/>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83:B85 B12:B20 B34:B74" xr:uid="{00000000-0002-0000-03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FA20A-48AD-483E-89A9-9707FF63ED49}">
  <sheetPr>
    <pageSetUpPr fitToPage="1"/>
  </sheetPr>
  <dimension ref="A12:F91"/>
  <sheetViews>
    <sheetView view="pageBreakPreview" topLeftCell="A10" zoomScale="80" zoomScaleNormal="100" zoomScaleSheetLayoutView="80" workbookViewId="0">
      <selection activeCell="B56" sqref="B56:D5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287</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180</v>
      </c>
      <c r="C25" s="25"/>
      <c r="D25" s="25"/>
      <c r="E25" s="25"/>
      <c r="F25" s="25"/>
    </row>
    <row r="26" spans="1:6" ht="33.75" customHeight="1" x14ac:dyDescent="0.2">
      <c r="A26" s="18"/>
      <c r="B26" s="48" t="s">
        <v>181</v>
      </c>
      <c r="C26" s="25"/>
      <c r="D26" s="25"/>
      <c r="E26" s="25"/>
      <c r="F26" s="25"/>
    </row>
    <row r="27" spans="1:6" x14ac:dyDescent="0.2">
      <c r="A27" s="19"/>
      <c r="B27" s="25"/>
      <c r="C27" s="27"/>
      <c r="D27" s="27"/>
      <c r="E27" s="28"/>
      <c r="F27" s="25"/>
    </row>
    <row r="28" spans="1:6" ht="15" x14ac:dyDescent="0.2">
      <c r="A28" s="18"/>
      <c r="B28" s="27"/>
      <c r="C28" s="27"/>
      <c r="D28" s="31" t="s">
        <v>15</v>
      </c>
      <c r="E28" s="31" t="s">
        <v>288</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c r="C33" s="56"/>
      <c r="D33" s="56"/>
      <c r="E33" s="32"/>
      <c r="F33" s="25"/>
    </row>
    <row r="34" spans="1:6" ht="14.25" x14ac:dyDescent="0.2">
      <c r="A34" s="25"/>
      <c r="B34" s="56" t="s">
        <v>289</v>
      </c>
      <c r="C34" s="56"/>
      <c r="D34" s="56"/>
      <c r="E34" s="32"/>
      <c r="F34" s="25"/>
    </row>
    <row r="35" spans="1:6" ht="14.25" x14ac:dyDescent="0.2">
      <c r="A35" s="25"/>
      <c r="B35" s="56"/>
      <c r="C35" s="56"/>
      <c r="D35" s="56"/>
      <c r="E35" s="32"/>
      <c r="F35" s="25"/>
    </row>
    <row r="36" spans="1:6" ht="14.25" x14ac:dyDescent="0.2">
      <c r="A36" s="25"/>
      <c r="B36" s="56"/>
      <c r="C36" s="56"/>
      <c r="D36" s="56"/>
      <c r="E36" s="32"/>
      <c r="F36" s="25"/>
    </row>
    <row r="37" spans="1:6" ht="14.25" x14ac:dyDescent="0.2">
      <c r="A37" s="25"/>
      <c r="B37" s="56"/>
      <c r="C37" s="56"/>
      <c r="D37" s="56"/>
      <c r="E37" s="32"/>
      <c r="F37" s="25"/>
    </row>
    <row r="38" spans="1:6" ht="14.25" x14ac:dyDescent="0.2">
      <c r="A38" s="25"/>
      <c r="B38" s="56"/>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29.25" customHeight="1" x14ac:dyDescent="0.2">
      <c r="A65" s="25"/>
      <c r="B65" s="56"/>
      <c r="C65" s="56"/>
      <c r="D65" s="56"/>
      <c r="E65" s="32"/>
      <c r="F65" s="25"/>
    </row>
    <row r="66" spans="1:6" x14ac:dyDescent="0.2">
      <c r="A66" s="18"/>
      <c r="B66" s="19"/>
      <c r="C66" s="18"/>
      <c r="D66" s="18"/>
      <c r="E66" s="18"/>
    </row>
    <row r="67" spans="1:6" ht="14.25" x14ac:dyDescent="0.2">
      <c r="A67" s="25"/>
      <c r="B67" s="56"/>
      <c r="C67" s="56"/>
      <c r="D67" s="56"/>
      <c r="E67" s="32"/>
      <c r="F67" s="25"/>
    </row>
    <row r="68" spans="1:6" ht="13.5" customHeight="1" x14ac:dyDescent="0.2">
      <c r="A68" s="25"/>
      <c r="B68" s="29" t="s">
        <v>19</v>
      </c>
      <c r="C68" s="30"/>
      <c r="D68" s="30"/>
      <c r="E68" s="33">
        <f>1.5*325</f>
        <v>487.5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487.5</v>
      </c>
      <c r="F71" s="25"/>
    </row>
    <row r="72" spans="1:6" ht="13.5" customHeight="1" x14ac:dyDescent="0.2">
      <c r="A72" s="25"/>
      <c r="B72" s="30" t="s">
        <v>5</v>
      </c>
      <c r="C72" s="35">
        <v>0.05</v>
      </c>
      <c r="D72" s="30"/>
      <c r="E72" s="39">
        <f>ROUND(E71*C72,2)</f>
        <v>24.38</v>
      </c>
      <c r="F72" s="25"/>
    </row>
    <row r="73" spans="1:6" ht="13.5" customHeight="1" x14ac:dyDescent="0.2">
      <c r="A73" s="25"/>
      <c r="B73" s="30" t="s">
        <v>4</v>
      </c>
      <c r="C73" s="47">
        <v>9.9750000000000005E-2</v>
      </c>
      <c r="D73" s="30"/>
      <c r="E73" s="40">
        <f>ROUND(E71*C73,2)</f>
        <v>48.63</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560.51</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560.51</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5">
    <mergeCell ref="B86:E86"/>
    <mergeCell ref="A87:F87"/>
    <mergeCell ref="B89:D89"/>
    <mergeCell ref="B76:D76"/>
    <mergeCell ref="B77:D77"/>
    <mergeCell ref="B78:D78"/>
    <mergeCell ref="B82:E82"/>
    <mergeCell ref="A83:F83"/>
    <mergeCell ref="A84:F84"/>
    <mergeCell ref="B67:D67"/>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F3851554-681B-4D35-88F7-8B65DFCA922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FF0C3-860D-4D35-BC57-BF038112A989}">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287</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235</v>
      </c>
      <c r="C25" s="25"/>
      <c r="D25" s="25"/>
      <c r="E25" s="25"/>
      <c r="F25" s="25"/>
    </row>
    <row r="26" spans="1:6" ht="33.75" customHeight="1" x14ac:dyDescent="0.2">
      <c r="A26" s="18"/>
      <c r="B26" s="48" t="s">
        <v>236</v>
      </c>
      <c r="C26" s="25"/>
      <c r="D26" s="25"/>
      <c r="E26" s="25"/>
      <c r="F26" s="25"/>
    </row>
    <row r="27" spans="1:6" x14ac:dyDescent="0.2">
      <c r="A27" s="19"/>
      <c r="B27" s="25"/>
      <c r="C27" s="27"/>
      <c r="D27" s="27"/>
      <c r="E27" s="28"/>
      <c r="F27" s="25"/>
    </row>
    <row r="28" spans="1:6" ht="15" x14ac:dyDescent="0.2">
      <c r="A28" s="18"/>
      <c r="B28" s="27"/>
      <c r="C28" s="27"/>
      <c r="D28" s="31" t="s">
        <v>15</v>
      </c>
      <c r="E28" s="31" t="s">
        <v>290</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c r="C33" s="56"/>
      <c r="D33" s="56"/>
      <c r="E33" s="32"/>
      <c r="F33" s="25"/>
    </row>
    <row r="34" spans="1:6" ht="14.25" x14ac:dyDescent="0.2">
      <c r="A34" s="25"/>
      <c r="B34" s="56" t="s">
        <v>291</v>
      </c>
      <c r="C34" s="56"/>
      <c r="D34" s="56"/>
      <c r="E34" s="32"/>
      <c r="F34" s="25"/>
    </row>
    <row r="35" spans="1:6" ht="14.25" x14ac:dyDescent="0.2">
      <c r="A35" s="25"/>
      <c r="B35" s="56"/>
      <c r="C35" s="56"/>
      <c r="D35" s="56"/>
      <c r="E35" s="32"/>
      <c r="F35" s="25"/>
    </row>
    <row r="36" spans="1:6" ht="14.25" x14ac:dyDescent="0.2">
      <c r="A36" s="25"/>
      <c r="B36" s="56" t="s">
        <v>292</v>
      </c>
      <c r="C36" s="56"/>
      <c r="D36" s="56"/>
      <c r="E36" s="32"/>
      <c r="F36" s="25"/>
    </row>
    <row r="37" spans="1:6" ht="14.25" x14ac:dyDescent="0.2">
      <c r="A37" s="25"/>
      <c r="B37" s="56"/>
      <c r="C37" s="56"/>
      <c r="D37" s="56"/>
      <c r="E37" s="32"/>
      <c r="F37" s="25"/>
    </row>
    <row r="38" spans="1:6" ht="14.25" x14ac:dyDescent="0.2">
      <c r="A38" s="25"/>
      <c r="B38" s="56" t="s">
        <v>239</v>
      </c>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29.25" customHeight="1" x14ac:dyDescent="0.2">
      <c r="A65" s="25"/>
      <c r="B65" s="56"/>
      <c r="C65" s="56"/>
      <c r="D65" s="56"/>
      <c r="E65" s="32"/>
      <c r="F65" s="25"/>
    </row>
    <row r="66" spans="1:6" x14ac:dyDescent="0.2">
      <c r="A66" s="18"/>
      <c r="B66" s="19"/>
      <c r="C66" s="18"/>
      <c r="D66" s="18"/>
      <c r="E66" s="18"/>
    </row>
    <row r="67" spans="1:6" ht="14.25" x14ac:dyDescent="0.2">
      <c r="A67" s="25"/>
      <c r="B67" s="56"/>
      <c r="C67" s="56"/>
      <c r="D67" s="56"/>
      <c r="E67" s="32"/>
      <c r="F67" s="25"/>
    </row>
    <row r="68" spans="1:6" ht="13.5" customHeight="1" x14ac:dyDescent="0.2">
      <c r="A68" s="25"/>
      <c r="B68" s="29" t="s">
        <v>19</v>
      </c>
      <c r="C68" s="30"/>
      <c r="D68" s="30"/>
      <c r="E68" s="33">
        <f>3.75*325</f>
        <v>1218.75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1218.75</v>
      </c>
      <c r="F71" s="25"/>
    </row>
    <row r="72" spans="1:6" ht="13.5" customHeight="1" x14ac:dyDescent="0.2">
      <c r="A72" s="25"/>
      <c r="B72" s="30" t="s">
        <v>5</v>
      </c>
      <c r="C72" s="35">
        <v>0.05</v>
      </c>
      <c r="D72" s="30"/>
      <c r="E72" s="39">
        <f>ROUND(E71*C72,2)</f>
        <v>60.94</v>
      </c>
      <c r="F72" s="25"/>
    </row>
    <row r="73" spans="1:6" ht="13.5" customHeight="1" x14ac:dyDescent="0.2">
      <c r="A73" s="25"/>
      <c r="B73" s="30" t="s">
        <v>4</v>
      </c>
      <c r="C73" s="47">
        <v>9.9750000000000005E-2</v>
      </c>
      <c r="D73" s="30"/>
      <c r="E73" s="40">
        <f>ROUND(E71*C73,2)</f>
        <v>121.57</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1401.26</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1401.26</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5">
    <mergeCell ref="B86:E86"/>
    <mergeCell ref="A87:F87"/>
    <mergeCell ref="B89:D89"/>
    <mergeCell ref="B76:D76"/>
    <mergeCell ref="B77:D77"/>
    <mergeCell ref="B78:D78"/>
    <mergeCell ref="B82:E82"/>
    <mergeCell ref="A83:F83"/>
    <mergeCell ref="A84:F84"/>
    <mergeCell ref="B67:D67"/>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69BAB9D4-DF7B-40E3-9610-21BE01616CC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066E9-6B0B-45A4-BB5E-8CAF3316A2D5}">
  <sheetPr>
    <pageSetUpPr fitToPage="1"/>
  </sheetPr>
  <dimension ref="A12:F91"/>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287</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240</v>
      </c>
      <c r="C24" s="25"/>
      <c r="D24" s="25"/>
      <c r="E24" s="25"/>
      <c r="F24" s="25"/>
    </row>
    <row r="25" spans="1:6" ht="15" x14ac:dyDescent="0.2">
      <c r="A25" s="18"/>
      <c r="B25" s="29" t="s">
        <v>241</v>
      </c>
      <c r="C25" s="25"/>
      <c r="D25" s="25"/>
      <c r="E25" s="25"/>
      <c r="F25" s="25"/>
    </row>
    <row r="26" spans="1:6" ht="33.75" customHeight="1" x14ac:dyDescent="0.2">
      <c r="A26" s="18"/>
      <c r="B26" s="48" t="s">
        <v>242</v>
      </c>
      <c r="C26" s="25"/>
      <c r="D26" s="25"/>
      <c r="E26" s="25"/>
      <c r="F26" s="25"/>
    </row>
    <row r="27" spans="1:6" x14ac:dyDescent="0.2">
      <c r="A27" s="19"/>
      <c r="B27" s="25"/>
      <c r="C27" s="27"/>
      <c r="D27" s="27"/>
      <c r="E27" s="28"/>
      <c r="F27" s="25"/>
    </row>
    <row r="28" spans="1:6" ht="15" x14ac:dyDescent="0.2">
      <c r="A28" s="18"/>
      <c r="B28" s="27"/>
      <c r="C28" s="27"/>
      <c r="D28" s="31" t="s">
        <v>15</v>
      </c>
      <c r="E28" s="31" t="s">
        <v>293</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c r="C33" s="56"/>
      <c r="D33" s="56"/>
      <c r="E33" s="32"/>
      <c r="F33" s="25"/>
    </row>
    <row r="34" spans="1:6" ht="14.25" x14ac:dyDescent="0.2">
      <c r="A34" s="25"/>
      <c r="B34" s="56" t="s">
        <v>291</v>
      </c>
      <c r="C34" s="56"/>
      <c r="D34" s="56"/>
      <c r="E34" s="32"/>
      <c r="F34" s="25"/>
    </row>
    <row r="35" spans="1:6" ht="14.25" x14ac:dyDescent="0.2">
      <c r="A35" s="25"/>
      <c r="B35" s="56"/>
      <c r="C35" s="56"/>
      <c r="D35" s="56"/>
      <c r="E35" s="32"/>
      <c r="F35" s="25"/>
    </row>
    <row r="36" spans="1:6" ht="14.25" x14ac:dyDescent="0.2">
      <c r="A36" s="25"/>
      <c r="B36" s="56" t="s">
        <v>292</v>
      </c>
      <c r="C36" s="56"/>
      <c r="D36" s="56"/>
      <c r="E36" s="32"/>
      <c r="F36" s="25"/>
    </row>
    <row r="37" spans="1:6" ht="14.25" x14ac:dyDescent="0.2">
      <c r="A37" s="25"/>
      <c r="B37" s="56"/>
      <c r="C37" s="56"/>
      <c r="D37" s="56"/>
      <c r="E37" s="32"/>
      <c r="F37" s="25"/>
    </row>
    <row r="38" spans="1:6" ht="14.25" x14ac:dyDescent="0.2">
      <c r="A38" s="25"/>
      <c r="B38" s="56" t="s">
        <v>239</v>
      </c>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29.25" customHeight="1" x14ac:dyDescent="0.2">
      <c r="A65" s="25"/>
      <c r="B65" s="56"/>
      <c r="C65" s="56"/>
      <c r="D65" s="56"/>
      <c r="E65" s="32"/>
      <c r="F65" s="25"/>
    </row>
    <row r="66" spans="1:6" x14ac:dyDescent="0.2">
      <c r="A66" s="18"/>
      <c r="B66" s="19"/>
      <c r="C66" s="18"/>
      <c r="D66" s="18"/>
      <c r="E66" s="18"/>
    </row>
    <row r="67" spans="1:6" ht="14.25" x14ac:dyDescent="0.2">
      <c r="A67" s="25"/>
      <c r="B67" s="56"/>
      <c r="C67" s="56"/>
      <c r="D67" s="56"/>
      <c r="E67" s="32"/>
      <c r="F67" s="25"/>
    </row>
    <row r="68" spans="1:6" ht="13.5" customHeight="1" x14ac:dyDescent="0.2">
      <c r="A68" s="25"/>
      <c r="B68" s="29" t="s">
        <v>19</v>
      </c>
      <c r="C68" s="30"/>
      <c r="D68" s="30"/>
      <c r="E68" s="33">
        <f>3.75*325</f>
        <v>1218.75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1218.75</v>
      </c>
      <c r="F71" s="25"/>
    </row>
    <row r="72" spans="1:6" ht="13.5" customHeight="1" x14ac:dyDescent="0.2">
      <c r="A72" s="25"/>
      <c r="B72" s="30" t="s">
        <v>5</v>
      </c>
      <c r="C72" s="35">
        <v>0.05</v>
      </c>
      <c r="D72" s="30"/>
      <c r="E72" s="39">
        <f>ROUND(E71*C72,2)</f>
        <v>60.94</v>
      </c>
      <c r="F72" s="25"/>
    </row>
    <row r="73" spans="1:6" ht="13.5" customHeight="1" x14ac:dyDescent="0.2">
      <c r="A73" s="25"/>
      <c r="B73" s="30" t="s">
        <v>4</v>
      </c>
      <c r="C73" s="47">
        <v>9.9750000000000005E-2</v>
      </c>
      <c r="D73" s="30"/>
      <c r="E73" s="40">
        <f>ROUND(E71*C73,2)</f>
        <v>121.57</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1401.26</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1401.26</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5">
    <mergeCell ref="B86:E86"/>
    <mergeCell ref="A87:F87"/>
    <mergeCell ref="B89:D89"/>
    <mergeCell ref="B76:D76"/>
    <mergeCell ref="B77:D77"/>
    <mergeCell ref="B78:D78"/>
    <mergeCell ref="B82:E82"/>
    <mergeCell ref="A83:F83"/>
    <mergeCell ref="A84:F84"/>
    <mergeCell ref="B67:D67"/>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79942EFA-4BFD-4536-B270-7729E3FEB81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0FF7B-DD92-4FE3-BD62-BF397D569E2E}">
  <sheetPr>
    <pageSetUpPr fitToPage="1"/>
  </sheetPr>
  <dimension ref="A12:F92"/>
  <sheetViews>
    <sheetView view="pageBreakPreview" topLeftCell="A16"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294</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295</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267</v>
      </c>
      <c r="C35" s="56"/>
      <c r="D35" s="56"/>
      <c r="E35" s="32"/>
      <c r="F35" s="25"/>
    </row>
    <row r="36" spans="1:6" ht="14.25" x14ac:dyDescent="0.2">
      <c r="A36" s="25"/>
      <c r="B36" s="56"/>
      <c r="C36" s="56"/>
      <c r="D36" s="56"/>
      <c r="E36" s="32"/>
      <c r="F36" s="25"/>
    </row>
    <row r="37" spans="1:6" ht="14.25" x14ac:dyDescent="0.2">
      <c r="A37" s="25"/>
      <c r="B37" s="56" t="s">
        <v>296</v>
      </c>
      <c r="C37" s="56"/>
      <c r="D37" s="56"/>
      <c r="E37" s="32"/>
      <c r="F37" s="25"/>
    </row>
    <row r="38" spans="1:6" ht="14.25" x14ac:dyDescent="0.2">
      <c r="A38" s="25"/>
      <c r="B38" s="56"/>
      <c r="C38" s="56"/>
      <c r="D38" s="56"/>
      <c r="E38" s="32"/>
      <c r="F38" s="25"/>
    </row>
    <row r="39" spans="1:6" ht="14.25" x14ac:dyDescent="0.2">
      <c r="A39" s="25"/>
      <c r="B39" s="56" t="s">
        <v>297</v>
      </c>
      <c r="C39" s="56"/>
      <c r="D39" s="56"/>
      <c r="E39" s="32"/>
      <c r="F39" s="25"/>
    </row>
    <row r="40" spans="1:6" ht="14.25" x14ac:dyDescent="0.2">
      <c r="A40" s="25"/>
      <c r="B40" s="46"/>
      <c r="C40" s="46"/>
      <c r="D40" s="46"/>
      <c r="E40" s="32"/>
      <c r="F40" s="25"/>
    </row>
    <row r="41" spans="1:6" ht="14.25" x14ac:dyDescent="0.2">
      <c r="A41" s="25"/>
      <c r="B41" s="63" t="s">
        <v>298</v>
      </c>
      <c r="C41" s="63"/>
      <c r="D41" s="63"/>
      <c r="E41" s="32"/>
      <c r="F41" s="25"/>
    </row>
    <row r="42" spans="1:6" ht="14.25" x14ac:dyDescent="0.2">
      <c r="A42" s="25"/>
      <c r="B42" s="56"/>
      <c r="C42" s="56"/>
      <c r="D42" s="56"/>
      <c r="E42" s="32"/>
      <c r="F42" s="25"/>
    </row>
    <row r="43" spans="1:6" ht="14.25" x14ac:dyDescent="0.2">
      <c r="A43" s="25"/>
      <c r="B43" s="56" t="s">
        <v>302</v>
      </c>
      <c r="C43" s="56"/>
      <c r="D43" s="56"/>
      <c r="E43" s="32"/>
      <c r="F43" s="25"/>
    </row>
    <row r="44" spans="1:6" ht="14.25" x14ac:dyDescent="0.2">
      <c r="A44" s="25"/>
      <c r="B44" s="56"/>
      <c r="C44" s="56"/>
      <c r="D44" s="56"/>
      <c r="E44" s="32"/>
      <c r="F44" s="25"/>
    </row>
    <row r="45" spans="1:6" ht="14.25" x14ac:dyDescent="0.2">
      <c r="A45" s="25"/>
      <c r="B45" s="56" t="s">
        <v>303</v>
      </c>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46"/>
      <c r="C55" s="46"/>
      <c r="D55" s="4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4.25" x14ac:dyDescent="0.2">
      <c r="A67" s="25"/>
      <c r="B67" s="56"/>
      <c r="C67" s="56"/>
      <c r="D67" s="56"/>
      <c r="E67" s="32"/>
      <c r="F67" s="25"/>
    </row>
    <row r="68" spans="1:6" ht="13.5" customHeight="1" x14ac:dyDescent="0.2">
      <c r="A68" s="25"/>
      <c r="B68" s="56"/>
      <c r="C68" s="56"/>
      <c r="D68" s="56"/>
      <c r="E68" s="32"/>
      <c r="F68" s="25"/>
    </row>
    <row r="69" spans="1:6" ht="13.5" customHeight="1" x14ac:dyDescent="0.2">
      <c r="A69" s="25"/>
      <c r="B69" s="29" t="s">
        <v>19</v>
      </c>
      <c r="C69" s="30"/>
      <c r="D69" s="30"/>
      <c r="E69" s="33">
        <f>33.5*325</f>
        <v>10887.5</v>
      </c>
      <c r="F69" s="25"/>
    </row>
    <row r="70" spans="1:6" ht="13.5" customHeight="1" x14ac:dyDescent="0.2">
      <c r="A70" s="25"/>
      <c r="B70" s="38" t="s">
        <v>16</v>
      </c>
      <c r="C70" s="30"/>
      <c r="D70" s="30"/>
      <c r="E70" s="34">
        <v>25</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10912.5</v>
      </c>
      <c r="F72" s="25"/>
    </row>
    <row r="73" spans="1:6" ht="13.5" customHeight="1" x14ac:dyDescent="0.2">
      <c r="A73" s="25"/>
      <c r="B73" s="30" t="s">
        <v>5</v>
      </c>
      <c r="C73" s="35">
        <v>0.05</v>
      </c>
      <c r="D73" s="30"/>
      <c r="E73" s="39">
        <f>ROUND(E72*C73,2)</f>
        <v>545.63</v>
      </c>
      <c r="F73" s="25"/>
    </row>
    <row r="74" spans="1:6" ht="13.5" customHeight="1" x14ac:dyDescent="0.2">
      <c r="A74" s="25"/>
      <c r="B74" s="30" t="s">
        <v>4</v>
      </c>
      <c r="C74" s="47">
        <v>9.9750000000000005E-2</v>
      </c>
      <c r="D74" s="30"/>
      <c r="E74" s="40">
        <f>ROUND(E72*C74,2)</f>
        <v>1088.52</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12546.65</v>
      </c>
      <c r="F76" s="25"/>
    </row>
    <row r="77" spans="1:6" ht="15.75" thickTop="1" x14ac:dyDescent="0.2">
      <c r="A77" s="25"/>
      <c r="B77" s="59"/>
      <c r="C77" s="59"/>
      <c r="D77" s="59"/>
      <c r="E77" s="41"/>
      <c r="F77" s="25"/>
    </row>
    <row r="78" spans="1:6" ht="15" x14ac:dyDescent="0.2">
      <c r="A78" s="25"/>
      <c r="B78" s="58" t="s">
        <v>22</v>
      </c>
      <c r="C78" s="58"/>
      <c r="D78" s="58"/>
      <c r="E78" s="41">
        <v>0</v>
      </c>
      <c r="F78" s="25"/>
    </row>
    <row r="79" spans="1:6" ht="15" x14ac:dyDescent="0.2">
      <c r="A79" s="25"/>
      <c r="B79" s="59"/>
      <c r="C79" s="59"/>
      <c r="D79" s="59"/>
      <c r="E79" s="41"/>
      <c r="F79" s="25"/>
    </row>
    <row r="80" spans="1:6" ht="19.5" customHeight="1" x14ac:dyDescent="0.2">
      <c r="A80" s="25"/>
      <c r="B80" s="42" t="s">
        <v>21</v>
      </c>
      <c r="C80" s="43"/>
      <c r="D80" s="43"/>
      <c r="E80" s="44">
        <f>E76-E78</f>
        <v>12546.65</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54"/>
      <c r="C83" s="54"/>
      <c r="D83" s="54"/>
      <c r="E83" s="54"/>
      <c r="F83" s="25"/>
    </row>
    <row r="84" spans="1:6" ht="14.25" x14ac:dyDescent="0.2">
      <c r="A84" s="62" t="s">
        <v>106</v>
      </c>
      <c r="B84" s="62"/>
      <c r="C84" s="62"/>
      <c r="D84" s="62"/>
      <c r="E84" s="62"/>
      <c r="F84" s="62"/>
    </row>
    <row r="85" spans="1:6" ht="14.25" x14ac:dyDescent="0.2">
      <c r="A85" s="60" t="s">
        <v>107</v>
      </c>
      <c r="B85" s="60"/>
      <c r="C85" s="60"/>
      <c r="D85" s="60"/>
      <c r="E85" s="60"/>
      <c r="F85" s="60"/>
    </row>
    <row r="86" spans="1:6" x14ac:dyDescent="0.2">
      <c r="A86" s="25"/>
      <c r="B86" s="25"/>
      <c r="C86" s="25"/>
      <c r="D86" s="25"/>
      <c r="E86" s="25"/>
      <c r="F86" s="25"/>
    </row>
    <row r="87" spans="1:6" x14ac:dyDescent="0.2">
      <c r="A87" s="25"/>
      <c r="B87" s="55"/>
      <c r="C87" s="55"/>
      <c r="D87" s="55"/>
      <c r="E87" s="55"/>
      <c r="F87" s="25"/>
    </row>
    <row r="88" spans="1:6" ht="15" x14ac:dyDescent="0.2">
      <c r="A88" s="61" t="s">
        <v>7</v>
      </c>
      <c r="B88" s="61"/>
      <c r="C88" s="61"/>
      <c r="D88" s="61"/>
      <c r="E88" s="61"/>
      <c r="F88" s="61"/>
    </row>
    <row r="90" spans="1:6" ht="39.75" customHeight="1" x14ac:dyDescent="0.2">
      <c r="B90" s="52"/>
      <c r="C90" s="53"/>
      <c r="D90" s="53"/>
    </row>
    <row r="91" spans="1:6" ht="13.5" customHeight="1" x14ac:dyDescent="0.2"/>
    <row r="92" spans="1:6" x14ac:dyDescent="0.2">
      <c r="B92" s="17"/>
      <c r="C92" s="17"/>
      <c r="D92" s="17"/>
    </row>
  </sheetData>
  <mergeCells count="44">
    <mergeCell ref="B37:D37"/>
    <mergeCell ref="A30:F30"/>
    <mergeCell ref="B33:D33"/>
    <mergeCell ref="B34:D34"/>
    <mergeCell ref="B35:D35"/>
    <mergeCell ref="B36:D36"/>
    <mergeCell ref="B51:D51"/>
    <mergeCell ref="B38:D38"/>
    <mergeCell ref="B39:D39"/>
    <mergeCell ref="B42:D42"/>
    <mergeCell ref="B43:D43"/>
    <mergeCell ref="B44:D44"/>
    <mergeCell ref="B45:D45"/>
    <mergeCell ref="B46:D46"/>
    <mergeCell ref="B47:D47"/>
    <mergeCell ref="B48:D48"/>
    <mergeCell ref="B49:D49"/>
    <mergeCell ref="B50:D50"/>
    <mergeCell ref="B61:D61"/>
    <mergeCell ref="B62:D62"/>
    <mergeCell ref="B63:D63"/>
    <mergeCell ref="B64:D64"/>
    <mergeCell ref="B52:D52"/>
    <mergeCell ref="B53:D53"/>
    <mergeCell ref="B54:D54"/>
    <mergeCell ref="B56:D56"/>
    <mergeCell ref="B57:D57"/>
    <mergeCell ref="B58:D58"/>
    <mergeCell ref="B90:D90"/>
    <mergeCell ref="B41:D41"/>
    <mergeCell ref="B79:D79"/>
    <mergeCell ref="B83:E83"/>
    <mergeCell ref="A84:F84"/>
    <mergeCell ref="A85:F85"/>
    <mergeCell ref="B87:E87"/>
    <mergeCell ref="A88:F88"/>
    <mergeCell ref="B65:D65"/>
    <mergeCell ref="B66:D66"/>
    <mergeCell ref="B67:D67"/>
    <mergeCell ref="B68:D68"/>
    <mergeCell ref="B77:D77"/>
    <mergeCell ref="B78:D78"/>
    <mergeCell ref="B59:D59"/>
    <mergeCell ref="B60:D60"/>
  </mergeCells>
  <dataValidations count="1">
    <dataValidation type="list" allowBlank="1" showInputMessage="1" showErrorMessage="1" sqref="B77:B79 B12:B20 B33:B68" xr:uid="{5D513BB0-2EA2-48F4-8EB6-0698C2AFDA4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D5035-90CC-412E-8BB2-8DC2DB405409}">
  <sheetPr>
    <pageSetUpPr fitToPage="1"/>
  </sheetPr>
  <dimension ref="A12:F88"/>
  <sheetViews>
    <sheetView view="pageBreakPreview" topLeftCell="A10"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294</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130</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300</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30" customHeight="1" x14ac:dyDescent="0.2">
      <c r="A35" s="25"/>
      <c r="B35" s="56" t="s">
        <v>299</v>
      </c>
      <c r="C35" s="56"/>
      <c r="D35" s="56"/>
      <c r="E35" s="32"/>
      <c r="F35" s="25"/>
    </row>
    <row r="36" spans="1:6" ht="14.25" x14ac:dyDescent="0.2">
      <c r="A36" s="25"/>
      <c r="B36" s="56"/>
      <c r="C36" s="56"/>
      <c r="D36" s="56"/>
      <c r="E36" s="32"/>
      <c r="F36" s="25"/>
    </row>
    <row r="37" spans="1:6" ht="14.25" x14ac:dyDescent="0.2">
      <c r="A37" s="25"/>
      <c r="B37" s="56"/>
      <c r="C37" s="56"/>
      <c r="D37" s="56"/>
      <c r="E37" s="32"/>
      <c r="F37" s="25"/>
    </row>
    <row r="38" spans="1:6" ht="45.75" customHeight="1" x14ac:dyDescent="0.2">
      <c r="A38" s="25"/>
      <c r="B38" s="56" t="s">
        <v>301</v>
      </c>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46"/>
      <c r="C51" s="46"/>
      <c r="D51" s="4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3.5" customHeight="1" x14ac:dyDescent="0.2">
      <c r="A64" s="25"/>
      <c r="B64" s="56"/>
      <c r="C64" s="56"/>
      <c r="D64" s="56"/>
      <c r="E64" s="32"/>
      <c r="F64" s="25"/>
    </row>
    <row r="65" spans="1:6" ht="13.5" customHeight="1" x14ac:dyDescent="0.2">
      <c r="A65" s="25"/>
      <c r="B65" s="29" t="s">
        <v>19</v>
      </c>
      <c r="C65" s="30"/>
      <c r="D65" s="30"/>
      <c r="E65" s="33">
        <f>12*325</f>
        <v>3900</v>
      </c>
      <c r="F65" s="25"/>
    </row>
    <row r="66" spans="1:6" ht="13.5" customHeight="1" x14ac:dyDescent="0.2">
      <c r="A66" s="25"/>
      <c r="B66" s="38" t="s">
        <v>16</v>
      </c>
      <c r="C66" s="30"/>
      <c r="D66" s="30"/>
      <c r="E66" s="34">
        <v>0</v>
      </c>
      <c r="F66" s="25"/>
    </row>
    <row r="67" spans="1:6" ht="13.5" customHeight="1" x14ac:dyDescent="0.2">
      <c r="A67" s="25"/>
      <c r="B67" s="38" t="s">
        <v>17</v>
      </c>
      <c r="C67" s="30"/>
      <c r="D67" s="30"/>
      <c r="E67" s="34">
        <v>0</v>
      </c>
      <c r="F67" s="25"/>
    </row>
    <row r="68" spans="1:6" ht="13.5" customHeight="1" x14ac:dyDescent="0.2">
      <c r="A68" s="25"/>
      <c r="B68" s="29" t="s">
        <v>18</v>
      </c>
      <c r="C68" s="30"/>
      <c r="D68" s="30"/>
      <c r="E68" s="33">
        <f>SUM(E65:E67)</f>
        <v>3900</v>
      </c>
      <c r="F68" s="25"/>
    </row>
    <row r="69" spans="1:6" ht="13.5" customHeight="1" x14ac:dyDescent="0.2">
      <c r="A69" s="25"/>
      <c r="B69" s="30" t="s">
        <v>5</v>
      </c>
      <c r="C69" s="35">
        <v>0.05</v>
      </c>
      <c r="D69" s="30"/>
      <c r="E69" s="39">
        <f>ROUND(E68*C69,2)</f>
        <v>195</v>
      </c>
      <c r="F69" s="25"/>
    </row>
    <row r="70" spans="1:6" ht="13.5" customHeight="1" x14ac:dyDescent="0.2">
      <c r="A70" s="25"/>
      <c r="B70" s="30" t="s">
        <v>4</v>
      </c>
      <c r="C70" s="47">
        <v>9.9750000000000005E-2</v>
      </c>
      <c r="D70" s="30"/>
      <c r="E70" s="40">
        <f>ROUND(E68*C70,2)</f>
        <v>389.03</v>
      </c>
      <c r="F70" s="25"/>
    </row>
    <row r="71" spans="1:6" ht="13.5" customHeight="1" x14ac:dyDescent="0.2">
      <c r="A71" s="25"/>
      <c r="B71" s="30"/>
      <c r="C71" s="30"/>
      <c r="D71" s="30"/>
      <c r="E71" s="36"/>
      <c r="F71" s="25"/>
    </row>
    <row r="72" spans="1:6" ht="16.5" customHeight="1" thickBot="1" x14ac:dyDescent="0.25">
      <c r="A72" s="25"/>
      <c r="B72" s="29" t="s">
        <v>20</v>
      </c>
      <c r="C72" s="30"/>
      <c r="D72" s="30"/>
      <c r="E72" s="37">
        <f>SUM(E68:E70)</f>
        <v>4484.03</v>
      </c>
      <c r="F72" s="25"/>
    </row>
    <row r="73" spans="1:6" ht="15.75" thickTop="1" x14ac:dyDescent="0.2">
      <c r="A73" s="25"/>
      <c r="B73" s="59"/>
      <c r="C73" s="59"/>
      <c r="D73" s="59"/>
      <c r="E73" s="41"/>
      <c r="F73" s="25"/>
    </row>
    <row r="74" spans="1:6" ht="15" x14ac:dyDescent="0.2">
      <c r="A74" s="25"/>
      <c r="B74" s="58" t="s">
        <v>22</v>
      </c>
      <c r="C74" s="58"/>
      <c r="D74" s="58"/>
      <c r="E74" s="41">
        <v>0</v>
      </c>
      <c r="F74" s="25"/>
    </row>
    <row r="75" spans="1:6" ht="15" x14ac:dyDescent="0.2">
      <c r="A75" s="25"/>
      <c r="B75" s="59"/>
      <c r="C75" s="59"/>
      <c r="D75" s="59"/>
      <c r="E75" s="41"/>
      <c r="F75" s="25"/>
    </row>
    <row r="76" spans="1:6" ht="19.5" customHeight="1" x14ac:dyDescent="0.2">
      <c r="A76" s="25"/>
      <c r="B76" s="42" t="s">
        <v>21</v>
      </c>
      <c r="C76" s="43"/>
      <c r="D76" s="43"/>
      <c r="E76" s="44">
        <f>E72-E74</f>
        <v>4484.03</v>
      </c>
      <c r="F76" s="25"/>
    </row>
    <row r="77" spans="1:6" ht="13.5" customHeight="1" x14ac:dyDescent="0.2">
      <c r="A77" s="25"/>
      <c r="B77" s="25"/>
      <c r="C77" s="25"/>
      <c r="D77" s="25"/>
      <c r="E77" s="25"/>
      <c r="F77" s="25"/>
    </row>
    <row r="78" spans="1:6" x14ac:dyDescent="0.2">
      <c r="A78" s="25"/>
      <c r="B78" s="25"/>
      <c r="C78" s="25"/>
      <c r="D78" s="25"/>
      <c r="E78" s="25"/>
      <c r="F78" s="25"/>
    </row>
    <row r="79" spans="1:6" x14ac:dyDescent="0.2">
      <c r="A79" s="25"/>
      <c r="B79" s="54"/>
      <c r="C79" s="54"/>
      <c r="D79" s="54"/>
      <c r="E79" s="54"/>
      <c r="F79" s="25"/>
    </row>
    <row r="80" spans="1:6" ht="14.25" x14ac:dyDescent="0.2">
      <c r="A80" s="62" t="s">
        <v>106</v>
      </c>
      <c r="B80" s="62"/>
      <c r="C80" s="62"/>
      <c r="D80" s="62"/>
      <c r="E80" s="62"/>
      <c r="F80" s="62"/>
    </row>
    <row r="81" spans="1:6" ht="14.25" x14ac:dyDescent="0.2">
      <c r="A81" s="60" t="s">
        <v>107</v>
      </c>
      <c r="B81" s="60"/>
      <c r="C81" s="60"/>
      <c r="D81" s="60"/>
      <c r="E81" s="60"/>
      <c r="F81" s="60"/>
    </row>
    <row r="82" spans="1:6" x14ac:dyDescent="0.2">
      <c r="A82" s="25"/>
      <c r="B82" s="25"/>
      <c r="C82" s="25"/>
      <c r="D82" s="25"/>
      <c r="E82" s="25"/>
      <c r="F82" s="25"/>
    </row>
    <row r="83" spans="1:6" x14ac:dyDescent="0.2">
      <c r="A83" s="25"/>
      <c r="B83" s="55"/>
      <c r="C83" s="55"/>
      <c r="D83" s="55"/>
      <c r="E83" s="55"/>
      <c r="F83" s="25"/>
    </row>
    <row r="84" spans="1:6" ht="15" x14ac:dyDescent="0.2">
      <c r="A84" s="61" t="s">
        <v>7</v>
      </c>
      <c r="B84" s="61"/>
      <c r="C84" s="61"/>
      <c r="D84" s="61"/>
      <c r="E84" s="61"/>
      <c r="F84" s="61"/>
    </row>
    <row r="86" spans="1:6" ht="39.75" customHeight="1" x14ac:dyDescent="0.2">
      <c r="B86" s="52"/>
      <c r="C86" s="53"/>
      <c r="D86" s="53"/>
    </row>
    <row r="87" spans="1:6" ht="13.5" customHeight="1" x14ac:dyDescent="0.2"/>
    <row r="88" spans="1:6" x14ac:dyDescent="0.2">
      <c r="B88" s="17"/>
      <c r="C88" s="17"/>
      <c r="D88" s="17"/>
    </row>
  </sheetData>
  <mergeCells count="41">
    <mergeCell ref="B37:D37"/>
    <mergeCell ref="A30:F30"/>
    <mergeCell ref="B33:D33"/>
    <mergeCell ref="B34:D34"/>
    <mergeCell ref="B35:D35"/>
    <mergeCell ref="B36:D36"/>
    <mergeCell ref="B48:D48"/>
    <mergeCell ref="B38:D38"/>
    <mergeCell ref="B39:D39"/>
    <mergeCell ref="B40:D40"/>
    <mergeCell ref="B42:D42"/>
    <mergeCell ref="B41:D41"/>
    <mergeCell ref="B43:D43"/>
    <mergeCell ref="B44:D44"/>
    <mergeCell ref="B45:D45"/>
    <mergeCell ref="B46:D46"/>
    <mergeCell ref="B47:D47"/>
    <mergeCell ref="B61:D61"/>
    <mergeCell ref="B49:D49"/>
    <mergeCell ref="B50:D50"/>
    <mergeCell ref="B52:D52"/>
    <mergeCell ref="B53:D53"/>
    <mergeCell ref="B54:D54"/>
    <mergeCell ref="B55:D55"/>
    <mergeCell ref="B56:D56"/>
    <mergeCell ref="B57:D57"/>
    <mergeCell ref="B58:D58"/>
    <mergeCell ref="B59:D59"/>
    <mergeCell ref="B60:D60"/>
    <mergeCell ref="B86:D86"/>
    <mergeCell ref="B62:D62"/>
    <mergeCell ref="B63:D63"/>
    <mergeCell ref="B64:D64"/>
    <mergeCell ref="B73:D73"/>
    <mergeCell ref="B74:D74"/>
    <mergeCell ref="B75:D75"/>
    <mergeCell ref="B79:E79"/>
    <mergeCell ref="A80:F80"/>
    <mergeCell ref="A81:F81"/>
    <mergeCell ref="B83:E83"/>
    <mergeCell ref="A84:F84"/>
  </mergeCells>
  <dataValidations count="1">
    <dataValidation type="list" allowBlank="1" showInputMessage="1" showErrorMessage="1" sqref="B73:B75 B12:B20 B33:B64" xr:uid="{166B1F9A-8BF1-4FD9-9EF5-C6F9DB02C54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F2028-C077-4A4E-9B71-3123FE2C20DE}">
  <sheetPr>
    <pageSetUpPr fitToPage="1"/>
  </sheetPr>
  <dimension ref="A12:F92"/>
  <sheetViews>
    <sheetView view="pageBreakPreview" topLeftCell="A16"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294</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295</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267</v>
      </c>
      <c r="C35" s="56"/>
      <c r="D35" s="56"/>
      <c r="E35" s="32"/>
      <c r="F35" s="25"/>
    </row>
    <row r="36" spans="1:6" ht="14.25" x14ac:dyDescent="0.2">
      <c r="A36" s="25"/>
      <c r="B36" s="56"/>
      <c r="C36" s="56"/>
      <c r="D36" s="56"/>
      <c r="E36" s="32"/>
      <c r="F36" s="25"/>
    </row>
    <row r="37" spans="1:6" ht="14.25" x14ac:dyDescent="0.2">
      <c r="A37" s="25"/>
      <c r="B37" s="56" t="s">
        <v>296</v>
      </c>
      <c r="C37" s="56"/>
      <c r="D37" s="56"/>
      <c r="E37" s="32"/>
      <c r="F37" s="25"/>
    </row>
    <row r="38" spans="1:6" ht="14.25" x14ac:dyDescent="0.2">
      <c r="A38" s="25"/>
      <c r="B38" s="56"/>
      <c r="C38" s="56"/>
      <c r="D38" s="56"/>
      <c r="E38" s="32"/>
      <c r="F38" s="25"/>
    </row>
    <row r="39" spans="1:6" ht="14.25" x14ac:dyDescent="0.2">
      <c r="A39" s="25"/>
      <c r="B39" s="56" t="s">
        <v>297</v>
      </c>
      <c r="C39" s="56"/>
      <c r="D39" s="56"/>
      <c r="E39" s="32"/>
      <c r="F39" s="25"/>
    </row>
    <row r="40" spans="1:6" ht="14.25" x14ac:dyDescent="0.2">
      <c r="A40" s="25"/>
      <c r="B40" s="46"/>
      <c r="C40" s="46"/>
      <c r="D40" s="46"/>
      <c r="E40" s="32"/>
      <c r="F40" s="25"/>
    </row>
    <row r="41" spans="1:6" ht="14.25" x14ac:dyDescent="0.2">
      <c r="A41" s="25"/>
      <c r="B41" s="63" t="s">
        <v>298</v>
      </c>
      <c r="C41" s="63"/>
      <c r="D41" s="63"/>
      <c r="E41" s="32"/>
      <c r="F41" s="25"/>
    </row>
    <row r="42" spans="1:6" ht="14.25" x14ac:dyDescent="0.2">
      <c r="A42" s="25"/>
      <c r="B42" s="56"/>
      <c r="C42" s="56"/>
      <c r="D42" s="56"/>
      <c r="E42" s="32"/>
      <c r="F42" s="25"/>
    </row>
    <row r="43" spans="1:6" ht="14.25" x14ac:dyDescent="0.2">
      <c r="A43" s="25"/>
      <c r="B43" s="56" t="s">
        <v>302</v>
      </c>
      <c r="C43" s="56"/>
      <c r="D43" s="56"/>
      <c r="E43" s="32"/>
      <c r="F43" s="25"/>
    </row>
    <row r="44" spans="1:6" ht="14.25" x14ac:dyDescent="0.2">
      <c r="A44" s="25"/>
      <c r="B44" s="56"/>
      <c r="C44" s="56"/>
      <c r="D44" s="56"/>
      <c r="E44" s="32"/>
      <c r="F44" s="25"/>
    </row>
    <row r="45" spans="1:6" ht="14.25" x14ac:dyDescent="0.2">
      <c r="A45" s="25"/>
      <c r="B45" s="56" t="s">
        <v>303</v>
      </c>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46"/>
      <c r="C55" s="46"/>
      <c r="D55" s="4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4.25" x14ac:dyDescent="0.2">
      <c r="A67" s="25"/>
      <c r="B67" s="56"/>
      <c r="C67" s="56"/>
      <c r="D67" s="56"/>
      <c r="E67" s="32"/>
      <c r="F67" s="25"/>
    </row>
    <row r="68" spans="1:6" ht="13.5" customHeight="1" x14ac:dyDescent="0.2">
      <c r="A68" s="25"/>
      <c r="B68" s="56"/>
      <c r="C68" s="56"/>
      <c r="D68" s="56"/>
      <c r="E68" s="32"/>
      <c r="F68" s="25"/>
    </row>
    <row r="69" spans="1:6" ht="13.5" customHeight="1" x14ac:dyDescent="0.2">
      <c r="A69" s="25"/>
      <c r="B69" s="29" t="s">
        <v>19</v>
      </c>
      <c r="C69" s="30"/>
      <c r="D69" s="30"/>
      <c r="E69" s="33">
        <f>33.5*325</f>
        <v>10887.5</v>
      </c>
      <c r="F69" s="25"/>
    </row>
    <row r="70" spans="1:6" ht="13.5" customHeight="1" x14ac:dyDescent="0.2">
      <c r="A70" s="25"/>
      <c r="B70" s="38" t="s">
        <v>16</v>
      </c>
      <c r="C70" s="30"/>
      <c r="D70" s="30"/>
      <c r="E70" s="34">
        <v>25</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10912.5</v>
      </c>
      <c r="F72" s="25"/>
    </row>
    <row r="73" spans="1:6" ht="13.5" customHeight="1" x14ac:dyDescent="0.2">
      <c r="A73" s="25"/>
      <c r="B73" s="30" t="s">
        <v>5</v>
      </c>
      <c r="C73" s="35">
        <v>0.05</v>
      </c>
      <c r="D73" s="30"/>
      <c r="E73" s="39">
        <f>ROUND(E72*C73,2)</f>
        <v>545.63</v>
      </c>
      <c r="F73" s="25"/>
    </row>
    <row r="74" spans="1:6" ht="13.5" customHeight="1" x14ac:dyDescent="0.2">
      <c r="A74" s="25"/>
      <c r="B74" s="30" t="s">
        <v>4</v>
      </c>
      <c r="C74" s="47">
        <v>9.9750000000000005E-2</v>
      </c>
      <c r="D74" s="30"/>
      <c r="E74" s="40">
        <f>ROUND(E72*C74,2)</f>
        <v>1088.52</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12546.65</v>
      </c>
      <c r="F76" s="25"/>
    </row>
    <row r="77" spans="1:6" ht="15.75" thickTop="1" x14ac:dyDescent="0.2">
      <c r="A77" s="25"/>
      <c r="B77" s="59"/>
      <c r="C77" s="59"/>
      <c r="D77" s="59"/>
      <c r="E77" s="41"/>
      <c r="F77" s="25"/>
    </row>
    <row r="78" spans="1:6" ht="15" x14ac:dyDescent="0.2">
      <c r="A78" s="25"/>
      <c r="B78" s="58" t="s">
        <v>22</v>
      </c>
      <c r="C78" s="58"/>
      <c r="D78" s="58"/>
      <c r="E78" s="41">
        <v>0</v>
      </c>
      <c r="F78" s="25"/>
    </row>
    <row r="79" spans="1:6" ht="15" x14ac:dyDescent="0.2">
      <c r="A79" s="25"/>
      <c r="B79" s="59"/>
      <c r="C79" s="59"/>
      <c r="D79" s="59"/>
      <c r="E79" s="41"/>
      <c r="F79" s="25"/>
    </row>
    <row r="80" spans="1:6" ht="19.5" customHeight="1" x14ac:dyDescent="0.2">
      <c r="A80" s="25"/>
      <c r="B80" s="42" t="s">
        <v>21</v>
      </c>
      <c r="C80" s="43"/>
      <c r="D80" s="43"/>
      <c r="E80" s="44">
        <f>E76-E78</f>
        <v>12546.65</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54"/>
      <c r="C83" s="54"/>
      <c r="D83" s="54"/>
      <c r="E83" s="54"/>
      <c r="F83" s="25"/>
    </row>
    <row r="84" spans="1:6" ht="14.25" x14ac:dyDescent="0.2">
      <c r="A84" s="62" t="s">
        <v>106</v>
      </c>
      <c r="B84" s="62"/>
      <c r="C84" s="62"/>
      <c r="D84" s="62"/>
      <c r="E84" s="62"/>
      <c r="F84" s="62"/>
    </row>
    <row r="85" spans="1:6" ht="14.25" x14ac:dyDescent="0.2">
      <c r="A85" s="60" t="s">
        <v>107</v>
      </c>
      <c r="B85" s="60"/>
      <c r="C85" s="60"/>
      <c r="D85" s="60"/>
      <c r="E85" s="60"/>
      <c r="F85" s="60"/>
    </row>
    <row r="86" spans="1:6" x14ac:dyDescent="0.2">
      <c r="A86" s="25"/>
      <c r="B86" s="25"/>
      <c r="C86" s="25"/>
      <c r="D86" s="25"/>
      <c r="E86" s="25"/>
      <c r="F86" s="25"/>
    </row>
    <row r="87" spans="1:6" x14ac:dyDescent="0.2">
      <c r="A87" s="25"/>
      <c r="B87" s="55"/>
      <c r="C87" s="55"/>
      <c r="D87" s="55"/>
      <c r="E87" s="55"/>
      <c r="F87" s="25"/>
    </row>
    <row r="88" spans="1:6" ht="15" x14ac:dyDescent="0.2">
      <c r="A88" s="61" t="s">
        <v>7</v>
      </c>
      <c r="B88" s="61"/>
      <c r="C88" s="61"/>
      <c r="D88" s="61"/>
      <c r="E88" s="61"/>
      <c r="F88" s="61"/>
    </row>
    <row r="90" spans="1:6" ht="39.75" customHeight="1" x14ac:dyDescent="0.2">
      <c r="B90" s="52"/>
      <c r="C90" s="53"/>
      <c r="D90" s="53"/>
    </row>
    <row r="91" spans="1:6" ht="13.5" customHeight="1" x14ac:dyDescent="0.2"/>
    <row r="92" spans="1:6" x14ac:dyDescent="0.2">
      <c r="B92" s="17"/>
      <c r="C92" s="17"/>
      <c r="D92" s="17"/>
    </row>
  </sheetData>
  <mergeCells count="44">
    <mergeCell ref="B44:D44"/>
    <mergeCell ref="A30:F30"/>
    <mergeCell ref="B33:D33"/>
    <mergeCell ref="B34:D34"/>
    <mergeCell ref="B35:D35"/>
    <mergeCell ref="B36:D36"/>
    <mergeCell ref="B37:D37"/>
    <mergeCell ref="B38:D38"/>
    <mergeCell ref="B39:D39"/>
    <mergeCell ref="B41:D41"/>
    <mergeCell ref="B42:D42"/>
    <mergeCell ref="B43:D43"/>
    <mergeCell ref="B57:D57"/>
    <mergeCell ref="B45:D45"/>
    <mergeCell ref="B46:D46"/>
    <mergeCell ref="B47:D47"/>
    <mergeCell ref="B48:D48"/>
    <mergeCell ref="B49:D49"/>
    <mergeCell ref="B50:D50"/>
    <mergeCell ref="B51:D51"/>
    <mergeCell ref="B52:D52"/>
    <mergeCell ref="B53:D53"/>
    <mergeCell ref="B54:D54"/>
    <mergeCell ref="B56:D56"/>
    <mergeCell ref="B77:D77"/>
    <mergeCell ref="B58:D58"/>
    <mergeCell ref="B59:D59"/>
    <mergeCell ref="B60:D60"/>
    <mergeCell ref="B61:D61"/>
    <mergeCell ref="B62:D62"/>
    <mergeCell ref="B63:D63"/>
    <mergeCell ref="B64:D64"/>
    <mergeCell ref="B65:D65"/>
    <mergeCell ref="B66:D66"/>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548DBADD-B737-4ABC-AAE6-223013EB494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5CFE9-577D-42C0-925B-D07194CF5F33}">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304</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305</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306</v>
      </c>
      <c r="C35" s="56"/>
      <c r="D35" s="56"/>
      <c r="E35" s="32"/>
      <c r="F35" s="25"/>
    </row>
    <row r="36" spans="1:6" ht="14.25" x14ac:dyDescent="0.2">
      <c r="A36" s="25"/>
      <c r="B36" s="56"/>
      <c r="C36" s="56"/>
      <c r="D36" s="56"/>
      <c r="E36" s="32"/>
      <c r="F36" s="25"/>
    </row>
    <row r="37" spans="1:6" ht="14.25" x14ac:dyDescent="0.2">
      <c r="A37" s="25"/>
      <c r="B37" s="56" t="s">
        <v>307</v>
      </c>
      <c r="C37" s="56"/>
      <c r="D37" s="56"/>
      <c r="E37" s="32"/>
      <c r="F37" s="25"/>
    </row>
    <row r="38" spans="1:6" ht="14.25" x14ac:dyDescent="0.2">
      <c r="A38" s="25"/>
      <c r="B38" s="56"/>
      <c r="C38" s="56"/>
      <c r="D38" s="56"/>
      <c r="E38" s="32"/>
      <c r="F38" s="25"/>
    </row>
    <row r="39" spans="1:6" ht="14.25" x14ac:dyDescent="0.2">
      <c r="A39" s="25"/>
      <c r="B39" s="56" t="s">
        <v>308</v>
      </c>
      <c r="C39" s="56"/>
      <c r="D39" s="56"/>
      <c r="E39" s="32"/>
      <c r="F39" s="25"/>
    </row>
    <row r="40" spans="1:6" ht="14.25" x14ac:dyDescent="0.2">
      <c r="A40" s="25"/>
      <c r="B40" s="46"/>
      <c r="C40" s="46"/>
      <c r="D40" s="46"/>
      <c r="E40" s="32"/>
      <c r="F40" s="25"/>
    </row>
    <row r="41" spans="1:6" ht="14.25" x14ac:dyDescent="0.2">
      <c r="A41" s="25"/>
      <c r="B41" s="63" t="s">
        <v>309</v>
      </c>
      <c r="C41" s="63"/>
      <c r="D41" s="63"/>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46"/>
      <c r="C55" s="46"/>
      <c r="D55" s="4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4.25" x14ac:dyDescent="0.2">
      <c r="A67" s="25"/>
      <c r="B67" s="56"/>
      <c r="C67" s="56"/>
      <c r="D67" s="56"/>
      <c r="E67" s="32"/>
      <c r="F67" s="25"/>
    </row>
    <row r="68" spans="1:6" ht="13.5" customHeight="1" x14ac:dyDescent="0.2">
      <c r="A68" s="25"/>
      <c r="B68" s="56"/>
      <c r="C68" s="56"/>
      <c r="D68" s="56"/>
      <c r="E68" s="32"/>
      <c r="F68" s="25"/>
    </row>
    <row r="69" spans="1:6" ht="13.5" customHeight="1" x14ac:dyDescent="0.2">
      <c r="A69" s="25"/>
      <c r="B69" s="29" t="s">
        <v>19</v>
      </c>
      <c r="C69" s="30"/>
      <c r="D69" s="30"/>
      <c r="E69" s="33">
        <f>7*325</f>
        <v>2275</v>
      </c>
      <c r="F69" s="25"/>
    </row>
    <row r="70" spans="1:6" ht="13.5" customHeight="1" x14ac:dyDescent="0.2">
      <c r="A70" s="25"/>
      <c r="B70" s="38" t="s">
        <v>16</v>
      </c>
      <c r="C70" s="30"/>
      <c r="D70" s="30"/>
      <c r="E70" s="34">
        <v>0</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2275</v>
      </c>
      <c r="F72" s="25"/>
    </row>
    <row r="73" spans="1:6" ht="13.5" customHeight="1" x14ac:dyDescent="0.2">
      <c r="A73" s="25"/>
      <c r="B73" s="30" t="s">
        <v>5</v>
      </c>
      <c r="C73" s="35">
        <v>0.05</v>
      </c>
      <c r="D73" s="30"/>
      <c r="E73" s="39">
        <f>ROUND(E72*C73,2)</f>
        <v>113.75</v>
      </c>
      <c r="F73" s="25"/>
    </row>
    <row r="74" spans="1:6" ht="13.5" customHeight="1" x14ac:dyDescent="0.2">
      <c r="A74" s="25"/>
      <c r="B74" s="30" t="s">
        <v>4</v>
      </c>
      <c r="C74" s="47">
        <v>9.9750000000000005E-2</v>
      </c>
      <c r="D74" s="30"/>
      <c r="E74" s="40">
        <f>ROUND(E72*C74,2)</f>
        <v>226.93</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2615.6799999999998</v>
      </c>
      <c r="F76" s="25"/>
    </row>
    <row r="77" spans="1:6" ht="15.75" thickTop="1" x14ac:dyDescent="0.2">
      <c r="A77" s="25"/>
      <c r="B77" s="59"/>
      <c r="C77" s="59"/>
      <c r="D77" s="59"/>
      <c r="E77" s="41"/>
      <c r="F77" s="25"/>
    </row>
    <row r="78" spans="1:6" ht="15" x14ac:dyDescent="0.2">
      <c r="A78" s="25"/>
      <c r="B78" s="58" t="s">
        <v>22</v>
      </c>
      <c r="C78" s="58"/>
      <c r="D78" s="58"/>
      <c r="E78" s="41">
        <v>0</v>
      </c>
      <c r="F78" s="25"/>
    </row>
    <row r="79" spans="1:6" ht="15" x14ac:dyDescent="0.2">
      <c r="A79" s="25"/>
      <c r="B79" s="59"/>
      <c r="C79" s="59"/>
      <c r="D79" s="59"/>
      <c r="E79" s="41"/>
      <c r="F79" s="25"/>
    </row>
    <row r="80" spans="1:6" ht="19.5" customHeight="1" x14ac:dyDescent="0.2">
      <c r="A80" s="25"/>
      <c r="B80" s="42" t="s">
        <v>21</v>
      </c>
      <c r="C80" s="43"/>
      <c r="D80" s="43"/>
      <c r="E80" s="44">
        <f>E76-E78</f>
        <v>2615.6799999999998</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54"/>
      <c r="C83" s="54"/>
      <c r="D83" s="54"/>
      <c r="E83" s="54"/>
      <c r="F83" s="25"/>
    </row>
    <row r="84" spans="1:6" ht="14.25" x14ac:dyDescent="0.2">
      <c r="A84" s="62" t="s">
        <v>106</v>
      </c>
      <c r="B84" s="62"/>
      <c r="C84" s="62"/>
      <c r="D84" s="62"/>
      <c r="E84" s="62"/>
      <c r="F84" s="62"/>
    </row>
    <row r="85" spans="1:6" ht="14.25" x14ac:dyDescent="0.2">
      <c r="A85" s="60" t="s">
        <v>107</v>
      </c>
      <c r="B85" s="60"/>
      <c r="C85" s="60"/>
      <c r="D85" s="60"/>
      <c r="E85" s="60"/>
      <c r="F85" s="60"/>
    </row>
    <row r="86" spans="1:6" x14ac:dyDescent="0.2">
      <c r="A86" s="25"/>
      <c r="B86" s="25"/>
      <c r="C86" s="25"/>
      <c r="D86" s="25"/>
      <c r="E86" s="25"/>
      <c r="F86" s="25"/>
    </row>
    <row r="87" spans="1:6" x14ac:dyDescent="0.2">
      <c r="A87" s="25"/>
      <c r="B87" s="55"/>
      <c r="C87" s="55"/>
      <c r="D87" s="55"/>
      <c r="E87" s="55"/>
      <c r="F87" s="25"/>
    </row>
    <row r="88" spans="1:6" ht="15" x14ac:dyDescent="0.2">
      <c r="A88" s="61" t="s">
        <v>7</v>
      </c>
      <c r="B88" s="61"/>
      <c r="C88" s="61"/>
      <c r="D88" s="61"/>
      <c r="E88" s="61"/>
      <c r="F88" s="61"/>
    </row>
    <row r="90" spans="1:6" ht="39.75" customHeight="1" x14ac:dyDescent="0.2">
      <c r="B90" s="52"/>
      <c r="C90" s="53"/>
      <c r="D90" s="53"/>
    </row>
    <row r="91" spans="1:6" ht="13.5" customHeight="1" x14ac:dyDescent="0.2"/>
    <row r="92" spans="1:6" x14ac:dyDescent="0.2">
      <c r="B92" s="17"/>
      <c r="C92" s="17"/>
      <c r="D92" s="17"/>
    </row>
  </sheetData>
  <mergeCells count="44">
    <mergeCell ref="A88:F88"/>
    <mergeCell ref="B90:D90"/>
    <mergeCell ref="B78:D78"/>
    <mergeCell ref="B79:D79"/>
    <mergeCell ref="B83:E83"/>
    <mergeCell ref="A84:F84"/>
    <mergeCell ref="A85:F85"/>
    <mergeCell ref="B87:E87"/>
    <mergeCell ref="B77:D77"/>
    <mergeCell ref="B58:D58"/>
    <mergeCell ref="B59:D59"/>
    <mergeCell ref="B60:D60"/>
    <mergeCell ref="B61:D61"/>
    <mergeCell ref="B62:D62"/>
    <mergeCell ref="B63:D63"/>
    <mergeCell ref="B64:D64"/>
    <mergeCell ref="B65:D65"/>
    <mergeCell ref="B66:D66"/>
    <mergeCell ref="B67:D67"/>
    <mergeCell ref="B68:D68"/>
    <mergeCell ref="B57:D57"/>
    <mergeCell ref="B45:D45"/>
    <mergeCell ref="B46:D46"/>
    <mergeCell ref="B47:D47"/>
    <mergeCell ref="B48:D48"/>
    <mergeCell ref="B49:D49"/>
    <mergeCell ref="B50:D50"/>
    <mergeCell ref="B51:D51"/>
    <mergeCell ref="B52:D52"/>
    <mergeCell ref="B53:D53"/>
    <mergeCell ref="B54:D54"/>
    <mergeCell ref="B56:D56"/>
    <mergeCell ref="B44:D44"/>
    <mergeCell ref="A30:F30"/>
    <mergeCell ref="B33:D33"/>
    <mergeCell ref="B34:D34"/>
    <mergeCell ref="B35:D35"/>
    <mergeCell ref="B36:D36"/>
    <mergeCell ref="B37:D37"/>
    <mergeCell ref="B38:D38"/>
    <mergeCell ref="B39:D39"/>
    <mergeCell ref="B41:D41"/>
    <mergeCell ref="B42:D42"/>
    <mergeCell ref="B43:D43"/>
  </mergeCells>
  <dataValidations count="1">
    <dataValidation type="list" allowBlank="1" showInputMessage="1" showErrorMessage="1" sqref="B77:B79 B12:B20 B33:B68" xr:uid="{B9FDDE8C-2862-454F-84E7-08A84354E9B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8D611-8FD0-469B-8C3D-23E97DBDFB92}">
  <sheetPr>
    <pageSetUpPr fitToPage="1"/>
  </sheetPr>
  <dimension ref="A12:F91"/>
  <sheetViews>
    <sheetView view="pageBreakPreview" topLeftCell="A4"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310</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235</v>
      </c>
      <c r="C25" s="25"/>
      <c r="D25" s="25"/>
      <c r="E25" s="25"/>
      <c r="F25" s="25"/>
    </row>
    <row r="26" spans="1:6" ht="33.75" customHeight="1" x14ac:dyDescent="0.2">
      <c r="A26" s="18"/>
      <c r="B26" s="48" t="s">
        <v>236</v>
      </c>
      <c r="C26" s="25"/>
      <c r="D26" s="25"/>
      <c r="E26" s="25"/>
      <c r="F26" s="25"/>
    </row>
    <row r="27" spans="1:6" x14ac:dyDescent="0.2">
      <c r="A27" s="19"/>
      <c r="B27" s="25"/>
      <c r="C27" s="27"/>
      <c r="D27" s="27"/>
      <c r="E27" s="28"/>
      <c r="F27" s="25"/>
    </row>
    <row r="28" spans="1:6" ht="15" x14ac:dyDescent="0.2">
      <c r="A28" s="18"/>
      <c r="B28" s="27"/>
      <c r="C28" s="27"/>
      <c r="D28" s="31" t="s">
        <v>15</v>
      </c>
      <c r="E28" s="31" t="s">
        <v>311</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c r="C33" s="56"/>
      <c r="D33" s="56"/>
      <c r="E33" s="32"/>
      <c r="F33" s="25"/>
    </row>
    <row r="34" spans="1:6" ht="14.25" x14ac:dyDescent="0.2">
      <c r="A34" s="25"/>
      <c r="B34" s="56" t="s">
        <v>312</v>
      </c>
      <c r="C34" s="56"/>
      <c r="D34" s="56"/>
      <c r="E34" s="32"/>
      <c r="F34" s="25"/>
    </row>
    <row r="35" spans="1:6" ht="14.25" x14ac:dyDescent="0.2">
      <c r="A35" s="25"/>
      <c r="B35" s="56"/>
      <c r="C35" s="56"/>
      <c r="D35" s="56"/>
      <c r="E35" s="32"/>
      <c r="F35" s="25"/>
    </row>
    <row r="36" spans="1:6" ht="14.25" x14ac:dyDescent="0.2">
      <c r="A36" s="25"/>
      <c r="B36" s="56" t="s">
        <v>313</v>
      </c>
      <c r="C36" s="56"/>
      <c r="D36" s="56"/>
      <c r="E36" s="32"/>
      <c r="F36" s="25"/>
    </row>
    <row r="37" spans="1:6" ht="14.25" x14ac:dyDescent="0.2">
      <c r="A37" s="25"/>
      <c r="B37" s="56"/>
      <c r="C37" s="56"/>
      <c r="D37" s="56"/>
      <c r="E37" s="32"/>
      <c r="F37" s="25"/>
    </row>
    <row r="38" spans="1:6" ht="14.25" x14ac:dyDescent="0.2">
      <c r="A38" s="25"/>
      <c r="B38" s="56" t="s">
        <v>239</v>
      </c>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29.25" customHeight="1" x14ac:dyDescent="0.2">
      <c r="A65" s="25"/>
      <c r="B65" s="56"/>
      <c r="C65" s="56"/>
      <c r="D65" s="56"/>
      <c r="E65" s="32"/>
      <c r="F65" s="25"/>
    </row>
    <row r="66" spans="1:6" x14ac:dyDescent="0.2">
      <c r="A66" s="18"/>
      <c r="B66" s="19"/>
      <c r="C66" s="18"/>
      <c r="D66" s="18"/>
      <c r="E66" s="18"/>
    </row>
    <row r="67" spans="1:6" ht="14.25" x14ac:dyDescent="0.2">
      <c r="A67" s="25"/>
      <c r="B67" s="56"/>
      <c r="C67" s="56"/>
      <c r="D67" s="56"/>
      <c r="E67" s="32"/>
      <c r="F67" s="25"/>
    </row>
    <row r="68" spans="1:6" ht="13.5" customHeight="1" x14ac:dyDescent="0.2">
      <c r="A68" s="25"/>
      <c r="B68" s="29" t="s">
        <v>19</v>
      </c>
      <c r="C68" s="30"/>
      <c r="D68" s="30"/>
      <c r="E68" s="33">
        <f>4*350</f>
        <v>1400</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1400</v>
      </c>
      <c r="F71" s="25"/>
    </row>
    <row r="72" spans="1:6" ht="13.5" customHeight="1" x14ac:dyDescent="0.2">
      <c r="A72" s="25"/>
      <c r="B72" s="30" t="s">
        <v>5</v>
      </c>
      <c r="C72" s="35">
        <v>0.05</v>
      </c>
      <c r="D72" s="30"/>
      <c r="E72" s="39">
        <f>ROUND(E71*C72,2)</f>
        <v>70</v>
      </c>
      <c r="F72" s="25"/>
    </row>
    <row r="73" spans="1:6" ht="13.5" customHeight="1" x14ac:dyDescent="0.2">
      <c r="A73" s="25"/>
      <c r="B73" s="30" t="s">
        <v>4</v>
      </c>
      <c r="C73" s="47">
        <v>9.9750000000000005E-2</v>
      </c>
      <c r="D73" s="30"/>
      <c r="E73" s="40">
        <f>ROUND(E71*C73,2)</f>
        <v>139.65</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1609.65</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1609.65</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5">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7:D67"/>
    <mergeCell ref="B55:D55"/>
    <mergeCell ref="B56:D56"/>
    <mergeCell ref="B57:D57"/>
    <mergeCell ref="B58:D58"/>
    <mergeCell ref="B59:D59"/>
    <mergeCell ref="B60:D60"/>
    <mergeCell ref="B61:D61"/>
    <mergeCell ref="B62:D62"/>
    <mergeCell ref="B63:D63"/>
    <mergeCell ref="B64:D64"/>
    <mergeCell ref="B65:D65"/>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2:B67" xr:uid="{945597FF-1F84-4FEC-8396-AE14DB4ABA0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7766B-121F-473E-9229-B0FB9D0F931F}">
  <sheetPr>
    <pageSetUpPr fitToPage="1"/>
  </sheetPr>
  <dimension ref="A12:F91"/>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310</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240</v>
      </c>
      <c r="C24" s="25"/>
      <c r="D24" s="25"/>
      <c r="E24" s="25"/>
      <c r="F24" s="25"/>
    </row>
    <row r="25" spans="1:6" ht="15" x14ac:dyDescent="0.2">
      <c r="A25" s="18"/>
      <c r="B25" s="29" t="s">
        <v>241</v>
      </c>
      <c r="C25" s="25"/>
      <c r="D25" s="25"/>
      <c r="E25" s="25"/>
      <c r="F25" s="25"/>
    </row>
    <row r="26" spans="1:6" ht="33.75" customHeight="1" x14ac:dyDescent="0.2">
      <c r="A26" s="18"/>
      <c r="B26" s="48" t="s">
        <v>242</v>
      </c>
      <c r="C26" s="25"/>
      <c r="D26" s="25"/>
      <c r="E26" s="25"/>
      <c r="F26" s="25"/>
    </row>
    <row r="27" spans="1:6" x14ac:dyDescent="0.2">
      <c r="A27" s="19"/>
      <c r="B27" s="25"/>
      <c r="C27" s="27"/>
      <c r="D27" s="27"/>
      <c r="E27" s="28"/>
      <c r="F27" s="25"/>
    </row>
    <row r="28" spans="1:6" ht="15" x14ac:dyDescent="0.2">
      <c r="A28" s="18"/>
      <c r="B28" s="27"/>
      <c r="C28" s="27"/>
      <c r="D28" s="31" t="s">
        <v>15</v>
      </c>
      <c r="E28" s="31" t="s">
        <v>314</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c r="C33" s="56"/>
      <c r="D33" s="56"/>
      <c r="E33" s="32"/>
      <c r="F33" s="25"/>
    </row>
    <row r="34" spans="1:6" ht="14.25" x14ac:dyDescent="0.2">
      <c r="A34" s="25"/>
      <c r="B34" s="56" t="s">
        <v>312</v>
      </c>
      <c r="C34" s="56"/>
      <c r="D34" s="56"/>
      <c r="E34" s="32"/>
      <c r="F34" s="25"/>
    </row>
    <row r="35" spans="1:6" ht="14.25" x14ac:dyDescent="0.2">
      <c r="A35" s="25"/>
      <c r="B35" s="56"/>
      <c r="C35" s="56"/>
      <c r="D35" s="56"/>
      <c r="E35" s="32"/>
      <c r="F35" s="25"/>
    </row>
    <row r="36" spans="1:6" ht="14.25" x14ac:dyDescent="0.2">
      <c r="A36" s="25"/>
      <c r="B36" s="56" t="s">
        <v>313</v>
      </c>
      <c r="C36" s="56"/>
      <c r="D36" s="56"/>
      <c r="E36" s="32"/>
      <c r="F36" s="25"/>
    </row>
    <row r="37" spans="1:6" ht="14.25" x14ac:dyDescent="0.2">
      <c r="A37" s="25"/>
      <c r="B37" s="56"/>
      <c r="C37" s="56"/>
      <c r="D37" s="56"/>
      <c r="E37" s="32"/>
      <c r="F37" s="25"/>
    </row>
    <row r="38" spans="1:6" ht="14.25" x14ac:dyDescent="0.2">
      <c r="A38" s="25"/>
      <c r="B38" s="56" t="s">
        <v>239</v>
      </c>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29.25" customHeight="1" x14ac:dyDescent="0.2">
      <c r="A65" s="25"/>
      <c r="B65" s="56"/>
      <c r="C65" s="56"/>
      <c r="D65" s="56"/>
      <c r="E65" s="32"/>
      <c r="F65" s="25"/>
    </row>
    <row r="66" spans="1:6" x14ac:dyDescent="0.2">
      <c r="A66" s="18"/>
      <c r="B66" s="19"/>
      <c r="C66" s="18"/>
      <c r="D66" s="18"/>
      <c r="E66" s="18"/>
    </row>
    <row r="67" spans="1:6" ht="14.25" x14ac:dyDescent="0.2">
      <c r="A67" s="25"/>
      <c r="B67" s="56"/>
      <c r="C67" s="56"/>
      <c r="D67" s="56"/>
      <c r="E67" s="32"/>
      <c r="F67" s="25"/>
    </row>
    <row r="68" spans="1:6" ht="13.5" customHeight="1" x14ac:dyDescent="0.2">
      <c r="A68" s="25"/>
      <c r="B68" s="29" t="s">
        <v>19</v>
      </c>
      <c r="C68" s="30"/>
      <c r="D68" s="30"/>
      <c r="E68" s="33">
        <f>4*350</f>
        <v>1400</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1400</v>
      </c>
      <c r="F71" s="25"/>
    </row>
    <row r="72" spans="1:6" ht="13.5" customHeight="1" x14ac:dyDescent="0.2">
      <c r="A72" s="25"/>
      <c r="B72" s="30" t="s">
        <v>5</v>
      </c>
      <c r="C72" s="35">
        <v>0.05</v>
      </c>
      <c r="D72" s="30"/>
      <c r="E72" s="39">
        <f>ROUND(E71*C72,2)</f>
        <v>70</v>
      </c>
      <c r="F72" s="25"/>
    </row>
    <row r="73" spans="1:6" ht="13.5" customHeight="1" x14ac:dyDescent="0.2">
      <c r="A73" s="25"/>
      <c r="B73" s="30" t="s">
        <v>4</v>
      </c>
      <c r="C73" s="47">
        <v>9.9750000000000005E-2</v>
      </c>
      <c r="D73" s="30"/>
      <c r="E73" s="40">
        <f>ROUND(E71*C73,2)</f>
        <v>139.65</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1609.65</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1609.65</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5">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7:D67"/>
    <mergeCell ref="B55:D55"/>
    <mergeCell ref="B56:D56"/>
    <mergeCell ref="B57:D57"/>
    <mergeCell ref="B58:D58"/>
    <mergeCell ref="B59:D59"/>
    <mergeCell ref="B60:D60"/>
    <mergeCell ref="B61:D61"/>
    <mergeCell ref="B62:D62"/>
    <mergeCell ref="B63:D63"/>
    <mergeCell ref="B64:D64"/>
    <mergeCell ref="B65:D65"/>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2:B67" xr:uid="{0D1F2E17-87D1-41CB-95C0-29D4867DBB0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74A5C-8A86-4223-A8C8-0A9FB904CE4E}">
  <sheetPr>
    <pageSetUpPr fitToPage="1"/>
  </sheetPr>
  <dimension ref="A12:F91"/>
  <sheetViews>
    <sheetView view="pageBreakPreview" topLeftCell="A10"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310</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130</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315</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318</v>
      </c>
      <c r="C35" s="56"/>
      <c r="D35" s="56"/>
      <c r="E35" s="32"/>
      <c r="F35" s="25"/>
    </row>
    <row r="36" spans="1:6" ht="14.25" x14ac:dyDescent="0.2">
      <c r="A36" s="25"/>
      <c r="B36" s="46"/>
      <c r="C36" s="46"/>
      <c r="D36" s="46"/>
      <c r="E36" s="32"/>
      <c r="F36" s="25"/>
    </row>
    <row r="37" spans="1:6" ht="14.25" x14ac:dyDescent="0.2">
      <c r="A37" s="25"/>
      <c r="B37" s="63" t="s">
        <v>317</v>
      </c>
      <c r="C37" s="63"/>
      <c r="D37" s="63"/>
      <c r="E37" s="32"/>
      <c r="F37" s="25"/>
    </row>
    <row r="38" spans="1:6" ht="14.25" x14ac:dyDescent="0.2">
      <c r="A38" s="25"/>
      <c r="B38" s="56"/>
      <c r="C38" s="56"/>
      <c r="D38" s="56"/>
      <c r="E38" s="32"/>
      <c r="F38" s="25"/>
    </row>
    <row r="39" spans="1:6" ht="28.5" customHeight="1" x14ac:dyDescent="0.2">
      <c r="A39" s="25"/>
      <c r="B39" s="56" t="s">
        <v>316</v>
      </c>
      <c r="C39" s="56"/>
      <c r="D39" s="56"/>
      <c r="E39" s="32"/>
      <c r="F39" s="25"/>
    </row>
    <row r="40" spans="1:6" ht="14.25" x14ac:dyDescent="0.2">
      <c r="A40" s="25"/>
      <c r="B40" s="56"/>
      <c r="C40" s="56"/>
      <c r="D40" s="5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46"/>
      <c r="C54" s="46"/>
      <c r="D54" s="4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3.5" customHeight="1" x14ac:dyDescent="0.2">
      <c r="A67" s="25"/>
      <c r="B67" s="56"/>
      <c r="C67" s="56"/>
      <c r="D67" s="56"/>
      <c r="E67" s="32"/>
      <c r="F67" s="25"/>
    </row>
    <row r="68" spans="1:6" ht="13.5" customHeight="1" x14ac:dyDescent="0.2">
      <c r="A68" s="25"/>
      <c r="B68" s="29" t="s">
        <v>19</v>
      </c>
      <c r="C68" s="30"/>
      <c r="D68" s="30"/>
      <c r="E68" s="33">
        <f>11.5*350</f>
        <v>4025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4025</v>
      </c>
      <c r="F71" s="25"/>
    </row>
    <row r="72" spans="1:6" ht="13.5" customHeight="1" x14ac:dyDescent="0.2">
      <c r="A72" s="25"/>
      <c r="B72" s="30" t="s">
        <v>5</v>
      </c>
      <c r="C72" s="35">
        <v>0.05</v>
      </c>
      <c r="D72" s="30"/>
      <c r="E72" s="39">
        <f>ROUND(E71*C72,2)</f>
        <v>201.25</v>
      </c>
      <c r="F72" s="25"/>
    </row>
    <row r="73" spans="1:6" ht="13.5" customHeight="1" x14ac:dyDescent="0.2">
      <c r="A73" s="25"/>
      <c r="B73" s="30" t="s">
        <v>4</v>
      </c>
      <c r="C73" s="47">
        <v>9.9750000000000005E-2</v>
      </c>
      <c r="D73" s="30"/>
      <c r="E73" s="40">
        <f>ROUND(E71*C73,2)</f>
        <v>401.49</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4627.74</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4627.74</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3">
    <mergeCell ref="B40:D40"/>
    <mergeCell ref="A30:F30"/>
    <mergeCell ref="B33:D33"/>
    <mergeCell ref="B42:D42"/>
    <mergeCell ref="B43:D43"/>
    <mergeCell ref="B34:D34"/>
    <mergeCell ref="B35:D35"/>
    <mergeCell ref="B37:D37"/>
    <mergeCell ref="B38:D38"/>
    <mergeCell ref="B39:D39"/>
    <mergeCell ref="B56:D56"/>
    <mergeCell ref="B41:D41"/>
    <mergeCell ref="B46:D46"/>
    <mergeCell ref="B47:D47"/>
    <mergeCell ref="B48:D48"/>
    <mergeCell ref="B49:D49"/>
    <mergeCell ref="B44:D44"/>
    <mergeCell ref="B45:D45"/>
    <mergeCell ref="B50:D50"/>
    <mergeCell ref="B51:D51"/>
    <mergeCell ref="B52:D52"/>
    <mergeCell ref="B53:D53"/>
    <mergeCell ref="B55:D55"/>
    <mergeCell ref="B76:D76"/>
    <mergeCell ref="B57:D57"/>
    <mergeCell ref="B58:D58"/>
    <mergeCell ref="B59:D59"/>
    <mergeCell ref="B60:D60"/>
    <mergeCell ref="B61:D61"/>
    <mergeCell ref="B62:D62"/>
    <mergeCell ref="B63:D63"/>
    <mergeCell ref="B64:D64"/>
    <mergeCell ref="B65:D65"/>
    <mergeCell ref="B66:D66"/>
    <mergeCell ref="B67:D67"/>
    <mergeCell ref="A87:F87"/>
    <mergeCell ref="B89:D89"/>
    <mergeCell ref="B77:D77"/>
    <mergeCell ref="B78:D78"/>
    <mergeCell ref="B82:E82"/>
    <mergeCell ref="A83:F83"/>
    <mergeCell ref="A84:F84"/>
    <mergeCell ref="B86:E86"/>
  </mergeCells>
  <dataValidations count="1">
    <dataValidation type="list" allowBlank="1" showInputMessage="1" showErrorMessage="1" sqref="B76:B78 B12:B20 B33 B34:B67" xr:uid="{AD347AB7-028F-49F0-B6A1-F82FBB81BDD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8"/>
  <sheetViews>
    <sheetView view="pageBreakPreview" topLeftCell="A25" zoomScale="80" zoomScaleNormal="100" zoomScaleSheetLayoutView="80" workbookViewId="0">
      <selection activeCell="B47" sqref="B47:D4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63</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26</v>
      </c>
      <c r="C25" s="25"/>
      <c r="D25" s="25"/>
      <c r="E25" s="25"/>
      <c r="F25" s="25"/>
    </row>
    <row r="26" spans="1:6" ht="15" x14ac:dyDescent="0.2">
      <c r="A26" s="18"/>
      <c r="B26" s="30" t="s">
        <v>27</v>
      </c>
      <c r="C26" s="25"/>
      <c r="D26" s="25"/>
      <c r="E26" s="25"/>
      <c r="F26" s="25"/>
    </row>
    <row r="27" spans="1:6" ht="15" x14ac:dyDescent="0.2">
      <c r="A27" s="18"/>
      <c r="B27" s="30" t="s">
        <v>28</v>
      </c>
      <c r="C27" s="25"/>
      <c r="D27" s="25"/>
      <c r="E27" s="25"/>
      <c r="F27" s="25"/>
    </row>
    <row r="28" spans="1:6" x14ac:dyDescent="0.2">
      <c r="A28" s="19"/>
      <c r="B28" s="25"/>
      <c r="C28" s="27"/>
      <c r="D28" s="27"/>
      <c r="E28" s="28"/>
      <c r="F28" s="25"/>
    </row>
    <row r="29" spans="1:6" ht="15" x14ac:dyDescent="0.2">
      <c r="A29" s="18"/>
      <c r="B29" s="27"/>
      <c r="C29" s="27"/>
      <c r="D29" s="31" t="s">
        <v>15</v>
      </c>
      <c r="E29" s="31" t="s">
        <v>64</v>
      </c>
      <c r="F29" s="25"/>
    </row>
    <row r="30" spans="1:6" ht="13.5" thickBot="1" x14ac:dyDescent="0.25">
      <c r="A30" s="20"/>
      <c r="B30" s="20"/>
      <c r="C30" s="20"/>
      <c r="D30" s="20"/>
      <c r="E30" s="20"/>
      <c r="F30" s="24"/>
    </row>
    <row r="31" spans="1:6" s="45" customFormat="1" ht="21.75" customHeight="1" x14ac:dyDescent="0.2">
      <c r="A31" s="57" t="s">
        <v>0</v>
      </c>
      <c r="B31" s="57"/>
      <c r="C31" s="57"/>
      <c r="D31" s="57"/>
      <c r="E31" s="57"/>
      <c r="F31" s="57"/>
    </row>
    <row r="32" spans="1:6" x14ac:dyDescent="0.2">
      <c r="A32" s="18"/>
      <c r="B32" s="19"/>
      <c r="C32" s="18"/>
      <c r="D32" s="18"/>
      <c r="E32" s="18"/>
    </row>
    <row r="33" spans="1:6" ht="14.25" x14ac:dyDescent="0.2">
      <c r="A33" s="25"/>
      <c r="B33" s="26" t="s">
        <v>30</v>
      </c>
      <c r="C33" s="26"/>
      <c r="D33" s="26"/>
      <c r="E33" s="32"/>
      <c r="F33" s="25"/>
    </row>
    <row r="34" spans="1:6" ht="14.25" x14ac:dyDescent="0.2">
      <c r="A34" s="25"/>
      <c r="B34" s="56"/>
      <c r="C34" s="56"/>
      <c r="D34" s="56"/>
      <c r="E34" s="32"/>
      <c r="F34" s="25"/>
    </row>
    <row r="35" spans="1:6" ht="14.25" x14ac:dyDescent="0.2">
      <c r="A35" s="25"/>
      <c r="B35" s="56"/>
      <c r="C35" s="56"/>
      <c r="D35" s="56"/>
      <c r="E35" s="32"/>
      <c r="F35" s="25"/>
    </row>
    <row r="36" spans="1:6" ht="14.25" x14ac:dyDescent="0.2">
      <c r="A36" s="25"/>
      <c r="B36" s="56" t="s">
        <v>65</v>
      </c>
      <c r="C36" s="56"/>
      <c r="D36" s="56"/>
      <c r="E36" s="32"/>
      <c r="F36" s="25"/>
    </row>
    <row r="37" spans="1:6" ht="14.25" x14ac:dyDescent="0.2">
      <c r="A37" s="25"/>
      <c r="B37" s="56"/>
      <c r="C37" s="56"/>
      <c r="D37" s="56"/>
      <c r="E37" s="32"/>
      <c r="F37" s="25"/>
    </row>
    <row r="38" spans="1:6" ht="14.25" x14ac:dyDescent="0.2">
      <c r="A38" s="25"/>
      <c r="B38" s="56"/>
      <c r="C38" s="56"/>
      <c r="D38" s="56"/>
      <c r="E38" s="32"/>
      <c r="F38" s="25"/>
    </row>
    <row r="39" spans="1:6" ht="14.25" customHeight="1" x14ac:dyDescent="0.2">
      <c r="A39" s="25"/>
      <c r="B39" s="56" t="s">
        <v>66</v>
      </c>
      <c r="C39" s="56"/>
      <c r="D39" s="56"/>
      <c r="E39" s="32"/>
      <c r="F39" s="25"/>
    </row>
    <row r="40" spans="1:6" ht="14.25" x14ac:dyDescent="0.2">
      <c r="A40" s="25"/>
      <c r="B40" s="56"/>
      <c r="C40" s="56"/>
      <c r="D40" s="56"/>
      <c r="E40" s="32"/>
      <c r="F40" s="25"/>
    </row>
    <row r="41" spans="1:6" ht="13.5" customHeight="1" x14ac:dyDescent="0.2">
      <c r="A41" s="25"/>
      <c r="B41" s="56"/>
      <c r="C41" s="56"/>
      <c r="D41" s="56"/>
      <c r="E41" s="32"/>
      <c r="F41" s="25"/>
    </row>
    <row r="42" spans="1:6" ht="14.25" x14ac:dyDescent="0.2">
      <c r="A42" s="25"/>
      <c r="B42" s="56" t="s">
        <v>67</v>
      </c>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t="s">
        <v>68</v>
      </c>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t="s">
        <v>69</v>
      </c>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t="s">
        <v>70</v>
      </c>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t="s">
        <v>71</v>
      </c>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t="s">
        <v>72</v>
      </c>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46"/>
      <c r="C63" s="46"/>
      <c r="D63" s="46"/>
      <c r="E63" s="32"/>
      <c r="F63" s="25"/>
    </row>
    <row r="64" spans="1:6" ht="14.25" x14ac:dyDescent="0.2">
      <c r="A64" s="25"/>
      <c r="B64" s="46"/>
      <c r="C64" s="46"/>
      <c r="D64" s="46"/>
      <c r="E64" s="32"/>
      <c r="F64" s="25"/>
    </row>
    <row r="65" spans="1:6" ht="14.25" x14ac:dyDescent="0.2">
      <c r="A65" s="25"/>
      <c r="B65" s="46"/>
      <c r="C65" s="46"/>
      <c r="D65" s="46"/>
      <c r="E65" s="32"/>
      <c r="F65" s="25"/>
    </row>
    <row r="66" spans="1:6" ht="14.25" x14ac:dyDescent="0.2">
      <c r="A66" s="25"/>
      <c r="B66" s="46"/>
      <c r="C66" s="46"/>
      <c r="D66" s="46"/>
      <c r="E66" s="32"/>
      <c r="F66" s="25"/>
    </row>
    <row r="67" spans="1:6" ht="14.25" x14ac:dyDescent="0.2">
      <c r="A67" s="25"/>
      <c r="B67" s="56"/>
      <c r="C67" s="56"/>
      <c r="D67" s="56"/>
      <c r="E67" s="32"/>
      <c r="F67" s="25"/>
    </row>
    <row r="68" spans="1:6" ht="14.25" x14ac:dyDescent="0.2">
      <c r="A68" s="25"/>
      <c r="B68" s="56"/>
      <c r="C68" s="56"/>
      <c r="D68" s="56"/>
      <c r="E68" s="32"/>
      <c r="F68" s="25"/>
    </row>
    <row r="69" spans="1:6" ht="14.25" x14ac:dyDescent="0.2">
      <c r="A69" s="25"/>
      <c r="B69" s="56"/>
      <c r="C69" s="56"/>
      <c r="D69" s="56"/>
      <c r="E69" s="32"/>
      <c r="F69" s="25"/>
    </row>
    <row r="70" spans="1:6" ht="14.25" x14ac:dyDescent="0.2">
      <c r="A70" s="25"/>
      <c r="B70" s="56"/>
      <c r="C70" s="56"/>
      <c r="D70" s="56"/>
      <c r="E70" s="32"/>
      <c r="F70" s="25"/>
    </row>
    <row r="71" spans="1:6" ht="14.25" x14ac:dyDescent="0.2">
      <c r="A71" s="25"/>
      <c r="B71" s="56"/>
      <c r="C71" s="56"/>
      <c r="D71" s="56"/>
      <c r="E71" s="32"/>
      <c r="F71" s="25"/>
    </row>
    <row r="72" spans="1:6" ht="14.25" x14ac:dyDescent="0.2">
      <c r="A72" s="25"/>
      <c r="B72" s="56"/>
      <c r="C72" s="56"/>
      <c r="D72" s="56"/>
      <c r="E72" s="32"/>
      <c r="F72" s="25"/>
    </row>
    <row r="73" spans="1:6" ht="14.25" x14ac:dyDescent="0.2">
      <c r="A73" s="25"/>
      <c r="B73" s="56"/>
      <c r="C73" s="56"/>
      <c r="D73" s="56"/>
      <c r="E73" s="32"/>
      <c r="F73" s="25"/>
    </row>
    <row r="74" spans="1:6" ht="13.5" customHeight="1" x14ac:dyDescent="0.2">
      <c r="A74" s="25"/>
      <c r="B74" s="56"/>
      <c r="C74" s="56"/>
      <c r="D74" s="56"/>
      <c r="E74" s="32"/>
      <c r="F74" s="25"/>
    </row>
    <row r="75" spans="1:6" ht="13.5" customHeight="1" x14ac:dyDescent="0.2">
      <c r="A75" s="25"/>
      <c r="B75" s="29" t="s">
        <v>19</v>
      </c>
      <c r="C75" s="30"/>
      <c r="D75" s="30"/>
      <c r="E75" s="33">
        <f>18.5*190</f>
        <v>3515</v>
      </c>
      <c r="F75" s="25"/>
    </row>
    <row r="76" spans="1:6" ht="13.5" customHeight="1" x14ac:dyDescent="0.2">
      <c r="A76" s="25"/>
      <c r="B76" s="38" t="s">
        <v>16</v>
      </c>
      <c r="C76" s="30"/>
      <c r="D76" s="30"/>
      <c r="E76" s="34">
        <v>0</v>
      </c>
      <c r="F76" s="25"/>
    </row>
    <row r="77" spans="1:6" ht="13.5" customHeight="1" x14ac:dyDescent="0.2">
      <c r="A77" s="25"/>
      <c r="B77" s="38" t="s">
        <v>17</v>
      </c>
      <c r="C77" s="30"/>
      <c r="D77" s="30"/>
      <c r="E77" s="34">
        <v>0</v>
      </c>
      <c r="F77" s="25"/>
    </row>
    <row r="78" spans="1:6" ht="13.5" customHeight="1" x14ac:dyDescent="0.2">
      <c r="A78" s="25"/>
      <c r="B78" s="29" t="s">
        <v>18</v>
      </c>
      <c r="C78" s="30"/>
      <c r="D78" s="30"/>
      <c r="E78" s="33">
        <f>SUM(E75:E77)</f>
        <v>3515</v>
      </c>
      <c r="F78" s="25"/>
    </row>
    <row r="79" spans="1:6" ht="13.5" customHeight="1" x14ac:dyDescent="0.2">
      <c r="A79" s="25"/>
      <c r="B79" s="30" t="s">
        <v>5</v>
      </c>
      <c r="C79" s="35">
        <v>0.05</v>
      </c>
      <c r="D79" s="30"/>
      <c r="E79" s="39">
        <f>ROUND(E78*C79,2)</f>
        <v>175.75</v>
      </c>
      <c r="F79" s="25"/>
    </row>
    <row r="80" spans="1:6" ht="13.5" customHeight="1" x14ac:dyDescent="0.2">
      <c r="A80" s="25"/>
      <c r="B80" s="30" t="s">
        <v>4</v>
      </c>
      <c r="C80" s="35">
        <v>9.5000000000000001E-2</v>
      </c>
      <c r="D80" s="30"/>
      <c r="E80" s="40">
        <f>ROUND((E78+E79)*C80,2)</f>
        <v>350.62</v>
      </c>
      <c r="F80" s="25"/>
    </row>
    <row r="81" spans="1:6" ht="13.5" customHeight="1" x14ac:dyDescent="0.2">
      <c r="A81" s="25"/>
      <c r="B81" s="30"/>
      <c r="C81" s="30"/>
      <c r="D81" s="30"/>
      <c r="E81" s="36"/>
      <c r="F81" s="25"/>
    </row>
    <row r="82" spans="1:6" ht="16.5" customHeight="1" thickBot="1" x14ac:dyDescent="0.25">
      <c r="A82" s="25"/>
      <c r="B82" s="29" t="s">
        <v>20</v>
      </c>
      <c r="C82" s="30"/>
      <c r="D82" s="30"/>
      <c r="E82" s="37">
        <f>SUM(E78:E80)</f>
        <v>4041.37</v>
      </c>
      <c r="F82" s="25"/>
    </row>
    <row r="83" spans="1:6" ht="15.75" thickTop="1" x14ac:dyDescent="0.2">
      <c r="A83" s="25"/>
      <c r="B83" s="59"/>
      <c r="C83" s="59"/>
      <c r="D83" s="59"/>
      <c r="E83" s="41"/>
      <c r="F83" s="25"/>
    </row>
    <row r="84" spans="1:6" ht="15" x14ac:dyDescent="0.2">
      <c r="A84" s="25"/>
      <c r="B84" s="58" t="s">
        <v>22</v>
      </c>
      <c r="C84" s="58"/>
      <c r="D84" s="58"/>
      <c r="E84" s="41">
        <v>0</v>
      </c>
      <c r="F84" s="25"/>
    </row>
    <row r="85" spans="1:6" ht="15" x14ac:dyDescent="0.2">
      <c r="A85" s="25"/>
      <c r="B85" s="59"/>
      <c r="C85" s="59"/>
      <c r="D85" s="59"/>
      <c r="E85" s="41"/>
      <c r="F85" s="25"/>
    </row>
    <row r="86" spans="1:6" ht="19.5" customHeight="1" x14ac:dyDescent="0.2">
      <c r="A86" s="25"/>
      <c r="B86" s="42" t="s">
        <v>21</v>
      </c>
      <c r="C86" s="43"/>
      <c r="D86" s="43"/>
      <c r="E86" s="44">
        <f>E82-E84</f>
        <v>4041.37</v>
      </c>
      <c r="F86" s="25"/>
    </row>
    <row r="87" spans="1:6" ht="13.5" customHeight="1" x14ac:dyDescent="0.2">
      <c r="A87" s="25"/>
      <c r="B87" s="25"/>
      <c r="C87" s="25"/>
      <c r="D87" s="25"/>
      <c r="E87" s="25"/>
      <c r="F87" s="25"/>
    </row>
    <row r="88" spans="1:6" x14ac:dyDescent="0.2">
      <c r="A88" s="25"/>
      <c r="B88" s="25"/>
      <c r="C88" s="25"/>
      <c r="D88" s="25"/>
      <c r="E88" s="25"/>
      <c r="F88" s="25"/>
    </row>
    <row r="89" spans="1:6" x14ac:dyDescent="0.2">
      <c r="A89" s="25"/>
      <c r="B89" s="54"/>
      <c r="C89" s="54"/>
      <c r="D89" s="54"/>
      <c r="E89" s="54"/>
      <c r="F89" s="25"/>
    </row>
    <row r="90" spans="1:6" ht="14.25" x14ac:dyDescent="0.2">
      <c r="A90" s="62" t="s">
        <v>23</v>
      </c>
      <c r="B90" s="62"/>
      <c r="C90" s="62"/>
      <c r="D90" s="62"/>
      <c r="E90" s="62"/>
      <c r="F90" s="62"/>
    </row>
    <row r="91" spans="1:6" ht="14.25" x14ac:dyDescent="0.2">
      <c r="A91" s="60" t="s">
        <v>6</v>
      </c>
      <c r="B91" s="60"/>
      <c r="C91" s="60"/>
      <c r="D91" s="60"/>
      <c r="E91" s="60"/>
      <c r="F91" s="60"/>
    </row>
    <row r="92" spans="1:6" x14ac:dyDescent="0.2">
      <c r="A92" s="25"/>
      <c r="B92" s="25"/>
      <c r="C92" s="25"/>
      <c r="D92" s="25"/>
      <c r="E92" s="25"/>
      <c r="F92" s="25"/>
    </row>
    <row r="93" spans="1:6" x14ac:dyDescent="0.2">
      <c r="A93" s="25"/>
      <c r="B93" s="55"/>
      <c r="C93" s="55"/>
      <c r="D93" s="55"/>
      <c r="E93" s="55"/>
      <c r="F93" s="25"/>
    </row>
    <row r="94" spans="1:6" ht="15" x14ac:dyDescent="0.2">
      <c r="A94" s="61" t="s">
        <v>7</v>
      </c>
      <c r="B94" s="61"/>
      <c r="C94" s="61"/>
      <c r="D94" s="61"/>
      <c r="E94" s="61"/>
      <c r="F94" s="61"/>
    </row>
    <row r="96" spans="1:6" ht="39.75" customHeight="1" x14ac:dyDescent="0.2">
      <c r="B96" s="52"/>
      <c r="C96" s="53"/>
      <c r="D96" s="53"/>
    </row>
    <row r="97" spans="2:4" ht="13.5" customHeight="1" x14ac:dyDescent="0.2"/>
    <row r="98" spans="2:4" x14ac:dyDescent="0.2">
      <c r="B98" s="17"/>
      <c r="C98" s="17"/>
      <c r="D98" s="17"/>
    </row>
  </sheetData>
  <mergeCells count="47">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9:E89"/>
    <mergeCell ref="B67:D67"/>
    <mergeCell ref="B68:D68"/>
    <mergeCell ref="B69:D69"/>
    <mergeCell ref="B70:D70"/>
    <mergeCell ref="B71:D71"/>
    <mergeCell ref="B72:D72"/>
    <mergeCell ref="B73:D73"/>
    <mergeCell ref="B74:D74"/>
    <mergeCell ref="B83:D83"/>
    <mergeCell ref="B84:D84"/>
    <mergeCell ref="B85:D85"/>
    <mergeCell ref="A90:F90"/>
    <mergeCell ref="A91:F91"/>
    <mergeCell ref="B93:E93"/>
    <mergeCell ref="A94:F94"/>
    <mergeCell ref="B96:D96"/>
  </mergeCells>
  <dataValidations count="1">
    <dataValidation type="list" allowBlank="1" showInputMessage="1" showErrorMessage="1" sqref="B83:B85 B12:B20 B34:B74" xr:uid="{00000000-0002-0000-04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B9665-33EF-4142-9DE0-3EC0B73956D8}">
  <sheetPr>
    <pageSetUpPr fitToPage="1"/>
  </sheetPr>
  <dimension ref="A12:F93"/>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310</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319</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320</v>
      </c>
      <c r="C35" s="56"/>
      <c r="D35" s="56"/>
      <c r="E35" s="32"/>
      <c r="F35" s="25"/>
    </row>
    <row r="36" spans="1:6" ht="14.25" x14ac:dyDescent="0.2">
      <c r="A36" s="25"/>
      <c r="B36" s="56"/>
      <c r="C36" s="56"/>
      <c r="D36" s="56"/>
      <c r="E36" s="32"/>
      <c r="F36" s="25"/>
    </row>
    <row r="37" spans="1:6" ht="14.25" x14ac:dyDescent="0.2">
      <c r="A37" s="25"/>
      <c r="B37" s="46"/>
      <c r="C37" s="46"/>
      <c r="D37" s="46"/>
      <c r="E37" s="32"/>
      <c r="F37" s="25"/>
    </row>
    <row r="38" spans="1:6" ht="14.25" x14ac:dyDescent="0.2">
      <c r="A38" s="25"/>
      <c r="B38" s="56" t="s">
        <v>321</v>
      </c>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t="s">
        <v>132</v>
      </c>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46"/>
      <c r="C56" s="46"/>
      <c r="D56" s="4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4.25" x14ac:dyDescent="0.2">
      <c r="A67" s="25"/>
      <c r="B67" s="56"/>
      <c r="C67" s="56"/>
      <c r="D67" s="56"/>
      <c r="E67" s="32"/>
      <c r="F67" s="25"/>
    </row>
    <row r="68" spans="1:6" ht="14.25" x14ac:dyDescent="0.2">
      <c r="A68" s="25"/>
      <c r="B68" s="56"/>
      <c r="C68" s="56"/>
      <c r="D68" s="56"/>
      <c r="E68" s="32"/>
      <c r="F68" s="25"/>
    </row>
    <row r="69" spans="1:6" ht="13.5" customHeight="1" x14ac:dyDescent="0.2">
      <c r="A69" s="25"/>
      <c r="B69" s="56"/>
      <c r="C69" s="56"/>
      <c r="D69" s="56"/>
      <c r="E69" s="32"/>
      <c r="F69" s="25"/>
    </row>
    <row r="70" spans="1:6" ht="13.5" customHeight="1" x14ac:dyDescent="0.2">
      <c r="A70" s="25"/>
      <c r="B70" s="29" t="s">
        <v>19</v>
      </c>
      <c r="C70" s="30"/>
      <c r="D70" s="30"/>
      <c r="E70" s="33">
        <f>3.75*350</f>
        <v>1312.5</v>
      </c>
      <c r="F70" s="25"/>
    </row>
    <row r="71" spans="1:6" ht="13.5" customHeight="1" x14ac:dyDescent="0.2">
      <c r="A71" s="25"/>
      <c r="B71" s="38" t="s">
        <v>16</v>
      </c>
      <c r="C71" s="30"/>
      <c r="D71" s="30"/>
      <c r="E71" s="34">
        <v>0</v>
      </c>
      <c r="F71" s="25"/>
    </row>
    <row r="72" spans="1:6" ht="13.5" customHeight="1" x14ac:dyDescent="0.2">
      <c r="A72" s="25"/>
      <c r="B72" s="38" t="s">
        <v>17</v>
      </c>
      <c r="C72" s="30"/>
      <c r="D72" s="30"/>
      <c r="E72" s="34">
        <v>0</v>
      </c>
      <c r="F72" s="25"/>
    </row>
    <row r="73" spans="1:6" ht="13.5" customHeight="1" x14ac:dyDescent="0.2">
      <c r="A73" s="25"/>
      <c r="B73" s="29" t="s">
        <v>18</v>
      </c>
      <c r="C73" s="30"/>
      <c r="D73" s="30"/>
      <c r="E73" s="33">
        <f>SUM(E70:E72)</f>
        <v>1312.5</v>
      </c>
      <c r="F73" s="25"/>
    </row>
    <row r="74" spans="1:6" ht="13.5" customHeight="1" x14ac:dyDescent="0.2">
      <c r="A74" s="25"/>
      <c r="B74" s="30" t="s">
        <v>5</v>
      </c>
      <c r="C74" s="35">
        <v>0.05</v>
      </c>
      <c r="D74" s="30"/>
      <c r="E74" s="39">
        <f>ROUND(E73*C74,2)</f>
        <v>65.63</v>
      </c>
      <c r="F74" s="25"/>
    </row>
    <row r="75" spans="1:6" ht="13.5" customHeight="1" x14ac:dyDescent="0.2">
      <c r="A75" s="25"/>
      <c r="B75" s="30" t="s">
        <v>4</v>
      </c>
      <c r="C75" s="47">
        <v>9.9750000000000005E-2</v>
      </c>
      <c r="D75" s="30"/>
      <c r="E75" s="40">
        <f>ROUND(E73*C75,2)</f>
        <v>130.91999999999999</v>
      </c>
      <c r="F75" s="25"/>
    </row>
    <row r="76" spans="1:6" ht="13.5" customHeight="1" x14ac:dyDescent="0.2">
      <c r="A76" s="25"/>
      <c r="B76" s="30"/>
      <c r="C76" s="30"/>
      <c r="D76" s="30"/>
      <c r="E76" s="36"/>
      <c r="F76" s="25"/>
    </row>
    <row r="77" spans="1:6" ht="16.5" customHeight="1" thickBot="1" x14ac:dyDescent="0.25">
      <c r="A77" s="25"/>
      <c r="B77" s="29" t="s">
        <v>20</v>
      </c>
      <c r="C77" s="30"/>
      <c r="D77" s="30"/>
      <c r="E77" s="37">
        <f>SUM(E73:E75)</f>
        <v>1509.0500000000002</v>
      </c>
      <c r="F77" s="25"/>
    </row>
    <row r="78" spans="1:6" ht="15.75" thickTop="1" x14ac:dyDescent="0.2">
      <c r="A78" s="25"/>
      <c r="B78" s="59"/>
      <c r="C78" s="59"/>
      <c r="D78" s="59"/>
      <c r="E78" s="41"/>
      <c r="F78" s="25"/>
    </row>
    <row r="79" spans="1:6" ht="15" x14ac:dyDescent="0.2">
      <c r="A79" s="25"/>
      <c r="B79" s="58" t="s">
        <v>22</v>
      </c>
      <c r="C79" s="58"/>
      <c r="D79" s="58"/>
      <c r="E79" s="41">
        <v>0</v>
      </c>
      <c r="F79" s="25"/>
    </row>
    <row r="80" spans="1:6" ht="15" x14ac:dyDescent="0.2">
      <c r="A80" s="25"/>
      <c r="B80" s="59"/>
      <c r="C80" s="59"/>
      <c r="D80" s="59"/>
      <c r="E80" s="41"/>
      <c r="F80" s="25"/>
    </row>
    <row r="81" spans="1:6" ht="19.5" customHeight="1" x14ac:dyDescent="0.2">
      <c r="A81" s="25"/>
      <c r="B81" s="42" t="s">
        <v>21</v>
      </c>
      <c r="C81" s="43"/>
      <c r="D81" s="43"/>
      <c r="E81" s="44">
        <f>E77-E79</f>
        <v>1509.0500000000002</v>
      </c>
      <c r="F81" s="25"/>
    </row>
    <row r="82" spans="1:6" ht="13.5" customHeight="1" x14ac:dyDescent="0.2">
      <c r="A82" s="25"/>
      <c r="B82" s="25"/>
      <c r="C82" s="25"/>
      <c r="D82" s="25"/>
      <c r="E82" s="25"/>
      <c r="F82" s="25"/>
    </row>
    <row r="83" spans="1:6" x14ac:dyDescent="0.2">
      <c r="A83" s="25"/>
      <c r="B83" s="25"/>
      <c r="C83" s="25"/>
      <c r="D83" s="25"/>
      <c r="E83" s="25"/>
      <c r="F83" s="25"/>
    </row>
    <row r="84" spans="1:6" x14ac:dyDescent="0.2">
      <c r="A84" s="25"/>
      <c r="B84" s="54"/>
      <c r="C84" s="54"/>
      <c r="D84" s="54"/>
      <c r="E84" s="54"/>
      <c r="F84" s="25"/>
    </row>
    <row r="85" spans="1:6" ht="14.25" x14ac:dyDescent="0.2">
      <c r="A85" s="62" t="s">
        <v>106</v>
      </c>
      <c r="B85" s="62"/>
      <c r="C85" s="62"/>
      <c r="D85" s="62"/>
      <c r="E85" s="62"/>
      <c r="F85" s="62"/>
    </row>
    <row r="86" spans="1:6" ht="14.25" x14ac:dyDescent="0.2">
      <c r="A86" s="60" t="s">
        <v>107</v>
      </c>
      <c r="B86" s="60"/>
      <c r="C86" s="60"/>
      <c r="D86" s="60"/>
      <c r="E86" s="60"/>
      <c r="F86" s="60"/>
    </row>
    <row r="87" spans="1:6" x14ac:dyDescent="0.2">
      <c r="A87" s="25"/>
      <c r="B87" s="25"/>
      <c r="C87" s="25"/>
      <c r="D87" s="25"/>
      <c r="E87" s="25"/>
      <c r="F87" s="25"/>
    </row>
    <row r="88" spans="1:6" x14ac:dyDescent="0.2">
      <c r="A88" s="25"/>
      <c r="B88" s="55"/>
      <c r="C88" s="55"/>
      <c r="D88" s="55"/>
      <c r="E88" s="55"/>
      <c r="F88" s="25"/>
    </row>
    <row r="89" spans="1:6" ht="15" x14ac:dyDescent="0.2">
      <c r="A89" s="61" t="s">
        <v>7</v>
      </c>
      <c r="B89" s="61"/>
      <c r="C89" s="61"/>
      <c r="D89" s="61"/>
      <c r="E89" s="61"/>
      <c r="F89" s="61"/>
    </row>
    <row r="91" spans="1:6" ht="39.75" customHeight="1" x14ac:dyDescent="0.2">
      <c r="B91" s="52"/>
      <c r="C91" s="53"/>
      <c r="D91" s="53"/>
    </row>
    <row r="92" spans="1:6" ht="13.5" customHeight="1" x14ac:dyDescent="0.2"/>
    <row r="93" spans="1:6" x14ac:dyDescent="0.2">
      <c r="B93" s="17"/>
      <c r="C93" s="17"/>
      <c r="D93" s="17"/>
    </row>
  </sheetData>
  <mergeCells count="45">
    <mergeCell ref="B44:D44"/>
    <mergeCell ref="A30:F30"/>
    <mergeCell ref="B33:D33"/>
    <mergeCell ref="B34:D34"/>
    <mergeCell ref="B35:D35"/>
    <mergeCell ref="B36:D36"/>
    <mergeCell ref="B38:D38"/>
    <mergeCell ref="B39:D39"/>
    <mergeCell ref="B40:D40"/>
    <mergeCell ref="B41:D41"/>
    <mergeCell ref="B42:D42"/>
    <mergeCell ref="B43:D43"/>
    <mergeCell ref="B58:D58"/>
    <mergeCell ref="B45:D45"/>
    <mergeCell ref="B46:D46"/>
    <mergeCell ref="B47:D47"/>
    <mergeCell ref="B48:D48"/>
    <mergeCell ref="B49:D49"/>
    <mergeCell ref="B51:D51"/>
    <mergeCell ref="B52:D52"/>
    <mergeCell ref="B53:D53"/>
    <mergeCell ref="B54:D54"/>
    <mergeCell ref="B55:D55"/>
    <mergeCell ref="B57:D57"/>
    <mergeCell ref="B60:D60"/>
    <mergeCell ref="B61:D61"/>
    <mergeCell ref="B62:D62"/>
    <mergeCell ref="B63:D63"/>
    <mergeCell ref="B64:D64"/>
    <mergeCell ref="A89:F89"/>
    <mergeCell ref="B91:D91"/>
    <mergeCell ref="B50:D50"/>
    <mergeCell ref="B79:D79"/>
    <mergeCell ref="B80:D80"/>
    <mergeCell ref="B84:E84"/>
    <mergeCell ref="A85:F85"/>
    <mergeCell ref="A86:F86"/>
    <mergeCell ref="B88:E88"/>
    <mergeCell ref="B65:D65"/>
    <mergeCell ref="B66:D66"/>
    <mergeCell ref="B67:D67"/>
    <mergeCell ref="B68:D68"/>
    <mergeCell ref="B69:D69"/>
    <mergeCell ref="B78:D78"/>
    <mergeCell ref="B59:D59"/>
  </mergeCells>
  <dataValidations count="1">
    <dataValidation type="list" allowBlank="1" showInputMessage="1" showErrorMessage="1" sqref="B78:B80 B12:B20 B33:B69" xr:uid="{59AEC327-276D-47C5-B607-57A58543078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88B56-1E7D-4453-BDE9-D67DAACD6FBE}">
  <sheetPr>
    <pageSetUpPr fitToPage="1"/>
  </sheetPr>
  <dimension ref="A12:F91"/>
  <sheetViews>
    <sheetView view="pageBreakPreview" topLeftCell="A10" zoomScale="80" zoomScaleNormal="100" zoomScaleSheetLayoutView="80" workbookViewId="0">
      <selection activeCell="B34" sqref="B34: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322</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180</v>
      </c>
      <c r="C25" s="25"/>
      <c r="D25" s="25"/>
      <c r="E25" s="25"/>
      <c r="F25" s="25"/>
    </row>
    <row r="26" spans="1:6" ht="33.75" customHeight="1" x14ac:dyDescent="0.2">
      <c r="A26" s="18"/>
      <c r="B26" s="48" t="s">
        <v>181</v>
      </c>
      <c r="C26" s="25"/>
      <c r="D26" s="25"/>
      <c r="E26" s="25"/>
      <c r="F26" s="25"/>
    </row>
    <row r="27" spans="1:6" x14ac:dyDescent="0.2">
      <c r="A27" s="19"/>
      <c r="B27" s="25"/>
      <c r="C27" s="27"/>
      <c r="D27" s="27"/>
      <c r="E27" s="28"/>
      <c r="F27" s="25"/>
    </row>
    <row r="28" spans="1:6" ht="15" x14ac:dyDescent="0.2">
      <c r="A28" s="18"/>
      <c r="B28" s="27"/>
      <c r="C28" s="27"/>
      <c r="D28" s="31" t="s">
        <v>15</v>
      </c>
      <c r="E28" s="31" t="s">
        <v>323</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c r="C33" s="56"/>
      <c r="D33" s="56"/>
      <c r="E33" s="32"/>
      <c r="F33" s="25"/>
    </row>
    <row r="34" spans="1:6" ht="14.25" x14ac:dyDescent="0.2">
      <c r="A34" s="25"/>
      <c r="B34" s="56" t="s">
        <v>289</v>
      </c>
      <c r="C34" s="56"/>
      <c r="D34" s="56"/>
      <c r="E34" s="32"/>
      <c r="F34" s="25"/>
    </row>
    <row r="35" spans="1:6" ht="14.25" x14ac:dyDescent="0.2">
      <c r="A35" s="25"/>
      <c r="B35" s="56"/>
      <c r="C35" s="56"/>
      <c r="D35" s="56"/>
      <c r="E35" s="32"/>
      <c r="F35" s="25"/>
    </row>
    <row r="36" spans="1:6" ht="14.25" x14ac:dyDescent="0.2">
      <c r="A36" s="25"/>
      <c r="B36" s="56" t="s">
        <v>324</v>
      </c>
      <c r="C36" s="56"/>
      <c r="D36" s="56"/>
      <c r="E36" s="32"/>
      <c r="F36" s="25"/>
    </row>
    <row r="37" spans="1:6" ht="14.25" x14ac:dyDescent="0.2">
      <c r="A37" s="25"/>
      <c r="B37" s="56"/>
      <c r="C37" s="56"/>
      <c r="D37" s="56"/>
      <c r="E37" s="32"/>
      <c r="F37" s="25"/>
    </row>
    <row r="38" spans="1:6" ht="14.25" x14ac:dyDescent="0.2">
      <c r="A38" s="25"/>
      <c r="B38" s="56"/>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29.25" customHeight="1" x14ac:dyDescent="0.2">
      <c r="A65" s="25"/>
      <c r="B65" s="56"/>
      <c r="C65" s="56"/>
      <c r="D65" s="56"/>
      <c r="E65" s="32"/>
      <c r="F65" s="25"/>
    </row>
    <row r="66" spans="1:6" x14ac:dyDescent="0.2">
      <c r="A66" s="18"/>
      <c r="B66" s="19"/>
      <c r="C66" s="18"/>
      <c r="D66" s="18"/>
      <c r="E66" s="18"/>
    </row>
    <row r="67" spans="1:6" ht="14.25" x14ac:dyDescent="0.2">
      <c r="A67" s="25"/>
      <c r="B67" s="56"/>
      <c r="C67" s="56"/>
      <c r="D67" s="56"/>
      <c r="E67" s="32"/>
      <c r="F67" s="25"/>
    </row>
    <row r="68" spans="1:6" ht="13.5" customHeight="1" x14ac:dyDescent="0.2">
      <c r="A68" s="25"/>
      <c r="B68" s="29" t="s">
        <v>19</v>
      </c>
      <c r="C68" s="30"/>
      <c r="D68" s="30"/>
      <c r="E68" s="33">
        <f>2.5*350</f>
        <v>875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875</v>
      </c>
      <c r="F71" s="25"/>
    </row>
    <row r="72" spans="1:6" ht="13.5" customHeight="1" x14ac:dyDescent="0.2">
      <c r="A72" s="25"/>
      <c r="B72" s="30" t="s">
        <v>5</v>
      </c>
      <c r="C72" s="35">
        <v>0.05</v>
      </c>
      <c r="D72" s="30"/>
      <c r="E72" s="39">
        <f>ROUND(E71*C72,2)</f>
        <v>43.75</v>
      </c>
      <c r="F72" s="25"/>
    </row>
    <row r="73" spans="1:6" ht="13.5" customHeight="1" x14ac:dyDescent="0.2">
      <c r="A73" s="25"/>
      <c r="B73" s="30" t="s">
        <v>4</v>
      </c>
      <c r="C73" s="47">
        <v>9.9750000000000005E-2</v>
      </c>
      <c r="D73" s="30"/>
      <c r="E73" s="40">
        <f>ROUND(E71*C73,2)</f>
        <v>87.28</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1006.03</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1006.03</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5">
    <mergeCell ref="B86:E86"/>
    <mergeCell ref="A87:F87"/>
    <mergeCell ref="B89:D89"/>
    <mergeCell ref="B76:D76"/>
    <mergeCell ref="B77:D77"/>
    <mergeCell ref="B78:D78"/>
    <mergeCell ref="B82:E82"/>
    <mergeCell ref="A83:F83"/>
    <mergeCell ref="A84:F84"/>
    <mergeCell ref="B67:D67"/>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00811F50-03F5-4CF8-ACFE-5E2170082C4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E15DF-1CEF-49EA-BA9C-7BAC143CEE9E}">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322</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130</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325</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63"/>
      <c r="C34" s="63"/>
      <c r="D34" s="63"/>
      <c r="E34" s="32"/>
      <c r="F34" s="25"/>
    </row>
    <row r="35" spans="1:6" ht="14.25" x14ac:dyDescent="0.2">
      <c r="A35" s="25"/>
      <c r="B35" s="63" t="s">
        <v>326</v>
      </c>
      <c r="C35" s="63"/>
      <c r="D35" s="63"/>
      <c r="E35" s="32"/>
      <c r="F35" s="25"/>
    </row>
    <row r="36" spans="1:6" ht="14.25" x14ac:dyDescent="0.2">
      <c r="A36" s="25"/>
      <c r="B36" s="46"/>
      <c r="C36" s="46"/>
      <c r="D36" s="46"/>
      <c r="E36" s="32"/>
      <c r="F36" s="25"/>
    </row>
    <row r="37" spans="1:6" ht="14.25" x14ac:dyDescent="0.2">
      <c r="A37" s="25"/>
      <c r="B37" s="63"/>
      <c r="C37" s="63"/>
      <c r="D37" s="63"/>
      <c r="E37" s="32"/>
      <c r="F37" s="25"/>
    </row>
    <row r="38" spans="1:6" ht="14.25" x14ac:dyDescent="0.2">
      <c r="A38" s="25"/>
      <c r="B38" s="56"/>
      <c r="C38" s="56"/>
      <c r="D38" s="56"/>
      <c r="E38" s="32"/>
      <c r="F38" s="25"/>
    </row>
    <row r="39" spans="1:6" ht="28.5" customHeight="1" x14ac:dyDescent="0.2">
      <c r="A39" s="25"/>
      <c r="B39" s="56"/>
      <c r="C39" s="56"/>
      <c r="D39" s="56"/>
      <c r="E39" s="32"/>
      <c r="F39" s="25"/>
    </row>
    <row r="40" spans="1:6" ht="14.25" x14ac:dyDescent="0.2">
      <c r="A40" s="25"/>
      <c r="B40" s="56"/>
      <c r="C40" s="56"/>
      <c r="D40" s="5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46"/>
      <c r="C54" s="46"/>
      <c r="D54" s="4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3.5" customHeight="1" x14ac:dyDescent="0.2">
      <c r="A67" s="25"/>
      <c r="B67" s="56"/>
      <c r="C67" s="56"/>
      <c r="D67" s="56"/>
      <c r="E67" s="32"/>
      <c r="F67" s="25"/>
    </row>
    <row r="68" spans="1:6" ht="13.5" customHeight="1" x14ac:dyDescent="0.2">
      <c r="A68" s="25"/>
      <c r="B68" s="29" t="s">
        <v>19</v>
      </c>
      <c r="C68" s="30"/>
      <c r="D68" s="30"/>
      <c r="E68" s="33">
        <f>2.75*350</f>
        <v>962.5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962.5</v>
      </c>
      <c r="F71" s="25"/>
    </row>
    <row r="72" spans="1:6" ht="13.5" customHeight="1" x14ac:dyDescent="0.2">
      <c r="A72" s="25"/>
      <c r="B72" s="30" t="s">
        <v>5</v>
      </c>
      <c r="C72" s="35">
        <v>0.05</v>
      </c>
      <c r="D72" s="30"/>
      <c r="E72" s="39">
        <f>ROUND(E71*C72,2)</f>
        <v>48.13</v>
      </c>
      <c r="F72" s="25"/>
    </row>
    <row r="73" spans="1:6" ht="13.5" customHeight="1" x14ac:dyDescent="0.2">
      <c r="A73" s="25"/>
      <c r="B73" s="30" t="s">
        <v>4</v>
      </c>
      <c r="C73" s="47">
        <v>9.9750000000000005E-2</v>
      </c>
      <c r="D73" s="30"/>
      <c r="E73" s="40">
        <f>ROUND(E71*C73,2)</f>
        <v>96.01</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1106.6400000000001</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1106.6400000000001</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3">
    <mergeCell ref="B44:D44"/>
    <mergeCell ref="A30:F30"/>
    <mergeCell ref="B33:D33"/>
    <mergeCell ref="B34:D34"/>
    <mergeCell ref="B35:D35"/>
    <mergeCell ref="B37:D37"/>
    <mergeCell ref="B38:D38"/>
    <mergeCell ref="B39:D39"/>
    <mergeCell ref="B40:D40"/>
    <mergeCell ref="B41:D41"/>
    <mergeCell ref="B42:D42"/>
    <mergeCell ref="B43:D43"/>
    <mergeCell ref="B57:D57"/>
    <mergeCell ref="B45:D45"/>
    <mergeCell ref="B46:D46"/>
    <mergeCell ref="B47:D47"/>
    <mergeCell ref="B48:D48"/>
    <mergeCell ref="B49:D49"/>
    <mergeCell ref="B50:D50"/>
    <mergeCell ref="B51:D51"/>
    <mergeCell ref="B52:D52"/>
    <mergeCell ref="B53:D53"/>
    <mergeCell ref="B55:D55"/>
    <mergeCell ref="B56:D56"/>
    <mergeCell ref="B77:D77"/>
    <mergeCell ref="B58:D58"/>
    <mergeCell ref="B59:D59"/>
    <mergeCell ref="B60:D60"/>
    <mergeCell ref="B61:D61"/>
    <mergeCell ref="B62:D62"/>
    <mergeCell ref="B63:D63"/>
    <mergeCell ref="B64:D64"/>
    <mergeCell ref="B65:D65"/>
    <mergeCell ref="B66:D66"/>
    <mergeCell ref="B67:D67"/>
    <mergeCell ref="B76:D76"/>
    <mergeCell ref="B89:D89"/>
    <mergeCell ref="B78:D78"/>
    <mergeCell ref="B82:E82"/>
    <mergeCell ref="A83:F83"/>
    <mergeCell ref="A84:F84"/>
    <mergeCell ref="B86:E86"/>
    <mergeCell ref="A87:F87"/>
  </mergeCells>
  <dataValidations count="1">
    <dataValidation type="list" allowBlank="1" showInputMessage="1" showErrorMessage="1" sqref="B76:B78 B12:B20 B33:B67" xr:uid="{9221E0FF-E03E-457D-85FF-3E8E31B62C7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229BC-D573-469C-AF8C-C85F0EED5038}">
  <sheetPr>
    <pageSetUpPr fitToPage="1"/>
  </sheetPr>
  <dimension ref="A12:F91"/>
  <sheetViews>
    <sheetView view="pageBreakPreview" topLeftCell="A7"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322</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327</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329</v>
      </c>
      <c r="C35" s="56"/>
      <c r="D35" s="56"/>
      <c r="E35" s="32"/>
      <c r="F35" s="25"/>
    </row>
    <row r="36" spans="1:6" ht="14.25" x14ac:dyDescent="0.2">
      <c r="A36" s="25"/>
      <c r="B36" s="56"/>
      <c r="C36" s="56"/>
      <c r="D36" s="56"/>
      <c r="E36" s="32"/>
      <c r="F36" s="25"/>
    </row>
    <row r="37" spans="1:6" ht="14.25" x14ac:dyDescent="0.2">
      <c r="A37" s="25"/>
      <c r="B37" s="56" t="s">
        <v>296</v>
      </c>
      <c r="C37" s="56"/>
      <c r="D37" s="56"/>
      <c r="E37" s="32"/>
      <c r="F37" s="25"/>
    </row>
    <row r="38" spans="1:6" ht="14.25" x14ac:dyDescent="0.2">
      <c r="A38" s="25"/>
      <c r="B38" s="56"/>
      <c r="C38" s="56"/>
      <c r="D38" s="56"/>
      <c r="E38" s="32"/>
      <c r="F38" s="25"/>
    </row>
    <row r="39" spans="1:6" ht="29.25" customHeight="1" x14ac:dyDescent="0.2">
      <c r="A39" s="25"/>
      <c r="B39" s="56" t="s">
        <v>328</v>
      </c>
      <c r="C39" s="56"/>
      <c r="D39" s="56"/>
      <c r="E39" s="32"/>
      <c r="F39" s="25"/>
    </row>
    <row r="40" spans="1:6" ht="14.25" x14ac:dyDescent="0.2">
      <c r="A40" s="25"/>
      <c r="B40" s="46"/>
      <c r="C40" s="46"/>
      <c r="D40" s="46"/>
      <c r="E40" s="32"/>
      <c r="F40" s="25"/>
    </row>
    <row r="41" spans="1:6" ht="14.25" x14ac:dyDescent="0.2">
      <c r="A41" s="25"/>
      <c r="B41" s="63"/>
      <c r="C41" s="63"/>
      <c r="D41" s="63"/>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46"/>
      <c r="C54" s="46"/>
      <c r="D54" s="4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3.5" customHeight="1" x14ac:dyDescent="0.2">
      <c r="A67" s="25"/>
      <c r="B67" s="56"/>
      <c r="C67" s="56"/>
      <c r="D67" s="56"/>
      <c r="E67" s="32"/>
      <c r="F67" s="25"/>
    </row>
    <row r="68" spans="1:6" ht="13.5" customHeight="1" x14ac:dyDescent="0.2">
      <c r="A68" s="25"/>
      <c r="B68" s="29" t="s">
        <v>19</v>
      </c>
      <c r="C68" s="30"/>
      <c r="D68" s="30"/>
      <c r="E68" s="33">
        <f>9.75*350</f>
        <v>3412.5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3412.5</v>
      </c>
      <c r="F71" s="25"/>
    </row>
    <row r="72" spans="1:6" ht="13.5" customHeight="1" x14ac:dyDescent="0.2">
      <c r="A72" s="25"/>
      <c r="B72" s="30" t="s">
        <v>5</v>
      </c>
      <c r="C72" s="35">
        <v>0.05</v>
      </c>
      <c r="D72" s="30"/>
      <c r="E72" s="39">
        <f>ROUND(E71*C72,2)</f>
        <v>170.63</v>
      </c>
      <c r="F72" s="25"/>
    </row>
    <row r="73" spans="1:6" ht="13.5" customHeight="1" x14ac:dyDescent="0.2">
      <c r="A73" s="25"/>
      <c r="B73" s="30" t="s">
        <v>4</v>
      </c>
      <c r="C73" s="47">
        <v>9.9750000000000005E-2</v>
      </c>
      <c r="D73" s="30"/>
      <c r="E73" s="40">
        <f>ROUND(E71*C73,2)</f>
        <v>340.4</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3923.53</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3923.53</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3">
    <mergeCell ref="B44:D44"/>
    <mergeCell ref="A30:F30"/>
    <mergeCell ref="B33:D33"/>
    <mergeCell ref="B34:D34"/>
    <mergeCell ref="B35:D35"/>
    <mergeCell ref="B36:D36"/>
    <mergeCell ref="B37:D37"/>
    <mergeCell ref="B38:D38"/>
    <mergeCell ref="B39:D39"/>
    <mergeCell ref="B41:D41"/>
    <mergeCell ref="B42:D42"/>
    <mergeCell ref="B43:D43"/>
    <mergeCell ref="B56:D56"/>
    <mergeCell ref="B45:D45"/>
    <mergeCell ref="B46:D46"/>
    <mergeCell ref="B47:D47"/>
    <mergeCell ref="B48:D48"/>
    <mergeCell ref="B49:D49"/>
    <mergeCell ref="B50:D50"/>
    <mergeCell ref="B51:D51"/>
    <mergeCell ref="B52:D52"/>
    <mergeCell ref="B53:D53"/>
    <mergeCell ref="B55:D55"/>
    <mergeCell ref="B76:D76"/>
    <mergeCell ref="B57:D57"/>
    <mergeCell ref="B58:D58"/>
    <mergeCell ref="B59:D59"/>
    <mergeCell ref="B60:D60"/>
    <mergeCell ref="B61:D61"/>
    <mergeCell ref="B62:D62"/>
    <mergeCell ref="B63:D63"/>
    <mergeCell ref="B64:D64"/>
    <mergeCell ref="B65:D65"/>
    <mergeCell ref="B66:D66"/>
    <mergeCell ref="B67:D67"/>
    <mergeCell ref="A87:F87"/>
    <mergeCell ref="B89:D89"/>
    <mergeCell ref="B77:D77"/>
    <mergeCell ref="B78:D78"/>
    <mergeCell ref="B82:E82"/>
    <mergeCell ref="A83:F83"/>
    <mergeCell ref="A84:F84"/>
    <mergeCell ref="B86:E86"/>
  </mergeCells>
  <dataValidations count="1">
    <dataValidation type="list" allowBlank="1" showInputMessage="1" showErrorMessage="1" sqref="B76:B78 B12:B20 B33:B67" xr:uid="{3D466755-85E5-45DC-B57A-A048973BD09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1E3DA-FC46-4E3D-9F75-D37778AF5D25}">
  <sheetPr>
    <pageSetUpPr fitToPage="1"/>
  </sheetPr>
  <dimension ref="A12:F91"/>
  <sheetViews>
    <sheetView view="pageBreakPreview" topLeftCell="A10"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330</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240</v>
      </c>
      <c r="C24" s="25"/>
      <c r="D24" s="25"/>
      <c r="E24" s="25"/>
      <c r="F24" s="25"/>
    </row>
    <row r="25" spans="1:6" ht="15" x14ac:dyDescent="0.2">
      <c r="A25" s="18"/>
      <c r="B25" s="29" t="s">
        <v>241</v>
      </c>
      <c r="C25" s="25"/>
      <c r="D25" s="25"/>
      <c r="E25" s="25"/>
      <c r="F25" s="25"/>
    </row>
    <row r="26" spans="1:6" ht="33.75" customHeight="1" x14ac:dyDescent="0.2">
      <c r="A26" s="18"/>
      <c r="B26" s="48" t="s">
        <v>242</v>
      </c>
      <c r="C26" s="25"/>
      <c r="D26" s="25"/>
      <c r="E26" s="25"/>
      <c r="F26" s="25"/>
    </row>
    <row r="27" spans="1:6" x14ac:dyDescent="0.2">
      <c r="A27" s="19"/>
      <c r="B27" s="25"/>
      <c r="C27" s="27"/>
      <c r="D27" s="27"/>
      <c r="E27" s="28"/>
      <c r="F27" s="25"/>
    </row>
    <row r="28" spans="1:6" ht="15" x14ac:dyDescent="0.2">
      <c r="A28" s="18"/>
      <c r="B28" s="27"/>
      <c r="C28" s="27"/>
      <c r="D28" s="31" t="s">
        <v>15</v>
      </c>
      <c r="E28" s="31" t="s">
        <v>331</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c r="C33" s="56"/>
      <c r="D33" s="56"/>
      <c r="E33" s="32"/>
      <c r="F33" s="25"/>
    </row>
    <row r="34" spans="1:6" ht="14.25" x14ac:dyDescent="0.2">
      <c r="A34" s="25"/>
      <c r="B34" s="56" t="s">
        <v>332</v>
      </c>
      <c r="C34" s="56"/>
      <c r="D34" s="56"/>
      <c r="E34" s="32"/>
      <c r="F34" s="25"/>
    </row>
    <row r="35" spans="1:6" ht="14.25" x14ac:dyDescent="0.2">
      <c r="A35" s="25"/>
      <c r="B35" s="56"/>
      <c r="C35" s="56"/>
      <c r="D35" s="56"/>
      <c r="E35" s="32"/>
      <c r="F35" s="25"/>
    </row>
    <row r="36" spans="1:6" ht="14.25" x14ac:dyDescent="0.2">
      <c r="A36" s="25"/>
      <c r="B36" s="56" t="s">
        <v>353</v>
      </c>
      <c r="C36" s="56"/>
      <c r="D36" s="56"/>
      <c r="E36" s="32"/>
      <c r="F36" s="25"/>
    </row>
    <row r="37" spans="1:6" ht="14.25" x14ac:dyDescent="0.2">
      <c r="A37" s="25"/>
      <c r="B37" s="56"/>
      <c r="C37" s="56"/>
      <c r="D37" s="56"/>
      <c r="E37" s="32"/>
      <c r="F37" s="25"/>
    </row>
    <row r="38" spans="1:6" ht="14.25" x14ac:dyDescent="0.2">
      <c r="A38" s="25"/>
      <c r="B38" s="56" t="s">
        <v>354</v>
      </c>
      <c r="C38" s="56"/>
      <c r="D38" s="56"/>
      <c r="E38" s="32"/>
      <c r="F38" s="25"/>
    </row>
    <row r="39" spans="1:6" ht="14.25" x14ac:dyDescent="0.2">
      <c r="A39" s="25"/>
      <c r="B39" s="56"/>
      <c r="C39" s="56"/>
      <c r="D39" s="56"/>
      <c r="E39" s="32"/>
      <c r="F39" s="25"/>
    </row>
    <row r="40" spans="1:6" ht="14.25" x14ac:dyDescent="0.2">
      <c r="A40" s="25"/>
      <c r="B40" s="56" t="s">
        <v>355</v>
      </c>
      <c r="C40" s="56"/>
      <c r="D40" s="5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29.25" customHeight="1" x14ac:dyDescent="0.2">
      <c r="A65" s="25"/>
      <c r="B65" s="56"/>
      <c r="C65" s="56"/>
      <c r="D65" s="56"/>
      <c r="E65" s="32"/>
      <c r="F65" s="25"/>
    </row>
    <row r="66" spans="1:6" x14ac:dyDescent="0.2">
      <c r="A66" s="18"/>
      <c r="B66" s="19"/>
      <c r="C66" s="18"/>
      <c r="D66" s="18"/>
      <c r="E66" s="18"/>
    </row>
    <row r="67" spans="1:6" ht="14.25" x14ac:dyDescent="0.2">
      <c r="A67" s="25"/>
      <c r="B67" s="56"/>
      <c r="C67" s="56"/>
      <c r="D67" s="56"/>
      <c r="E67" s="32"/>
      <c r="F67" s="25"/>
    </row>
    <row r="68" spans="1:6" ht="13.5" customHeight="1" x14ac:dyDescent="0.2">
      <c r="A68" s="25"/>
      <c r="B68" s="29" t="s">
        <v>19</v>
      </c>
      <c r="C68" s="30"/>
      <c r="D68" s="30"/>
      <c r="E68" s="33">
        <f>4.5*350</f>
        <v>1575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1575</v>
      </c>
      <c r="F71" s="25"/>
    </row>
    <row r="72" spans="1:6" ht="13.5" customHeight="1" x14ac:dyDescent="0.2">
      <c r="A72" s="25"/>
      <c r="B72" s="30" t="s">
        <v>5</v>
      </c>
      <c r="C72" s="35">
        <v>0.05</v>
      </c>
      <c r="D72" s="30"/>
      <c r="E72" s="39">
        <f>ROUND(E71*C72,2)</f>
        <v>78.75</v>
      </c>
      <c r="F72" s="25"/>
    </row>
    <row r="73" spans="1:6" ht="13.5" customHeight="1" x14ac:dyDescent="0.2">
      <c r="A73" s="25"/>
      <c r="B73" s="30" t="s">
        <v>4</v>
      </c>
      <c r="C73" s="47">
        <v>9.9750000000000005E-2</v>
      </c>
      <c r="D73" s="30"/>
      <c r="E73" s="40">
        <f>ROUND(E71*C73,2)</f>
        <v>157.11000000000001</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1810.8600000000001</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1810.8600000000001</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5">
    <mergeCell ref="B86:E86"/>
    <mergeCell ref="A87:F87"/>
    <mergeCell ref="B89:D89"/>
    <mergeCell ref="B76:D76"/>
    <mergeCell ref="B77:D77"/>
    <mergeCell ref="B78:D78"/>
    <mergeCell ref="B82:E82"/>
    <mergeCell ref="A83:F83"/>
    <mergeCell ref="A84:F84"/>
    <mergeCell ref="B67:D67"/>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C0A5BC45-569B-4553-BEA2-0FFA39F20D0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9E162-4CDD-4E70-B043-17B4064A186F}">
  <sheetPr>
    <pageSetUpPr fitToPage="1"/>
  </sheetPr>
  <dimension ref="A12:F91"/>
  <sheetViews>
    <sheetView view="pageBreakPreview" topLeftCell="A12"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356</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180</v>
      </c>
      <c r="C25" s="25"/>
      <c r="D25" s="25"/>
      <c r="E25" s="25"/>
      <c r="F25" s="25"/>
    </row>
    <row r="26" spans="1:6" ht="33.75" customHeight="1" x14ac:dyDescent="0.2">
      <c r="A26" s="18"/>
      <c r="B26" s="48" t="s">
        <v>181</v>
      </c>
      <c r="C26" s="25"/>
      <c r="D26" s="25"/>
      <c r="E26" s="25"/>
      <c r="F26" s="25"/>
    </row>
    <row r="27" spans="1:6" x14ac:dyDescent="0.2">
      <c r="A27" s="19"/>
      <c r="B27" s="25"/>
      <c r="C27" s="27"/>
      <c r="D27" s="27"/>
      <c r="E27" s="28"/>
      <c r="F27" s="25"/>
    </row>
    <row r="28" spans="1:6" ht="15" x14ac:dyDescent="0.2">
      <c r="A28" s="18"/>
      <c r="B28" s="27"/>
      <c r="C28" s="27"/>
      <c r="D28" s="31" t="s">
        <v>15</v>
      </c>
      <c r="E28" s="31" t="s">
        <v>357</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c r="C33" s="56"/>
      <c r="D33" s="56"/>
      <c r="E33" s="32"/>
      <c r="F33" s="25"/>
    </row>
    <row r="34" spans="1:6" ht="14.25" x14ac:dyDescent="0.2">
      <c r="A34" s="25"/>
      <c r="B34" s="56" t="s">
        <v>132</v>
      </c>
      <c r="C34" s="56"/>
      <c r="D34" s="56"/>
      <c r="E34" s="32"/>
      <c r="F34" s="25"/>
    </row>
    <row r="35" spans="1:6" ht="14.25" x14ac:dyDescent="0.2">
      <c r="A35" s="25"/>
      <c r="B35" s="56"/>
      <c r="C35" s="56"/>
      <c r="D35" s="56"/>
      <c r="E35" s="32"/>
      <c r="F35" s="25"/>
    </row>
    <row r="36" spans="1:6" ht="14.25" x14ac:dyDescent="0.2">
      <c r="A36" s="25"/>
      <c r="B36" s="56" t="s">
        <v>344</v>
      </c>
      <c r="C36" s="56"/>
      <c r="D36" s="56"/>
      <c r="E36" s="32"/>
      <c r="F36" s="25"/>
    </row>
    <row r="37" spans="1:6" ht="14.25" x14ac:dyDescent="0.2">
      <c r="A37" s="25"/>
      <c r="B37" s="56"/>
      <c r="C37" s="56"/>
      <c r="D37" s="56"/>
      <c r="E37" s="32"/>
      <c r="F37" s="25"/>
    </row>
    <row r="38" spans="1:6" ht="14.25" x14ac:dyDescent="0.2">
      <c r="A38" s="25"/>
      <c r="B38" s="56" t="s">
        <v>358</v>
      </c>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29.25" customHeight="1" x14ac:dyDescent="0.2">
      <c r="A65" s="25"/>
      <c r="B65" s="56"/>
      <c r="C65" s="56"/>
      <c r="D65" s="56"/>
      <c r="E65" s="32"/>
      <c r="F65" s="25"/>
    </row>
    <row r="66" spans="1:6" x14ac:dyDescent="0.2">
      <c r="A66" s="18"/>
      <c r="B66" s="19"/>
      <c r="C66" s="18"/>
      <c r="D66" s="18"/>
      <c r="E66" s="18"/>
    </row>
    <row r="67" spans="1:6" ht="14.25" x14ac:dyDescent="0.2">
      <c r="A67" s="25"/>
      <c r="B67" s="56"/>
      <c r="C67" s="56"/>
      <c r="D67" s="56"/>
      <c r="E67" s="32"/>
      <c r="F67" s="25"/>
    </row>
    <row r="68" spans="1:6" ht="13.5" customHeight="1" x14ac:dyDescent="0.2">
      <c r="A68" s="25"/>
      <c r="B68" s="29" t="s">
        <v>19</v>
      </c>
      <c r="C68" s="30"/>
      <c r="D68" s="30"/>
      <c r="E68" s="33">
        <f>9.5*350</f>
        <v>3325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3325</v>
      </c>
      <c r="F71" s="25"/>
    </row>
    <row r="72" spans="1:6" ht="13.5" customHeight="1" x14ac:dyDescent="0.2">
      <c r="A72" s="25"/>
      <c r="B72" s="30" t="s">
        <v>5</v>
      </c>
      <c r="C72" s="35">
        <v>0.05</v>
      </c>
      <c r="D72" s="30"/>
      <c r="E72" s="39">
        <f>ROUND(E71*C72,2)</f>
        <v>166.25</v>
      </c>
      <c r="F72" s="25"/>
    </row>
    <row r="73" spans="1:6" ht="13.5" customHeight="1" x14ac:dyDescent="0.2">
      <c r="A73" s="25"/>
      <c r="B73" s="30" t="s">
        <v>4</v>
      </c>
      <c r="C73" s="47">
        <v>9.9750000000000005E-2</v>
      </c>
      <c r="D73" s="30"/>
      <c r="E73" s="40">
        <f>ROUND(E71*C73,2)</f>
        <v>331.67</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3822.92</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3822.92</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5">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7:D67"/>
    <mergeCell ref="B55:D55"/>
    <mergeCell ref="B56:D56"/>
    <mergeCell ref="B57:D57"/>
    <mergeCell ref="B58:D58"/>
    <mergeCell ref="B59:D59"/>
    <mergeCell ref="B60:D60"/>
    <mergeCell ref="B61:D61"/>
    <mergeCell ref="B62:D62"/>
    <mergeCell ref="B63:D63"/>
    <mergeCell ref="B64:D64"/>
    <mergeCell ref="B65:D65"/>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2:B67" xr:uid="{D7EE821B-8954-4DBF-86A0-ACCAB72FBF2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2B03E-CDBB-41CC-887D-F978F1FC2C53}">
  <sheetPr>
    <pageSetUpPr fitToPage="1"/>
  </sheetPr>
  <dimension ref="A12:F92"/>
  <sheetViews>
    <sheetView view="pageBreakPreview" topLeftCell="A1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356</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359</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360</v>
      </c>
      <c r="C35" s="56"/>
      <c r="D35" s="56"/>
      <c r="E35" s="32"/>
      <c r="F35" s="25"/>
    </row>
    <row r="36" spans="1:6" ht="14.25" x14ac:dyDescent="0.2">
      <c r="A36" s="25"/>
      <c r="B36" s="56"/>
      <c r="C36" s="56"/>
      <c r="D36" s="56"/>
      <c r="E36" s="32"/>
      <c r="F36" s="25"/>
    </row>
    <row r="37" spans="1:6" ht="14.25" x14ac:dyDescent="0.2">
      <c r="A37" s="25"/>
      <c r="B37" s="56" t="s">
        <v>361</v>
      </c>
      <c r="C37" s="56"/>
      <c r="D37" s="56"/>
      <c r="E37" s="32"/>
      <c r="F37" s="25"/>
    </row>
    <row r="38" spans="1:6" ht="14.25" x14ac:dyDescent="0.2">
      <c r="A38" s="25"/>
      <c r="B38" s="56"/>
      <c r="C38" s="56"/>
      <c r="D38" s="56"/>
      <c r="E38" s="32"/>
      <c r="F38" s="25"/>
    </row>
    <row r="39" spans="1:6" ht="14.25" x14ac:dyDescent="0.2">
      <c r="A39" s="25"/>
      <c r="B39" s="56" t="s">
        <v>362</v>
      </c>
      <c r="C39" s="56"/>
      <c r="D39" s="56"/>
      <c r="E39" s="32"/>
      <c r="F39" s="25"/>
    </row>
    <row r="40" spans="1:6" ht="14.25" x14ac:dyDescent="0.2">
      <c r="A40" s="25"/>
      <c r="B40" s="46"/>
      <c r="C40" s="46"/>
      <c r="D40" s="46"/>
      <c r="E40" s="32"/>
      <c r="F40" s="25"/>
    </row>
    <row r="41" spans="1:6" ht="14.25" x14ac:dyDescent="0.2">
      <c r="A41" s="25"/>
      <c r="B41" s="63" t="s">
        <v>363</v>
      </c>
      <c r="C41" s="63"/>
      <c r="D41" s="63"/>
      <c r="E41" s="32"/>
      <c r="F41" s="25"/>
    </row>
    <row r="42" spans="1:6" ht="14.25" x14ac:dyDescent="0.2">
      <c r="A42" s="25"/>
      <c r="B42" s="63"/>
      <c r="C42" s="63"/>
      <c r="D42" s="63"/>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46"/>
      <c r="C55" s="46"/>
      <c r="D55" s="4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4.25" x14ac:dyDescent="0.2">
      <c r="A67" s="25"/>
      <c r="B67" s="56"/>
      <c r="C67" s="56"/>
      <c r="D67" s="56"/>
      <c r="E67" s="32"/>
      <c r="F67" s="25"/>
    </row>
    <row r="68" spans="1:6" ht="13.5" customHeight="1" x14ac:dyDescent="0.2">
      <c r="A68" s="25"/>
      <c r="B68" s="56"/>
      <c r="C68" s="56"/>
      <c r="D68" s="56"/>
      <c r="E68" s="32"/>
      <c r="F68" s="25"/>
    </row>
    <row r="69" spans="1:6" ht="13.5" customHeight="1" x14ac:dyDescent="0.2">
      <c r="A69" s="25"/>
      <c r="B69" s="29" t="s">
        <v>19</v>
      </c>
      <c r="C69" s="30"/>
      <c r="D69" s="30"/>
      <c r="E69" s="33">
        <f>10.5*350</f>
        <v>3675</v>
      </c>
      <c r="F69" s="25"/>
    </row>
    <row r="70" spans="1:6" ht="13.5" customHeight="1" x14ac:dyDescent="0.2">
      <c r="A70" s="25"/>
      <c r="B70" s="38" t="s">
        <v>16</v>
      </c>
      <c r="C70" s="30"/>
      <c r="D70" s="30"/>
      <c r="E70" s="34">
        <v>75</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3750</v>
      </c>
      <c r="F72" s="25"/>
    </row>
    <row r="73" spans="1:6" ht="13.5" customHeight="1" x14ac:dyDescent="0.2">
      <c r="A73" s="25"/>
      <c r="B73" s="30" t="s">
        <v>5</v>
      </c>
      <c r="C73" s="35">
        <v>0.05</v>
      </c>
      <c r="D73" s="30"/>
      <c r="E73" s="39">
        <f>ROUND(E72*C73,2)</f>
        <v>187.5</v>
      </c>
      <c r="F73" s="25"/>
    </row>
    <row r="74" spans="1:6" ht="13.5" customHeight="1" x14ac:dyDescent="0.2">
      <c r="A74" s="25"/>
      <c r="B74" s="30" t="s">
        <v>4</v>
      </c>
      <c r="C74" s="47">
        <v>9.9750000000000005E-2</v>
      </c>
      <c r="D74" s="30"/>
      <c r="E74" s="40">
        <f>ROUND(E72*C74,2)</f>
        <v>374.06</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4311.5600000000004</v>
      </c>
      <c r="F76" s="25"/>
    </row>
    <row r="77" spans="1:6" ht="15.75" thickTop="1" x14ac:dyDescent="0.2">
      <c r="A77" s="25"/>
      <c r="B77" s="59"/>
      <c r="C77" s="59"/>
      <c r="D77" s="59"/>
      <c r="E77" s="41"/>
      <c r="F77" s="25"/>
    </row>
    <row r="78" spans="1:6" ht="15" x14ac:dyDescent="0.2">
      <c r="A78" s="25"/>
      <c r="B78" s="58" t="s">
        <v>22</v>
      </c>
      <c r="C78" s="58"/>
      <c r="D78" s="58"/>
      <c r="E78" s="41">
        <v>0</v>
      </c>
      <c r="F78" s="25"/>
    </row>
    <row r="79" spans="1:6" ht="15" x14ac:dyDescent="0.2">
      <c r="A79" s="25"/>
      <c r="B79" s="59"/>
      <c r="C79" s="59"/>
      <c r="D79" s="59"/>
      <c r="E79" s="41"/>
      <c r="F79" s="25"/>
    </row>
    <row r="80" spans="1:6" ht="19.5" customHeight="1" x14ac:dyDescent="0.2">
      <c r="A80" s="25"/>
      <c r="B80" s="42" t="s">
        <v>21</v>
      </c>
      <c r="C80" s="43"/>
      <c r="D80" s="43"/>
      <c r="E80" s="44">
        <f>E76-E78</f>
        <v>4311.5600000000004</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54"/>
      <c r="C83" s="54"/>
      <c r="D83" s="54"/>
      <c r="E83" s="54"/>
      <c r="F83" s="25"/>
    </row>
    <row r="84" spans="1:6" ht="14.25" x14ac:dyDescent="0.2">
      <c r="A84" s="62" t="s">
        <v>106</v>
      </c>
      <c r="B84" s="62"/>
      <c r="C84" s="62"/>
      <c r="D84" s="62"/>
      <c r="E84" s="62"/>
      <c r="F84" s="62"/>
    </row>
    <row r="85" spans="1:6" ht="14.25" x14ac:dyDescent="0.2">
      <c r="A85" s="60" t="s">
        <v>107</v>
      </c>
      <c r="B85" s="60"/>
      <c r="C85" s="60"/>
      <c r="D85" s="60"/>
      <c r="E85" s="60"/>
      <c r="F85" s="60"/>
    </row>
    <row r="86" spans="1:6" x14ac:dyDescent="0.2">
      <c r="A86" s="25"/>
      <c r="B86" s="25"/>
      <c r="C86" s="25"/>
      <c r="D86" s="25"/>
      <c r="E86" s="25"/>
      <c r="F86" s="25"/>
    </row>
    <row r="87" spans="1:6" x14ac:dyDescent="0.2">
      <c r="A87" s="25"/>
      <c r="B87" s="55"/>
      <c r="C87" s="55"/>
      <c r="D87" s="55"/>
      <c r="E87" s="55"/>
      <c r="F87" s="25"/>
    </row>
    <row r="88" spans="1:6" ht="15" x14ac:dyDescent="0.2">
      <c r="A88" s="61" t="s">
        <v>7</v>
      </c>
      <c r="B88" s="61"/>
      <c r="C88" s="61"/>
      <c r="D88" s="61"/>
      <c r="E88" s="61"/>
      <c r="F88" s="61"/>
    </row>
    <row r="90" spans="1:6" ht="39.75" customHeight="1" x14ac:dyDescent="0.2">
      <c r="B90" s="52"/>
      <c r="C90" s="53"/>
      <c r="D90" s="53"/>
    </row>
    <row r="91" spans="1:6" ht="13.5" customHeight="1" x14ac:dyDescent="0.2"/>
    <row r="92" spans="1:6" x14ac:dyDescent="0.2">
      <c r="B92" s="17"/>
      <c r="C92" s="17"/>
      <c r="D92" s="17"/>
    </row>
  </sheetData>
  <mergeCells count="44">
    <mergeCell ref="B90:D90"/>
    <mergeCell ref="B42:D42"/>
    <mergeCell ref="B79:D79"/>
    <mergeCell ref="B83:E83"/>
    <mergeCell ref="A84:F84"/>
    <mergeCell ref="A85:F85"/>
    <mergeCell ref="B87:E87"/>
    <mergeCell ref="A88:F88"/>
    <mergeCell ref="B65:D65"/>
    <mergeCell ref="B66:D66"/>
    <mergeCell ref="B67:D67"/>
    <mergeCell ref="B68:D68"/>
    <mergeCell ref="B77:D77"/>
    <mergeCell ref="B78:D78"/>
    <mergeCell ref="B59:D59"/>
    <mergeCell ref="B60:D60"/>
    <mergeCell ref="B61:D61"/>
    <mergeCell ref="B62:D62"/>
    <mergeCell ref="B63:D63"/>
    <mergeCell ref="B64:D64"/>
    <mergeCell ref="B52:D52"/>
    <mergeCell ref="B53:D53"/>
    <mergeCell ref="B54:D54"/>
    <mergeCell ref="B56:D56"/>
    <mergeCell ref="B57:D57"/>
    <mergeCell ref="B58:D58"/>
    <mergeCell ref="B51:D51"/>
    <mergeCell ref="B38:D38"/>
    <mergeCell ref="B39:D39"/>
    <mergeCell ref="B41:D41"/>
    <mergeCell ref="B43:D43"/>
    <mergeCell ref="B44:D44"/>
    <mergeCell ref="B45:D45"/>
    <mergeCell ref="B46:D46"/>
    <mergeCell ref="B47:D47"/>
    <mergeCell ref="B48:D48"/>
    <mergeCell ref="B49:D49"/>
    <mergeCell ref="B50:D50"/>
    <mergeCell ref="B37:D37"/>
    <mergeCell ref="A30:F30"/>
    <mergeCell ref="B33:D33"/>
    <mergeCell ref="B34:D34"/>
    <mergeCell ref="B35:D35"/>
    <mergeCell ref="B36:D36"/>
  </mergeCells>
  <dataValidations count="1">
    <dataValidation type="list" allowBlank="1" showInputMessage="1" showErrorMessage="1" sqref="B77:B79 B12:B20 B33:B68" xr:uid="{D9146BAE-D9C5-4AEB-9B5F-BB0D92772CB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4F467-9A53-4B88-943F-D07F150E1C80}">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356</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240</v>
      </c>
      <c r="C24" s="25"/>
      <c r="D24" s="25"/>
      <c r="E24" s="25"/>
      <c r="F24" s="25"/>
    </row>
    <row r="25" spans="1:6" ht="15" x14ac:dyDescent="0.2">
      <c r="A25" s="18"/>
      <c r="B25" s="29" t="s">
        <v>241</v>
      </c>
      <c r="C25" s="25"/>
      <c r="D25" s="25"/>
      <c r="E25" s="25"/>
      <c r="F25" s="25"/>
    </row>
    <row r="26" spans="1:6" ht="33.75" customHeight="1" x14ac:dyDescent="0.2">
      <c r="A26" s="18"/>
      <c r="B26" s="48" t="s">
        <v>242</v>
      </c>
      <c r="C26" s="25"/>
      <c r="D26" s="25"/>
      <c r="E26" s="25"/>
      <c r="F26" s="25"/>
    </row>
    <row r="27" spans="1:6" x14ac:dyDescent="0.2">
      <c r="A27" s="19"/>
      <c r="B27" s="25"/>
      <c r="C27" s="27"/>
      <c r="D27" s="27"/>
      <c r="E27" s="28"/>
      <c r="F27" s="25"/>
    </row>
    <row r="28" spans="1:6" ht="15" x14ac:dyDescent="0.2">
      <c r="A28" s="18"/>
      <c r="B28" s="27"/>
      <c r="C28" s="27"/>
      <c r="D28" s="31" t="s">
        <v>15</v>
      </c>
      <c r="E28" s="31" t="s">
        <v>364</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c r="C33" s="56"/>
      <c r="D33" s="56"/>
      <c r="E33" s="32"/>
      <c r="F33" s="25"/>
    </row>
    <row r="34" spans="1:6" ht="14.25" x14ac:dyDescent="0.2">
      <c r="A34" s="25"/>
      <c r="B34" s="56" t="s">
        <v>365</v>
      </c>
      <c r="C34" s="56"/>
      <c r="D34" s="56"/>
      <c r="E34" s="32"/>
      <c r="F34" s="25"/>
    </row>
    <row r="35" spans="1:6" ht="14.25" x14ac:dyDescent="0.2">
      <c r="A35" s="25"/>
      <c r="B35" s="56"/>
      <c r="C35" s="56"/>
      <c r="D35" s="56"/>
      <c r="E35" s="32"/>
      <c r="F35" s="25"/>
    </row>
    <row r="36" spans="1:6" ht="14.25" x14ac:dyDescent="0.2">
      <c r="A36" s="25"/>
      <c r="B36" s="56"/>
      <c r="C36" s="56"/>
      <c r="D36" s="56"/>
      <c r="E36" s="32"/>
      <c r="F36" s="25"/>
    </row>
    <row r="37" spans="1:6" ht="14.25" x14ac:dyDescent="0.2">
      <c r="A37" s="25"/>
      <c r="B37" s="56"/>
      <c r="C37" s="56"/>
      <c r="D37" s="56"/>
      <c r="E37" s="32"/>
      <c r="F37" s="25"/>
    </row>
    <row r="38" spans="1:6" ht="14.25" x14ac:dyDescent="0.2">
      <c r="A38" s="25"/>
      <c r="B38" s="56"/>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29.25" customHeight="1" x14ac:dyDescent="0.2">
      <c r="A65" s="25"/>
      <c r="B65" s="56"/>
      <c r="C65" s="56"/>
      <c r="D65" s="56"/>
      <c r="E65" s="32"/>
      <c r="F65" s="25"/>
    </row>
    <row r="66" spans="1:6" x14ac:dyDescent="0.2">
      <c r="A66" s="18"/>
      <c r="B66" s="19"/>
      <c r="C66" s="18"/>
      <c r="D66" s="18"/>
      <c r="E66" s="18"/>
    </row>
    <row r="67" spans="1:6" ht="14.25" x14ac:dyDescent="0.2">
      <c r="A67" s="25"/>
      <c r="B67" s="56"/>
      <c r="C67" s="56"/>
      <c r="D67" s="56"/>
      <c r="E67" s="32"/>
      <c r="F67" s="25"/>
    </row>
    <row r="68" spans="1:6" ht="13.5" customHeight="1" x14ac:dyDescent="0.2">
      <c r="A68" s="25"/>
      <c r="B68" s="29" t="s">
        <v>19</v>
      </c>
      <c r="C68" s="30"/>
      <c r="D68" s="30"/>
      <c r="E68" s="33">
        <f>0.5*350</f>
        <v>175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175</v>
      </c>
      <c r="F71" s="25"/>
    </row>
    <row r="72" spans="1:6" ht="13.5" customHeight="1" x14ac:dyDescent="0.2">
      <c r="A72" s="25"/>
      <c r="B72" s="30" t="s">
        <v>5</v>
      </c>
      <c r="C72" s="35">
        <v>0.05</v>
      </c>
      <c r="D72" s="30"/>
      <c r="E72" s="39">
        <f>ROUND(E71*C72,2)</f>
        <v>8.75</v>
      </c>
      <c r="F72" s="25"/>
    </row>
    <row r="73" spans="1:6" ht="13.5" customHeight="1" x14ac:dyDescent="0.2">
      <c r="A73" s="25"/>
      <c r="B73" s="30" t="s">
        <v>4</v>
      </c>
      <c r="C73" s="47">
        <v>9.9750000000000005E-2</v>
      </c>
      <c r="D73" s="30"/>
      <c r="E73" s="40">
        <f>ROUND(E71*C73,2)</f>
        <v>17.46</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201.21</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201.21</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5">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7:D67"/>
    <mergeCell ref="B55:D55"/>
    <mergeCell ref="B56:D56"/>
    <mergeCell ref="B57:D57"/>
    <mergeCell ref="B58:D58"/>
    <mergeCell ref="B59:D59"/>
    <mergeCell ref="B60:D60"/>
    <mergeCell ref="B61:D61"/>
    <mergeCell ref="B62:D62"/>
    <mergeCell ref="B63:D63"/>
    <mergeCell ref="B64:D64"/>
    <mergeCell ref="B65:D65"/>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2:B67" xr:uid="{2AB86E2D-EDB2-4985-89F0-E7471E14D24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4AD62-7DE7-4ED3-933B-D61860470423}">
  <sheetPr>
    <pageSetUpPr fitToPage="1"/>
  </sheetPr>
  <dimension ref="A12:F91"/>
  <sheetViews>
    <sheetView view="pageBreakPreview"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356</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235</v>
      </c>
      <c r="C25" s="25"/>
      <c r="D25" s="25"/>
      <c r="E25" s="25"/>
      <c r="F25" s="25"/>
    </row>
    <row r="26" spans="1:6" ht="33.75" customHeight="1" x14ac:dyDescent="0.2">
      <c r="A26" s="18"/>
      <c r="B26" s="48" t="s">
        <v>236</v>
      </c>
      <c r="C26" s="25"/>
      <c r="D26" s="25"/>
      <c r="E26" s="25"/>
      <c r="F26" s="25"/>
    </row>
    <row r="27" spans="1:6" x14ac:dyDescent="0.2">
      <c r="A27" s="19"/>
      <c r="B27" s="25"/>
      <c r="C27" s="27"/>
      <c r="D27" s="27"/>
      <c r="E27" s="28"/>
      <c r="F27" s="25"/>
    </row>
    <row r="28" spans="1:6" ht="15" x14ac:dyDescent="0.2">
      <c r="A28" s="18"/>
      <c r="B28" s="27"/>
      <c r="C28" s="27"/>
      <c r="D28" s="31" t="s">
        <v>15</v>
      </c>
      <c r="E28" s="31" t="s">
        <v>366</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c r="C33" s="56"/>
      <c r="D33" s="56"/>
      <c r="E33" s="32"/>
      <c r="F33" s="25"/>
    </row>
    <row r="34" spans="1:6" ht="14.25" x14ac:dyDescent="0.2">
      <c r="A34" s="25"/>
      <c r="B34" s="56" t="s">
        <v>365</v>
      </c>
      <c r="C34" s="56"/>
      <c r="D34" s="56"/>
      <c r="E34" s="32"/>
      <c r="F34" s="25"/>
    </row>
    <row r="35" spans="1:6" ht="14.25" x14ac:dyDescent="0.2">
      <c r="A35" s="25"/>
      <c r="B35" s="56"/>
      <c r="C35" s="56"/>
      <c r="D35" s="56"/>
      <c r="E35" s="32"/>
      <c r="F35" s="25"/>
    </row>
    <row r="36" spans="1:6" ht="14.25" x14ac:dyDescent="0.2">
      <c r="A36" s="25"/>
      <c r="B36" s="56"/>
      <c r="C36" s="56"/>
      <c r="D36" s="56"/>
      <c r="E36" s="32"/>
      <c r="F36" s="25"/>
    </row>
    <row r="37" spans="1:6" ht="14.25" x14ac:dyDescent="0.2">
      <c r="A37" s="25"/>
      <c r="B37" s="56"/>
      <c r="C37" s="56"/>
      <c r="D37" s="56"/>
      <c r="E37" s="32"/>
      <c r="F37" s="25"/>
    </row>
    <row r="38" spans="1:6" ht="14.25" x14ac:dyDescent="0.2">
      <c r="A38" s="25"/>
      <c r="B38" s="56"/>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29.25" customHeight="1" x14ac:dyDescent="0.2">
      <c r="A65" s="25"/>
      <c r="B65" s="56"/>
      <c r="C65" s="56"/>
      <c r="D65" s="56"/>
      <c r="E65" s="32"/>
      <c r="F65" s="25"/>
    </row>
    <row r="66" spans="1:6" x14ac:dyDescent="0.2">
      <c r="A66" s="18"/>
      <c r="B66" s="19"/>
      <c r="C66" s="18"/>
      <c r="D66" s="18"/>
      <c r="E66" s="18"/>
    </row>
    <row r="67" spans="1:6" ht="14.25" x14ac:dyDescent="0.2">
      <c r="A67" s="25"/>
      <c r="B67" s="56"/>
      <c r="C67" s="56"/>
      <c r="D67" s="56"/>
      <c r="E67" s="32"/>
      <c r="F67" s="25"/>
    </row>
    <row r="68" spans="1:6" ht="13.5" customHeight="1" x14ac:dyDescent="0.2">
      <c r="A68" s="25"/>
      <c r="B68" s="29" t="s">
        <v>19</v>
      </c>
      <c r="C68" s="30"/>
      <c r="D68" s="30"/>
      <c r="E68" s="33">
        <f>0.5*350</f>
        <v>175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175</v>
      </c>
      <c r="F71" s="25"/>
    </row>
    <row r="72" spans="1:6" ht="13.5" customHeight="1" x14ac:dyDescent="0.2">
      <c r="A72" s="25"/>
      <c r="B72" s="30" t="s">
        <v>5</v>
      </c>
      <c r="C72" s="35">
        <v>0.05</v>
      </c>
      <c r="D72" s="30"/>
      <c r="E72" s="39">
        <f>ROUND(E71*C72,2)</f>
        <v>8.75</v>
      </c>
      <c r="F72" s="25"/>
    </row>
    <row r="73" spans="1:6" ht="13.5" customHeight="1" x14ac:dyDescent="0.2">
      <c r="A73" s="25"/>
      <c r="B73" s="30" t="s">
        <v>4</v>
      </c>
      <c r="C73" s="47">
        <v>9.9750000000000005E-2</v>
      </c>
      <c r="D73" s="30"/>
      <c r="E73" s="40">
        <f>ROUND(E71*C73,2)</f>
        <v>17.46</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201.21</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201.21</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5">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7:D67"/>
    <mergeCell ref="B55:D55"/>
    <mergeCell ref="B56:D56"/>
    <mergeCell ref="B57:D57"/>
    <mergeCell ref="B58:D58"/>
    <mergeCell ref="B59:D59"/>
    <mergeCell ref="B60:D60"/>
    <mergeCell ref="B61:D61"/>
    <mergeCell ref="B62:D62"/>
    <mergeCell ref="B63:D63"/>
    <mergeCell ref="B64:D64"/>
    <mergeCell ref="B65:D65"/>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2:B67" xr:uid="{0D4E2D37-BC12-4D66-9AF0-13F38E3055B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22D9B-8AAE-429A-8143-F4C95629B7D4}">
  <sheetPr>
    <pageSetUpPr fitToPage="1"/>
  </sheetPr>
  <dimension ref="A12:F93"/>
  <sheetViews>
    <sheetView view="pageBreakPreview" topLeftCell="A12"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367</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368</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56"/>
      <c r="C33" s="56"/>
      <c r="D33" s="56"/>
      <c r="E33" s="32"/>
      <c r="F33" s="25"/>
    </row>
    <row r="34" spans="1:6" ht="14.25" x14ac:dyDescent="0.2">
      <c r="A34" s="25"/>
      <c r="B34" s="56"/>
      <c r="C34" s="56"/>
      <c r="D34" s="56"/>
      <c r="E34" s="32"/>
      <c r="F34" s="25"/>
    </row>
    <row r="35" spans="1:6" ht="14.25" x14ac:dyDescent="0.2">
      <c r="A35" s="25"/>
      <c r="B35" s="56" t="s">
        <v>369</v>
      </c>
      <c r="C35" s="56"/>
      <c r="D35" s="56"/>
      <c r="E35" s="32"/>
      <c r="F35" s="25"/>
    </row>
    <row r="36" spans="1:6" ht="14.25" x14ac:dyDescent="0.2">
      <c r="A36" s="25"/>
      <c r="B36" s="56"/>
      <c r="C36" s="56"/>
      <c r="D36" s="56"/>
      <c r="E36" s="32"/>
      <c r="F36" s="25"/>
    </row>
    <row r="37" spans="1:6" ht="14.25" x14ac:dyDescent="0.2">
      <c r="A37" s="25"/>
      <c r="B37" s="46"/>
      <c r="C37" s="46"/>
      <c r="D37" s="46"/>
      <c r="E37" s="32"/>
      <c r="F37" s="25"/>
    </row>
    <row r="38" spans="1:6" ht="14.25" x14ac:dyDescent="0.2">
      <c r="A38" s="25"/>
      <c r="B38" s="56" t="s">
        <v>370</v>
      </c>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46"/>
      <c r="C56" s="46"/>
      <c r="D56" s="4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4.25" x14ac:dyDescent="0.2">
      <c r="A67" s="25"/>
      <c r="B67" s="56"/>
      <c r="C67" s="56"/>
      <c r="D67" s="56"/>
      <c r="E67" s="32"/>
      <c r="F67" s="25"/>
    </row>
    <row r="68" spans="1:6" ht="14.25" x14ac:dyDescent="0.2">
      <c r="A68" s="25"/>
      <c r="B68" s="56"/>
      <c r="C68" s="56"/>
      <c r="D68" s="56"/>
      <c r="E68" s="32"/>
      <c r="F68" s="25"/>
    </row>
    <row r="69" spans="1:6" ht="13.5" customHeight="1" x14ac:dyDescent="0.2">
      <c r="A69" s="25"/>
      <c r="B69" s="56"/>
      <c r="C69" s="56"/>
      <c r="D69" s="56"/>
      <c r="E69" s="32"/>
      <c r="F69" s="25"/>
    </row>
    <row r="70" spans="1:6" ht="13.5" customHeight="1" x14ac:dyDescent="0.2">
      <c r="A70" s="25"/>
      <c r="B70" s="29" t="s">
        <v>19</v>
      </c>
      <c r="C70" s="30"/>
      <c r="D70" s="30"/>
      <c r="E70" s="33">
        <f>4.5*350</f>
        <v>1575</v>
      </c>
      <c r="F70" s="25"/>
    </row>
    <row r="71" spans="1:6" ht="13.5" customHeight="1" x14ac:dyDescent="0.2">
      <c r="A71" s="25"/>
      <c r="B71" s="38" t="s">
        <v>16</v>
      </c>
      <c r="C71" s="30"/>
      <c r="D71" s="30"/>
      <c r="E71" s="34">
        <v>0</v>
      </c>
      <c r="F71" s="25"/>
    </row>
    <row r="72" spans="1:6" ht="13.5" customHeight="1" x14ac:dyDescent="0.2">
      <c r="A72" s="25"/>
      <c r="B72" s="38" t="s">
        <v>17</v>
      </c>
      <c r="C72" s="30"/>
      <c r="D72" s="30"/>
      <c r="E72" s="34">
        <v>0</v>
      </c>
      <c r="F72" s="25"/>
    </row>
    <row r="73" spans="1:6" ht="13.5" customHeight="1" x14ac:dyDescent="0.2">
      <c r="A73" s="25"/>
      <c r="B73" s="29" t="s">
        <v>18</v>
      </c>
      <c r="C73" s="30"/>
      <c r="D73" s="30"/>
      <c r="E73" s="33">
        <f>SUM(E70:E72)</f>
        <v>1575</v>
      </c>
      <c r="F73" s="25"/>
    </row>
    <row r="74" spans="1:6" ht="13.5" customHeight="1" x14ac:dyDescent="0.2">
      <c r="A74" s="25"/>
      <c r="B74" s="30" t="s">
        <v>5</v>
      </c>
      <c r="C74" s="35">
        <v>0.05</v>
      </c>
      <c r="D74" s="30"/>
      <c r="E74" s="39">
        <f>ROUND(E73*C74,2)</f>
        <v>78.75</v>
      </c>
      <c r="F74" s="25"/>
    </row>
    <row r="75" spans="1:6" ht="13.5" customHeight="1" x14ac:dyDescent="0.2">
      <c r="A75" s="25"/>
      <c r="B75" s="30" t="s">
        <v>4</v>
      </c>
      <c r="C75" s="47">
        <v>9.9750000000000005E-2</v>
      </c>
      <c r="D75" s="30"/>
      <c r="E75" s="40">
        <f>ROUND(E73*C75,2)</f>
        <v>157.11000000000001</v>
      </c>
      <c r="F75" s="25"/>
    </row>
    <row r="76" spans="1:6" ht="13.5" customHeight="1" x14ac:dyDescent="0.2">
      <c r="A76" s="25"/>
      <c r="B76" s="30"/>
      <c r="C76" s="30"/>
      <c r="D76" s="30"/>
      <c r="E76" s="36"/>
      <c r="F76" s="25"/>
    </row>
    <row r="77" spans="1:6" ht="16.5" customHeight="1" thickBot="1" x14ac:dyDescent="0.25">
      <c r="A77" s="25"/>
      <c r="B77" s="29" t="s">
        <v>20</v>
      </c>
      <c r="C77" s="30"/>
      <c r="D77" s="30"/>
      <c r="E77" s="37">
        <f>SUM(E73:E75)</f>
        <v>1810.8600000000001</v>
      </c>
      <c r="F77" s="25"/>
    </row>
    <row r="78" spans="1:6" ht="15.75" thickTop="1" x14ac:dyDescent="0.2">
      <c r="A78" s="25"/>
      <c r="B78" s="59"/>
      <c r="C78" s="59"/>
      <c r="D78" s="59"/>
      <c r="E78" s="41"/>
      <c r="F78" s="25"/>
    </row>
    <row r="79" spans="1:6" ht="15" x14ac:dyDescent="0.2">
      <c r="A79" s="25"/>
      <c r="B79" s="58" t="s">
        <v>22</v>
      </c>
      <c r="C79" s="58"/>
      <c r="D79" s="58"/>
      <c r="E79" s="41">
        <v>0</v>
      </c>
      <c r="F79" s="25"/>
    </row>
    <row r="80" spans="1:6" ht="15" x14ac:dyDescent="0.2">
      <c r="A80" s="25"/>
      <c r="B80" s="59"/>
      <c r="C80" s="59"/>
      <c r="D80" s="59"/>
      <c r="E80" s="41"/>
      <c r="F80" s="25"/>
    </row>
    <row r="81" spans="1:6" ht="19.5" customHeight="1" x14ac:dyDescent="0.2">
      <c r="A81" s="25"/>
      <c r="B81" s="42" t="s">
        <v>21</v>
      </c>
      <c r="C81" s="43"/>
      <c r="D81" s="43"/>
      <c r="E81" s="44">
        <f>E77-E79</f>
        <v>1810.8600000000001</v>
      </c>
      <c r="F81" s="25"/>
    </row>
    <row r="82" spans="1:6" ht="13.5" customHeight="1" x14ac:dyDescent="0.2">
      <c r="A82" s="25"/>
      <c r="B82" s="25"/>
      <c r="C82" s="25"/>
      <c r="D82" s="25"/>
      <c r="E82" s="25"/>
      <c r="F82" s="25"/>
    </row>
    <row r="83" spans="1:6" x14ac:dyDescent="0.2">
      <c r="A83" s="25"/>
      <c r="B83" s="25"/>
      <c r="C83" s="25"/>
      <c r="D83" s="25"/>
      <c r="E83" s="25"/>
      <c r="F83" s="25"/>
    </row>
    <row r="84" spans="1:6" x14ac:dyDescent="0.2">
      <c r="A84" s="25"/>
      <c r="B84" s="54"/>
      <c r="C84" s="54"/>
      <c r="D84" s="54"/>
      <c r="E84" s="54"/>
      <c r="F84" s="25"/>
    </row>
    <row r="85" spans="1:6" ht="14.25" x14ac:dyDescent="0.2">
      <c r="A85" s="62" t="s">
        <v>106</v>
      </c>
      <c r="B85" s="62"/>
      <c r="C85" s="62"/>
      <c r="D85" s="62"/>
      <c r="E85" s="62"/>
      <c r="F85" s="62"/>
    </row>
    <row r="86" spans="1:6" ht="14.25" x14ac:dyDescent="0.2">
      <c r="A86" s="60" t="s">
        <v>107</v>
      </c>
      <c r="B86" s="60"/>
      <c r="C86" s="60"/>
      <c r="D86" s="60"/>
      <c r="E86" s="60"/>
      <c r="F86" s="60"/>
    </row>
    <row r="87" spans="1:6" x14ac:dyDescent="0.2">
      <c r="A87" s="25"/>
      <c r="B87" s="25"/>
      <c r="C87" s="25"/>
      <c r="D87" s="25"/>
      <c r="E87" s="25"/>
      <c r="F87" s="25"/>
    </row>
    <row r="88" spans="1:6" x14ac:dyDescent="0.2">
      <c r="A88" s="25"/>
      <c r="B88" s="55"/>
      <c r="C88" s="55"/>
      <c r="D88" s="55"/>
      <c r="E88" s="55"/>
      <c r="F88" s="25"/>
    </row>
    <row r="89" spans="1:6" ht="15" x14ac:dyDescent="0.2">
      <c r="A89" s="61" t="s">
        <v>7</v>
      </c>
      <c r="B89" s="61"/>
      <c r="C89" s="61"/>
      <c r="D89" s="61"/>
      <c r="E89" s="61"/>
      <c r="F89" s="61"/>
    </row>
    <row r="91" spans="1:6" ht="39.75" customHeight="1" x14ac:dyDescent="0.2">
      <c r="B91" s="52"/>
      <c r="C91" s="53"/>
      <c r="D91" s="53"/>
    </row>
    <row r="92" spans="1:6" ht="13.5" customHeight="1" x14ac:dyDescent="0.2"/>
    <row r="93" spans="1:6" x14ac:dyDescent="0.2">
      <c r="B93" s="17"/>
      <c r="C93" s="17"/>
      <c r="D93" s="17"/>
    </row>
  </sheetData>
  <mergeCells count="45">
    <mergeCell ref="B88:E88"/>
    <mergeCell ref="A89:F89"/>
    <mergeCell ref="B91:D91"/>
    <mergeCell ref="B78:D78"/>
    <mergeCell ref="B79:D79"/>
    <mergeCell ref="B80:D80"/>
    <mergeCell ref="B84:E84"/>
    <mergeCell ref="A85:F85"/>
    <mergeCell ref="A86:F86"/>
    <mergeCell ref="B69:D69"/>
    <mergeCell ref="B58:D58"/>
    <mergeCell ref="B59:D59"/>
    <mergeCell ref="B60:D60"/>
    <mergeCell ref="B61:D61"/>
    <mergeCell ref="B62:D62"/>
    <mergeCell ref="B63:D63"/>
    <mergeCell ref="B64:D64"/>
    <mergeCell ref="B65:D65"/>
    <mergeCell ref="B66:D66"/>
    <mergeCell ref="B67:D67"/>
    <mergeCell ref="B68:D68"/>
    <mergeCell ref="B57:D57"/>
    <mergeCell ref="B45:D45"/>
    <mergeCell ref="B46:D46"/>
    <mergeCell ref="B47:D47"/>
    <mergeCell ref="B48:D48"/>
    <mergeCell ref="B49:D49"/>
    <mergeCell ref="B50:D50"/>
    <mergeCell ref="B51:D51"/>
    <mergeCell ref="B52:D52"/>
    <mergeCell ref="B53:D53"/>
    <mergeCell ref="B54:D54"/>
    <mergeCell ref="B55:D55"/>
    <mergeCell ref="B44:D44"/>
    <mergeCell ref="A30:F30"/>
    <mergeCell ref="B33:D33"/>
    <mergeCell ref="B34:D34"/>
    <mergeCell ref="B35:D35"/>
    <mergeCell ref="B36:D36"/>
    <mergeCell ref="B38:D38"/>
    <mergeCell ref="B39:D39"/>
    <mergeCell ref="B40:D40"/>
    <mergeCell ref="B41:D41"/>
    <mergeCell ref="B42:D42"/>
    <mergeCell ref="B43:D43"/>
  </mergeCells>
  <dataValidations count="1">
    <dataValidation type="list" allowBlank="1" showInputMessage="1" showErrorMessage="1" sqref="B78:B80 B12:B20 B33:B69" xr:uid="{833CB793-FCAB-4F9D-93B5-364E3BACEF4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8"/>
  <sheetViews>
    <sheetView view="pageBreakPreview" topLeftCell="A37" zoomScale="80" zoomScaleNormal="100" zoomScaleSheetLayoutView="80" workbookViewId="0">
      <selection activeCell="E42" sqref="E4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73</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26</v>
      </c>
      <c r="C25" s="25"/>
      <c r="D25" s="25"/>
      <c r="E25" s="25"/>
      <c r="F25" s="25"/>
    </row>
    <row r="26" spans="1:6" ht="15" x14ac:dyDescent="0.2">
      <c r="A26" s="18"/>
      <c r="B26" s="30" t="s">
        <v>27</v>
      </c>
      <c r="C26" s="25"/>
      <c r="D26" s="25"/>
      <c r="E26" s="25"/>
      <c r="F26" s="25"/>
    </row>
    <row r="27" spans="1:6" ht="15" x14ac:dyDescent="0.2">
      <c r="A27" s="18"/>
      <c r="B27" s="30" t="s">
        <v>28</v>
      </c>
      <c r="C27" s="25"/>
      <c r="D27" s="25"/>
      <c r="E27" s="25"/>
      <c r="F27" s="25"/>
    </row>
    <row r="28" spans="1:6" x14ac:dyDescent="0.2">
      <c r="A28" s="19"/>
      <c r="B28" s="25"/>
      <c r="C28" s="27"/>
      <c r="D28" s="27"/>
      <c r="E28" s="28"/>
      <c r="F28" s="25"/>
    </row>
    <row r="29" spans="1:6" ht="15" x14ac:dyDescent="0.2">
      <c r="A29" s="18"/>
      <c r="B29" s="27"/>
      <c r="C29" s="27"/>
      <c r="D29" s="31" t="s">
        <v>15</v>
      </c>
      <c r="E29" s="31" t="s">
        <v>74</v>
      </c>
      <c r="F29" s="25"/>
    </row>
    <row r="30" spans="1:6" ht="13.5" thickBot="1" x14ac:dyDescent="0.25">
      <c r="A30" s="20"/>
      <c r="B30" s="20"/>
      <c r="C30" s="20"/>
      <c r="D30" s="20"/>
      <c r="E30" s="20"/>
      <c r="F30" s="24"/>
    </row>
    <row r="31" spans="1:6" s="45" customFormat="1" ht="21.75" customHeight="1" x14ac:dyDescent="0.2">
      <c r="A31" s="57" t="s">
        <v>0</v>
      </c>
      <c r="B31" s="57"/>
      <c r="C31" s="57"/>
      <c r="D31" s="57"/>
      <c r="E31" s="57"/>
      <c r="F31" s="57"/>
    </row>
    <row r="32" spans="1:6" x14ac:dyDescent="0.2">
      <c r="A32" s="18"/>
      <c r="B32" s="19"/>
      <c r="C32" s="18"/>
      <c r="D32" s="18"/>
      <c r="E32" s="18"/>
    </row>
    <row r="33" spans="1:6" ht="14.25" x14ac:dyDescent="0.2">
      <c r="A33" s="25"/>
      <c r="B33" s="26" t="s">
        <v>30</v>
      </c>
      <c r="C33" s="26"/>
      <c r="D33" s="26"/>
      <c r="E33" s="32"/>
      <c r="F33" s="25"/>
    </row>
    <row r="34" spans="1:6" ht="14.25" x14ac:dyDescent="0.2">
      <c r="A34" s="25"/>
      <c r="B34" s="56"/>
      <c r="C34" s="56"/>
      <c r="D34" s="56"/>
      <c r="E34" s="32"/>
      <c r="F34" s="25"/>
    </row>
    <row r="35" spans="1:6" ht="14.25" x14ac:dyDescent="0.2">
      <c r="A35" s="25"/>
      <c r="B35" s="56"/>
      <c r="C35" s="56"/>
      <c r="D35" s="56"/>
      <c r="E35" s="32"/>
      <c r="F35" s="25"/>
    </row>
    <row r="36" spans="1:6" ht="14.25" x14ac:dyDescent="0.2">
      <c r="A36" s="25"/>
      <c r="B36" s="56" t="s">
        <v>76</v>
      </c>
      <c r="C36" s="56"/>
      <c r="D36" s="56"/>
      <c r="E36" s="32"/>
      <c r="F36" s="25"/>
    </row>
    <row r="37" spans="1:6" ht="14.25" x14ac:dyDescent="0.2">
      <c r="A37" s="25"/>
      <c r="B37" s="56"/>
      <c r="C37" s="56"/>
      <c r="D37" s="56"/>
      <c r="E37" s="32"/>
      <c r="F37" s="25"/>
    </row>
    <row r="38" spans="1:6" ht="14.25" x14ac:dyDescent="0.2">
      <c r="A38" s="25"/>
      <c r="B38" s="56"/>
      <c r="C38" s="56"/>
      <c r="D38" s="56"/>
      <c r="E38" s="32"/>
      <c r="F38" s="25"/>
    </row>
    <row r="39" spans="1:6" ht="14.25" customHeight="1" x14ac:dyDescent="0.2">
      <c r="A39" s="25"/>
      <c r="B39" s="56" t="s">
        <v>75</v>
      </c>
      <c r="C39" s="56"/>
      <c r="D39" s="56"/>
      <c r="E39" s="32"/>
      <c r="F39" s="25"/>
    </row>
    <row r="40" spans="1:6" ht="14.25" x14ac:dyDescent="0.2">
      <c r="A40" s="25"/>
      <c r="B40" s="56"/>
      <c r="C40" s="56"/>
      <c r="D40" s="56"/>
      <c r="E40" s="32"/>
      <c r="F40" s="25"/>
    </row>
    <row r="41" spans="1:6" ht="13.5" customHeight="1" x14ac:dyDescent="0.2">
      <c r="A41" s="25"/>
      <c r="B41" s="56"/>
      <c r="C41" s="56"/>
      <c r="D41" s="56"/>
      <c r="E41" s="32"/>
      <c r="F41" s="25"/>
    </row>
    <row r="42" spans="1:6" ht="14.25" x14ac:dyDescent="0.2">
      <c r="A42" s="25"/>
      <c r="B42" s="56" t="s">
        <v>77</v>
      </c>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46"/>
      <c r="C63" s="46"/>
      <c r="D63" s="46"/>
      <c r="E63" s="32"/>
      <c r="F63" s="25"/>
    </row>
    <row r="64" spans="1:6" ht="14.25" x14ac:dyDescent="0.2">
      <c r="A64" s="25"/>
      <c r="B64" s="46"/>
      <c r="C64" s="46"/>
      <c r="D64" s="46"/>
      <c r="E64" s="32"/>
      <c r="F64" s="25"/>
    </row>
    <row r="65" spans="1:6" ht="14.25" x14ac:dyDescent="0.2">
      <c r="A65" s="25"/>
      <c r="B65" s="46"/>
      <c r="C65" s="46"/>
      <c r="D65" s="46"/>
      <c r="E65" s="32"/>
      <c r="F65" s="25"/>
    </row>
    <row r="66" spans="1:6" ht="14.25" x14ac:dyDescent="0.2">
      <c r="A66" s="25"/>
      <c r="B66" s="46"/>
      <c r="C66" s="46"/>
      <c r="D66" s="46"/>
      <c r="E66" s="32"/>
      <c r="F66" s="25"/>
    </row>
    <row r="67" spans="1:6" ht="14.25" x14ac:dyDescent="0.2">
      <c r="A67" s="25"/>
      <c r="B67" s="56"/>
      <c r="C67" s="56"/>
      <c r="D67" s="56"/>
      <c r="E67" s="32"/>
      <c r="F67" s="25"/>
    </row>
    <row r="68" spans="1:6" ht="14.25" x14ac:dyDescent="0.2">
      <c r="A68" s="25"/>
      <c r="B68" s="56"/>
      <c r="C68" s="56"/>
      <c r="D68" s="56"/>
      <c r="E68" s="32"/>
      <c r="F68" s="25"/>
    </row>
    <row r="69" spans="1:6" ht="14.25" x14ac:dyDescent="0.2">
      <c r="A69" s="25"/>
      <c r="B69" s="56"/>
      <c r="C69" s="56"/>
      <c r="D69" s="56"/>
      <c r="E69" s="32"/>
      <c r="F69" s="25"/>
    </row>
    <row r="70" spans="1:6" ht="14.25" x14ac:dyDescent="0.2">
      <c r="A70" s="25"/>
      <c r="B70" s="56"/>
      <c r="C70" s="56"/>
      <c r="D70" s="56"/>
      <c r="E70" s="32"/>
      <c r="F70" s="25"/>
    </row>
    <row r="71" spans="1:6" ht="14.25" x14ac:dyDescent="0.2">
      <c r="A71" s="25"/>
      <c r="B71" s="56"/>
      <c r="C71" s="56"/>
      <c r="D71" s="56"/>
      <c r="E71" s="32"/>
      <c r="F71" s="25"/>
    </row>
    <row r="72" spans="1:6" ht="14.25" x14ac:dyDescent="0.2">
      <c r="A72" s="25"/>
      <c r="B72" s="56"/>
      <c r="C72" s="56"/>
      <c r="D72" s="56"/>
      <c r="E72" s="32"/>
      <c r="F72" s="25"/>
    </row>
    <row r="73" spans="1:6" ht="14.25" x14ac:dyDescent="0.2">
      <c r="A73" s="25"/>
      <c r="B73" s="56"/>
      <c r="C73" s="56"/>
      <c r="D73" s="56"/>
      <c r="E73" s="32"/>
      <c r="F73" s="25"/>
    </row>
    <row r="74" spans="1:6" ht="13.5" customHeight="1" x14ac:dyDescent="0.2">
      <c r="A74" s="25"/>
      <c r="B74" s="56"/>
      <c r="C74" s="56"/>
      <c r="D74" s="56"/>
      <c r="E74" s="32"/>
      <c r="F74" s="25"/>
    </row>
    <row r="75" spans="1:6" ht="13.5" customHeight="1" x14ac:dyDescent="0.2">
      <c r="A75" s="25"/>
      <c r="B75" s="29" t="s">
        <v>19</v>
      </c>
      <c r="C75" s="30"/>
      <c r="D75" s="30"/>
      <c r="E75" s="33">
        <f>8*190</f>
        <v>1520</v>
      </c>
      <c r="F75" s="25"/>
    </row>
    <row r="76" spans="1:6" ht="13.5" customHeight="1" x14ac:dyDescent="0.2">
      <c r="A76" s="25"/>
      <c r="B76" s="38" t="s">
        <v>16</v>
      </c>
      <c r="C76" s="30"/>
      <c r="D76" s="30"/>
      <c r="E76" s="34">
        <v>0</v>
      </c>
      <c r="F76" s="25"/>
    </row>
    <row r="77" spans="1:6" ht="13.5" customHeight="1" x14ac:dyDescent="0.2">
      <c r="A77" s="25"/>
      <c r="B77" s="38" t="s">
        <v>17</v>
      </c>
      <c r="C77" s="30"/>
      <c r="D77" s="30"/>
      <c r="E77" s="34">
        <v>0</v>
      </c>
      <c r="F77" s="25"/>
    </row>
    <row r="78" spans="1:6" ht="13.5" customHeight="1" x14ac:dyDescent="0.2">
      <c r="A78" s="25"/>
      <c r="B78" s="29" t="s">
        <v>18</v>
      </c>
      <c r="C78" s="30"/>
      <c r="D78" s="30"/>
      <c r="E78" s="33">
        <f>SUM(E75:E77)</f>
        <v>1520</v>
      </c>
      <c r="F78" s="25"/>
    </row>
    <row r="79" spans="1:6" ht="13.5" customHeight="1" x14ac:dyDescent="0.2">
      <c r="A79" s="25"/>
      <c r="B79" s="30" t="s">
        <v>5</v>
      </c>
      <c r="C79" s="35">
        <v>0.05</v>
      </c>
      <c r="D79" s="30"/>
      <c r="E79" s="39">
        <f>ROUND(E78*C79,2)</f>
        <v>76</v>
      </c>
      <c r="F79" s="25"/>
    </row>
    <row r="80" spans="1:6" ht="13.5" customHeight="1" x14ac:dyDescent="0.2">
      <c r="A80" s="25"/>
      <c r="B80" s="30" t="s">
        <v>4</v>
      </c>
      <c r="C80" s="35">
        <v>9.5000000000000001E-2</v>
      </c>
      <c r="D80" s="30"/>
      <c r="E80" s="40">
        <f>ROUND((E78+E79)*C80,2)</f>
        <v>151.62</v>
      </c>
      <c r="F80" s="25"/>
    </row>
    <row r="81" spans="1:6" ht="13.5" customHeight="1" x14ac:dyDescent="0.2">
      <c r="A81" s="25"/>
      <c r="B81" s="30"/>
      <c r="C81" s="30"/>
      <c r="D81" s="30"/>
      <c r="E81" s="36"/>
      <c r="F81" s="25"/>
    </row>
    <row r="82" spans="1:6" ht="16.5" customHeight="1" thickBot="1" x14ac:dyDescent="0.25">
      <c r="A82" s="25"/>
      <c r="B82" s="29" t="s">
        <v>20</v>
      </c>
      <c r="C82" s="30"/>
      <c r="D82" s="30"/>
      <c r="E82" s="37">
        <f>SUM(E78:E80)</f>
        <v>1747.62</v>
      </c>
      <c r="F82" s="25"/>
    </row>
    <row r="83" spans="1:6" ht="15.75" thickTop="1" x14ac:dyDescent="0.2">
      <c r="A83" s="25"/>
      <c r="B83" s="59"/>
      <c r="C83" s="59"/>
      <c r="D83" s="59"/>
      <c r="E83" s="41"/>
      <c r="F83" s="25"/>
    </row>
    <row r="84" spans="1:6" ht="15" x14ac:dyDescent="0.2">
      <c r="A84" s="25"/>
      <c r="B84" s="58" t="s">
        <v>22</v>
      </c>
      <c r="C84" s="58"/>
      <c r="D84" s="58"/>
      <c r="E84" s="41">
        <v>0</v>
      </c>
      <c r="F84" s="25"/>
    </row>
    <row r="85" spans="1:6" ht="15" x14ac:dyDescent="0.2">
      <c r="A85" s="25"/>
      <c r="B85" s="59"/>
      <c r="C85" s="59"/>
      <c r="D85" s="59"/>
      <c r="E85" s="41"/>
      <c r="F85" s="25"/>
    </row>
    <row r="86" spans="1:6" ht="19.5" customHeight="1" x14ac:dyDescent="0.2">
      <c r="A86" s="25"/>
      <c r="B86" s="42" t="s">
        <v>21</v>
      </c>
      <c r="C86" s="43"/>
      <c r="D86" s="43"/>
      <c r="E86" s="44">
        <f>E82-E84</f>
        <v>1747.62</v>
      </c>
      <c r="F86" s="25"/>
    </row>
    <row r="87" spans="1:6" ht="13.5" customHeight="1" x14ac:dyDescent="0.2">
      <c r="A87" s="25"/>
      <c r="B87" s="25"/>
      <c r="C87" s="25"/>
      <c r="D87" s="25"/>
      <c r="E87" s="25"/>
      <c r="F87" s="25"/>
    </row>
    <row r="88" spans="1:6" x14ac:dyDescent="0.2">
      <c r="A88" s="25"/>
      <c r="B88" s="25"/>
      <c r="C88" s="25"/>
      <c r="D88" s="25"/>
      <c r="E88" s="25"/>
      <c r="F88" s="25"/>
    </row>
    <row r="89" spans="1:6" x14ac:dyDescent="0.2">
      <c r="A89" s="25"/>
      <c r="B89" s="54"/>
      <c r="C89" s="54"/>
      <c r="D89" s="54"/>
      <c r="E89" s="54"/>
      <c r="F89" s="25"/>
    </row>
    <row r="90" spans="1:6" ht="14.25" x14ac:dyDescent="0.2">
      <c r="A90" s="62" t="s">
        <v>23</v>
      </c>
      <c r="B90" s="62"/>
      <c r="C90" s="62"/>
      <c r="D90" s="62"/>
      <c r="E90" s="62"/>
      <c r="F90" s="62"/>
    </row>
    <row r="91" spans="1:6" ht="14.25" x14ac:dyDescent="0.2">
      <c r="A91" s="60" t="s">
        <v>6</v>
      </c>
      <c r="B91" s="60"/>
      <c r="C91" s="60"/>
      <c r="D91" s="60"/>
      <c r="E91" s="60"/>
      <c r="F91" s="60"/>
    </row>
    <row r="92" spans="1:6" x14ac:dyDescent="0.2">
      <c r="A92" s="25"/>
      <c r="B92" s="25"/>
      <c r="C92" s="25"/>
      <c r="D92" s="25"/>
      <c r="E92" s="25"/>
      <c r="F92" s="25"/>
    </row>
    <row r="93" spans="1:6" x14ac:dyDescent="0.2">
      <c r="A93" s="25"/>
      <c r="B93" s="55"/>
      <c r="C93" s="55"/>
      <c r="D93" s="55"/>
      <c r="E93" s="55"/>
      <c r="F93" s="25"/>
    </row>
    <row r="94" spans="1:6" ht="15" x14ac:dyDescent="0.2">
      <c r="A94" s="61" t="s">
        <v>7</v>
      </c>
      <c r="B94" s="61"/>
      <c r="C94" s="61"/>
      <c r="D94" s="61"/>
      <c r="E94" s="61"/>
      <c r="F94" s="61"/>
    </row>
    <row r="96" spans="1:6" ht="39.75" customHeight="1" x14ac:dyDescent="0.2">
      <c r="B96" s="52"/>
      <c r="C96" s="53"/>
      <c r="D96" s="53"/>
    </row>
    <row r="97" spans="2:4" ht="13.5" customHeight="1" x14ac:dyDescent="0.2"/>
    <row r="98" spans="2:4" x14ac:dyDescent="0.2">
      <c r="B98" s="17"/>
      <c r="C98" s="17"/>
      <c r="D98" s="17"/>
    </row>
  </sheetData>
  <mergeCells count="47">
    <mergeCell ref="A90:F90"/>
    <mergeCell ref="A91:F91"/>
    <mergeCell ref="B93:E93"/>
    <mergeCell ref="A94:F94"/>
    <mergeCell ref="B96:D96"/>
    <mergeCell ref="B89:E89"/>
    <mergeCell ref="B67:D67"/>
    <mergeCell ref="B68:D68"/>
    <mergeCell ref="B69:D69"/>
    <mergeCell ref="B70:D70"/>
    <mergeCell ref="B71:D71"/>
    <mergeCell ref="B72:D72"/>
    <mergeCell ref="B73:D73"/>
    <mergeCell ref="B74:D74"/>
    <mergeCell ref="B83:D83"/>
    <mergeCell ref="B84:D84"/>
    <mergeCell ref="B85:D85"/>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5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0F922-D435-48DC-AE47-2A8182D43EF9}">
  <sheetPr>
    <pageSetUpPr fitToPage="1"/>
  </sheetPr>
  <dimension ref="A12:F90"/>
  <sheetViews>
    <sheetView view="pageBreakPreview" topLeftCell="A12"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371</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235</v>
      </c>
      <c r="C25" s="25"/>
      <c r="D25" s="25"/>
      <c r="E25" s="25"/>
      <c r="F25" s="25"/>
    </row>
    <row r="26" spans="1:6" ht="33.75" customHeight="1" x14ac:dyDescent="0.2">
      <c r="A26" s="18"/>
      <c r="B26" s="48" t="s">
        <v>236</v>
      </c>
      <c r="C26" s="25"/>
      <c r="D26" s="25"/>
      <c r="E26" s="25"/>
      <c r="F26" s="25"/>
    </row>
    <row r="27" spans="1:6" x14ac:dyDescent="0.2">
      <c r="A27" s="19"/>
      <c r="B27" s="25"/>
      <c r="C27" s="27"/>
      <c r="D27" s="27"/>
      <c r="E27" s="28"/>
      <c r="F27" s="25"/>
    </row>
    <row r="28" spans="1:6" ht="15" x14ac:dyDescent="0.2">
      <c r="A28" s="18"/>
      <c r="B28" s="27"/>
      <c r="C28" s="27"/>
      <c r="D28" s="31" t="s">
        <v>15</v>
      </c>
      <c r="E28" s="31" t="s">
        <v>372</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c r="C33" s="56"/>
      <c r="D33" s="56"/>
      <c r="E33" s="32"/>
      <c r="F33" s="25"/>
    </row>
    <row r="34" spans="1:6" ht="14.25" x14ac:dyDescent="0.2">
      <c r="A34" s="25"/>
      <c r="B34" s="56" t="s">
        <v>376</v>
      </c>
      <c r="C34" s="56"/>
      <c r="D34" s="56"/>
      <c r="E34" s="32"/>
      <c r="F34" s="25"/>
    </row>
    <row r="35" spans="1:6" ht="14.25" x14ac:dyDescent="0.2">
      <c r="A35" s="25"/>
      <c r="B35" s="56"/>
      <c r="C35" s="56"/>
      <c r="D35" s="56"/>
      <c r="E35" s="32"/>
      <c r="F35" s="25"/>
    </row>
    <row r="36" spans="1:6" ht="14.25" x14ac:dyDescent="0.2">
      <c r="A36" s="25"/>
      <c r="B36" s="56" t="s">
        <v>373</v>
      </c>
      <c r="C36" s="56"/>
      <c r="D36" s="56"/>
      <c r="E36" s="32"/>
      <c r="F36" s="25"/>
    </row>
    <row r="37" spans="1:6" ht="14.25" x14ac:dyDescent="0.2">
      <c r="A37" s="25"/>
      <c r="B37" s="56"/>
      <c r="C37" s="56"/>
      <c r="D37" s="56"/>
      <c r="E37" s="32"/>
      <c r="F37" s="25"/>
    </row>
    <row r="38" spans="1:6" ht="28.5" customHeight="1" x14ac:dyDescent="0.2">
      <c r="A38" s="25"/>
      <c r="B38" s="56" t="s">
        <v>374</v>
      </c>
      <c r="C38" s="56"/>
      <c r="D38" s="56"/>
      <c r="E38" s="32"/>
      <c r="F38" s="25"/>
    </row>
    <row r="39" spans="1:6" ht="14.25" x14ac:dyDescent="0.2">
      <c r="A39" s="25"/>
      <c r="B39" s="56"/>
      <c r="C39" s="56"/>
      <c r="D39" s="56"/>
      <c r="E39" s="32"/>
      <c r="F39" s="25"/>
    </row>
    <row r="40" spans="1:6" ht="14.25" x14ac:dyDescent="0.2">
      <c r="A40" s="25"/>
      <c r="B40" s="56" t="s">
        <v>375</v>
      </c>
      <c r="C40" s="56"/>
      <c r="D40" s="56"/>
      <c r="E40" s="32"/>
      <c r="F40" s="25"/>
    </row>
    <row r="41" spans="1:6" ht="14.25" x14ac:dyDescent="0.2">
      <c r="A41" s="25"/>
      <c r="B41" s="56"/>
      <c r="C41" s="56"/>
      <c r="D41" s="56"/>
      <c r="E41" s="32"/>
      <c r="F41" s="25"/>
    </row>
    <row r="42" spans="1:6" ht="14.25" x14ac:dyDescent="0.2">
      <c r="A42" s="25"/>
      <c r="B42" s="56" t="s">
        <v>239</v>
      </c>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29.25" customHeight="1" x14ac:dyDescent="0.2">
      <c r="A64" s="25"/>
      <c r="B64" s="56"/>
      <c r="C64" s="56"/>
      <c r="D64" s="56"/>
      <c r="E64" s="32"/>
      <c r="F64" s="25"/>
    </row>
    <row r="65" spans="1:6" x14ac:dyDescent="0.2">
      <c r="A65" s="18"/>
      <c r="B65" s="19"/>
      <c r="C65" s="18"/>
      <c r="D65" s="18"/>
      <c r="E65" s="18"/>
    </row>
    <row r="66" spans="1:6" ht="14.25" x14ac:dyDescent="0.2">
      <c r="A66" s="25"/>
      <c r="B66" s="56"/>
      <c r="C66" s="56"/>
      <c r="D66" s="56"/>
      <c r="E66" s="32"/>
      <c r="F66" s="25"/>
    </row>
    <row r="67" spans="1:6" ht="13.5" customHeight="1" x14ac:dyDescent="0.2">
      <c r="A67" s="25"/>
      <c r="B67" s="29" t="s">
        <v>19</v>
      </c>
      <c r="C67" s="30"/>
      <c r="D67" s="30"/>
      <c r="E67" s="33">
        <f>8.75*350</f>
        <v>3062.5</v>
      </c>
      <c r="F67" s="25"/>
    </row>
    <row r="68" spans="1:6" ht="13.5" customHeight="1" x14ac:dyDescent="0.2">
      <c r="A68" s="25"/>
      <c r="B68" s="38" t="s">
        <v>16</v>
      </c>
      <c r="C68" s="30"/>
      <c r="D68" s="30"/>
      <c r="E68" s="34">
        <v>0</v>
      </c>
      <c r="F68" s="25"/>
    </row>
    <row r="69" spans="1:6" ht="13.5" customHeight="1" x14ac:dyDescent="0.2">
      <c r="A69" s="25"/>
      <c r="B69" s="38" t="s">
        <v>17</v>
      </c>
      <c r="C69" s="30"/>
      <c r="D69" s="30"/>
      <c r="E69" s="34">
        <v>0</v>
      </c>
      <c r="F69" s="25"/>
    </row>
    <row r="70" spans="1:6" ht="13.5" customHeight="1" x14ac:dyDescent="0.2">
      <c r="A70" s="25"/>
      <c r="B70" s="29" t="s">
        <v>18</v>
      </c>
      <c r="C70" s="30"/>
      <c r="D70" s="30"/>
      <c r="E70" s="33">
        <f>SUM(E67:E69)</f>
        <v>3062.5</v>
      </c>
      <c r="F70" s="25"/>
    </row>
    <row r="71" spans="1:6" ht="13.5" customHeight="1" x14ac:dyDescent="0.2">
      <c r="A71" s="25"/>
      <c r="B71" s="30" t="s">
        <v>5</v>
      </c>
      <c r="C71" s="35">
        <v>0.05</v>
      </c>
      <c r="D71" s="30"/>
      <c r="E71" s="39">
        <f>ROUND(E70*C71,2)</f>
        <v>153.13</v>
      </c>
      <c r="F71" s="25"/>
    </row>
    <row r="72" spans="1:6" ht="13.5" customHeight="1" x14ac:dyDescent="0.2">
      <c r="A72" s="25"/>
      <c r="B72" s="30" t="s">
        <v>4</v>
      </c>
      <c r="C72" s="47">
        <v>9.9750000000000005E-2</v>
      </c>
      <c r="D72" s="30"/>
      <c r="E72" s="40">
        <f>ROUND(E70*C72,2)</f>
        <v>305.48</v>
      </c>
      <c r="F72" s="25"/>
    </row>
    <row r="73" spans="1:6" ht="13.5" customHeight="1" x14ac:dyDescent="0.2">
      <c r="A73" s="25"/>
      <c r="B73" s="30"/>
      <c r="C73" s="30"/>
      <c r="D73" s="30"/>
      <c r="E73" s="36"/>
      <c r="F73" s="25"/>
    </row>
    <row r="74" spans="1:6" ht="16.5" customHeight="1" thickBot="1" x14ac:dyDescent="0.25">
      <c r="A74" s="25"/>
      <c r="B74" s="29" t="s">
        <v>20</v>
      </c>
      <c r="C74" s="30"/>
      <c r="D74" s="30"/>
      <c r="E74" s="37">
        <f>SUM(E70:E72)</f>
        <v>3521.11</v>
      </c>
      <c r="F74" s="25"/>
    </row>
    <row r="75" spans="1:6" ht="15.75" thickTop="1" x14ac:dyDescent="0.2">
      <c r="A75" s="25"/>
      <c r="B75" s="59"/>
      <c r="C75" s="59"/>
      <c r="D75" s="59"/>
      <c r="E75" s="41"/>
      <c r="F75" s="25"/>
    </row>
    <row r="76" spans="1:6" ht="15" x14ac:dyDescent="0.2">
      <c r="A76" s="25"/>
      <c r="B76" s="58" t="s">
        <v>22</v>
      </c>
      <c r="C76" s="58"/>
      <c r="D76" s="58"/>
      <c r="E76" s="41">
        <v>0</v>
      </c>
      <c r="F76" s="25"/>
    </row>
    <row r="77" spans="1:6" ht="15" x14ac:dyDescent="0.2">
      <c r="A77" s="25"/>
      <c r="B77" s="59"/>
      <c r="C77" s="59"/>
      <c r="D77" s="59"/>
      <c r="E77" s="41"/>
      <c r="F77" s="25"/>
    </row>
    <row r="78" spans="1:6" ht="19.5" customHeight="1" x14ac:dyDescent="0.2">
      <c r="A78" s="25"/>
      <c r="B78" s="42" t="s">
        <v>21</v>
      </c>
      <c r="C78" s="43"/>
      <c r="D78" s="43"/>
      <c r="E78" s="44">
        <f>E74-E76</f>
        <v>3521.11</v>
      </c>
      <c r="F78" s="25"/>
    </row>
    <row r="79" spans="1:6" ht="13.5" customHeight="1" x14ac:dyDescent="0.2">
      <c r="A79" s="25"/>
      <c r="B79" s="25"/>
      <c r="C79" s="25"/>
      <c r="D79" s="25"/>
      <c r="E79" s="25"/>
      <c r="F79" s="25"/>
    </row>
    <row r="80" spans="1:6" x14ac:dyDescent="0.2">
      <c r="A80" s="25"/>
      <c r="B80" s="25"/>
      <c r="C80" s="25"/>
      <c r="D80" s="25"/>
      <c r="E80" s="25"/>
      <c r="F80" s="25"/>
    </row>
    <row r="81" spans="1:6" x14ac:dyDescent="0.2">
      <c r="A81" s="25"/>
      <c r="B81" s="54"/>
      <c r="C81" s="54"/>
      <c r="D81" s="54"/>
      <c r="E81" s="54"/>
      <c r="F81" s="25"/>
    </row>
    <row r="82" spans="1:6" ht="14.25" x14ac:dyDescent="0.2">
      <c r="A82" s="62" t="s">
        <v>106</v>
      </c>
      <c r="B82" s="62"/>
      <c r="C82" s="62"/>
      <c r="D82" s="62"/>
      <c r="E82" s="62"/>
      <c r="F82" s="62"/>
    </row>
    <row r="83" spans="1:6" ht="14.25" x14ac:dyDescent="0.2">
      <c r="A83" s="60" t="s">
        <v>107</v>
      </c>
      <c r="B83" s="60"/>
      <c r="C83" s="60"/>
      <c r="D83" s="60"/>
      <c r="E83" s="60"/>
      <c r="F83" s="60"/>
    </row>
    <row r="84" spans="1:6" x14ac:dyDescent="0.2">
      <c r="A84" s="25"/>
      <c r="B84" s="25"/>
      <c r="C84" s="25"/>
      <c r="D84" s="25"/>
      <c r="E84" s="25"/>
      <c r="F84" s="25"/>
    </row>
    <row r="85" spans="1:6" x14ac:dyDescent="0.2">
      <c r="A85" s="25"/>
      <c r="B85" s="55"/>
      <c r="C85" s="55"/>
      <c r="D85" s="55"/>
      <c r="E85" s="55"/>
      <c r="F85" s="25"/>
    </row>
    <row r="86" spans="1:6" ht="15" x14ac:dyDescent="0.2">
      <c r="A86" s="61" t="s">
        <v>7</v>
      </c>
      <c r="B86" s="61"/>
      <c r="C86" s="61"/>
      <c r="D86" s="61"/>
      <c r="E86" s="61"/>
      <c r="F86" s="61"/>
    </row>
    <row r="88" spans="1:6" ht="39.75" customHeight="1" x14ac:dyDescent="0.2">
      <c r="B88" s="52"/>
      <c r="C88" s="53"/>
      <c r="D88" s="53"/>
    </row>
    <row r="89" spans="1:6" ht="13.5" customHeight="1" x14ac:dyDescent="0.2"/>
    <row r="90" spans="1:6" x14ac:dyDescent="0.2">
      <c r="B90" s="17"/>
      <c r="C90" s="17"/>
      <c r="D90" s="17"/>
    </row>
  </sheetData>
  <mergeCells count="44">
    <mergeCell ref="B36:D36"/>
    <mergeCell ref="A30:F30"/>
    <mergeCell ref="B32:D32"/>
    <mergeCell ref="B33:D33"/>
    <mergeCell ref="B34:D34"/>
    <mergeCell ref="B35:D35"/>
    <mergeCell ref="B37:D37"/>
    <mergeCell ref="B38:D38"/>
    <mergeCell ref="B39:D39"/>
    <mergeCell ref="B40:D40"/>
    <mergeCell ref="B41:D41"/>
    <mergeCell ref="B53:D53"/>
    <mergeCell ref="B42:D42"/>
    <mergeCell ref="B43:D43"/>
    <mergeCell ref="B44:D44"/>
    <mergeCell ref="B45:D45"/>
    <mergeCell ref="B46:D46"/>
    <mergeCell ref="B47:D47"/>
    <mergeCell ref="B48:D48"/>
    <mergeCell ref="B49:D49"/>
    <mergeCell ref="B50:D50"/>
    <mergeCell ref="B51:D51"/>
    <mergeCell ref="B52:D52"/>
    <mergeCell ref="B66:D66"/>
    <mergeCell ref="B54:D54"/>
    <mergeCell ref="B55:D55"/>
    <mergeCell ref="B56:D56"/>
    <mergeCell ref="B57:D57"/>
    <mergeCell ref="B58:D58"/>
    <mergeCell ref="B59:D59"/>
    <mergeCell ref="B60:D60"/>
    <mergeCell ref="B61:D61"/>
    <mergeCell ref="B62:D62"/>
    <mergeCell ref="B63:D63"/>
    <mergeCell ref="B64:D64"/>
    <mergeCell ref="B85:E85"/>
    <mergeCell ref="A86:F86"/>
    <mergeCell ref="B88:D88"/>
    <mergeCell ref="B75:D75"/>
    <mergeCell ref="B76:D76"/>
    <mergeCell ref="B77:D77"/>
    <mergeCell ref="B81:E81"/>
    <mergeCell ref="A82:F82"/>
    <mergeCell ref="A83:F83"/>
  </mergeCells>
  <dataValidations count="1">
    <dataValidation type="list" allowBlank="1" showInputMessage="1" showErrorMessage="1" sqref="B75:B77 B12:B20 B32:B66" xr:uid="{2297820A-1564-4A9D-AEE7-DE4F9BC1782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861CA-C9BF-41A6-BDBC-4B47F1E9A810}">
  <sheetPr>
    <pageSetUpPr fitToPage="1"/>
  </sheetPr>
  <dimension ref="A12:F90"/>
  <sheetViews>
    <sheetView view="pageBreakPreview" topLeftCell="A4" zoomScale="80" zoomScaleNormal="100" zoomScaleSheetLayoutView="80" workbookViewId="0">
      <selection activeCell="B40" sqref="B40:D4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371</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240</v>
      </c>
      <c r="C24" s="25"/>
      <c r="D24" s="25"/>
      <c r="E24" s="25"/>
      <c r="F24" s="25"/>
    </row>
    <row r="25" spans="1:6" ht="15" x14ac:dyDescent="0.2">
      <c r="A25" s="18"/>
      <c r="B25" s="29" t="s">
        <v>241</v>
      </c>
      <c r="C25" s="25"/>
      <c r="D25" s="25"/>
      <c r="E25" s="25"/>
      <c r="F25" s="25"/>
    </row>
    <row r="26" spans="1:6" ht="33.75" customHeight="1" x14ac:dyDescent="0.2">
      <c r="A26" s="18"/>
      <c r="B26" s="48" t="s">
        <v>242</v>
      </c>
      <c r="C26" s="25"/>
      <c r="D26" s="25"/>
      <c r="E26" s="25"/>
      <c r="F26" s="25"/>
    </row>
    <row r="27" spans="1:6" x14ac:dyDescent="0.2">
      <c r="A27" s="19"/>
      <c r="B27" s="25"/>
      <c r="C27" s="27"/>
      <c r="D27" s="27"/>
      <c r="E27" s="28"/>
      <c r="F27" s="25"/>
    </row>
    <row r="28" spans="1:6" ht="15" x14ac:dyDescent="0.2">
      <c r="A28" s="18"/>
      <c r="B28" s="27"/>
      <c r="C28" s="27"/>
      <c r="D28" s="31" t="s">
        <v>15</v>
      </c>
      <c r="E28" s="31" t="s">
        <v>377</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c r="C33" s="56"/>
      <c r="D33" s="56"/>
      <c r="E33" s="32"/>
      <c r="F33" s="25"/>
    </row>
    <row r="34" spans="1:6" ht="14.25" x14ac:dyDescent="0.2">
      <c r="A34" s="25"/>
      <c r="B34" s="56" t="s">
        <v>376</v>
      </c>
      <c r="C34" s="56"/>
      <c r="D34" s="56"/>
      <c r="E34" s="32"/>
      <c r="F34" s="25"/>
    </row>
    <row r="35" spans="1:6" ht="14.25" x14ac:dyDescent="0.2">
      <c r="A35" s="25"/>
      <c r="B35" s="56"/>
      <c r="C35" s="56"/>
      <c r="D35" s="56"/>
      <c r="E35" s="32"/>
      <c r="F35" s="25"/>
    </row>
    <row r="36" spans="1:6" ht="14.25" x14ac:dyDescent="0.2">
      <c r="A36" s="25"/>
      <c r="B36" s="56" t="s">
        <v>373</v>
      </c>
      <c r="C36" s="56"/>
      <c r="D36" s="56"/>
      <c r="E36" s="32"/>
      <c r="F36" s="25"/>
    </row>
    <row r="37" spans="1:6" ht="14.25" x14ac:dyDescent="0.2">
      <c r="A37" s="25"/>
      <c r="B37" s="56"/>
      <c r="C37" s="56"/>
      <c r="D37" s="56"/>
      <c r="E37" s="32"/>
      <c r="F37" s="25"/>
    </row>
    <row r="38" spans="1:6" ht="28.5" customHeight="1" x14ac:dyDescent="0.2">
      <c r="A38" s="25"/>
      <c r="B38" s="56" t="s">
        <v>374</v>
      </c>
      <c r="C38" s="56"/>
      <c r="D38" s="56"/>
      <c r="E38" s="32"/>
      <c r="F38" s="25"/>
    </row>
    <row r="39" spans="1:6" ht="14.25" x14ac:dyDescent="0.2">
      <c r="A39" s="25"/>
      <c r="B39" s="56"/>
      <c r="C39" s="56"/>
      <c r="D39" s="56"/>
      <c r="E39" s="32"/>
      <c r="F39" s="25"/>
    </row>
    <row r="40" spans="1:6" ht="14.25" x14ac:dyDescent="0.2">
      <c r="A40" s="25"/>
      <c r="B40" s="56" t="s">
        <v>338</v>
      </c>
      <c r="C40" s="56"/>
      <c r="D40" s="56"/>
      <c r="E40" s="32"/>
      <c r="F40" s="25"/>
    </row>
    <row r="41" spans="1:6" ht="14.25" x14ac:dyDescent="0.2">
      <c r="A41" s="25"/>
      <c r="B41" s="56"/>
      <c r="C41" s="56"/>
      <c r="D41" s="56"/>
      <c r="E41" s="32"/>
      <c r="F41" s="25"/>
    </row>
    <row r="42" spans="1:6" ht="14.25" x14ac:dyDescent="0.2">
      <c r="A42" s="25"/>
      <c r="B42" s="56" t="s">
        <v>239</v>
      </c>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29.25" customHeight="1" x14ac:dyDescent="0.2">
      <c r="A64" s="25"/>
      <c r="B64" s="56"/>
      <c r="C64" s="56"/>
      <c r="D64" s="56"/>
      <c r="E64" s="32"/>
      <c r="F64" s="25"/>
    </row>
    <row r="65" spans="1:6" x14ac:dyDescent="0.2">
      <c r="A65" s="18"/>
      <c r="B65" s="19"/>
      <c r="C65" s="18"/>
      <c r="D65" s="18"/>
      <c r="E65" s="18"/>
    </row>
    <row r="66" spans="1:6" ht="14.25" x14ac:dyDescent="0.2">
      <c r="A66" s="25"/>
      <c r="B66" s="56"/>
      <c r="C66" s="56"/>
      <c r="D66" s="56"/>
      <c r="E66" s="32"/>
      <c r="F66" s="25"/>
    </row>
    <row r="67" spans="1:6" ht="13.5" customHeight="1" x14ac:dyDescent="0.2">
      <c r="A67" s="25"/>
      <c r="B67" s="29" t="s">
        <v>19</v>
      </c>
      <c r="C67" s="30"/>
      <c r="D67" s="30"/>
      <c r="E67" s="33">
        <f>8.75*350</f>
        <v>3062.5</v>
      </c>
      <c r="F67" s="25"/>
    </row>
    <row r="68" spans="1:6" ht="13.5" customHeight="1" x14ac:dyDescent="0.2">
      <c r="A68" s="25"/>
      <c r="B68" s="38" t="s">
        <v>16</v>
      </c>
      <c r="C68" s="30"/>
      <c r="D68" s="30"/>
      <c r="E68" s="34">
        <v>0</v>
      </c>
      <c r="F68" s="25"/>
    </row>
    <row r="69" spans="1:6" ht="13.5" customHeight="1" x14ac:dyDescent="0.2">
      <c r="A69" s="25"/>
      <c r="B69" s="38" t="s">
        <v>17</v>
      </c>
      <c r="C69" s="30"/>
      <c r="D69" s="30"/>
      <c r="E69" s="34">
        <v>0</v>
      </c>
      <c r="F69" s="25"/>
    </row>
    <row r="70" spans="1:6" ht="13.5" customHeight="1" x14ac:dyDescent="0.2">
      <c r="A70" s="25"/>
      <c r="B70" s="29" t="s">
        <v>18</v>
      </c>
      <c r="C70" s="30"/>
      <c r="D70" s="30"/>
      <c r="E70" s="33">
        <f>SUM(E67:E69)</f>
        <v>3062.5</v>
      </c>
      <c r="F70" s="25"/>
    </row>
    <row r="71" spans="1:6" ht="13.5" customHeight="1" x14ac:dyDescent="0.2">
      <c r="A71" s="25"/>
      <c r="B71" s="30" t="s">
        <v>5</v>
      </c>
      <c r="C71" s="35">
        <v>0.05</v>
      </c>
      <c r="D71" s="30"/>
      <c r="E71" s="39">
        <f>ROUND(E70*C71,2)</f>
        <v>153.13</v>
      </c>
      <c r="F71" s="25"/>
    </row>
    <row r="72" spans="1:6" ht="13.5" customHeight="1" x14ac:dyDescent="0.2">
      <c r="A72" s="25"/>
      <c r="B72" s="30" t="s">
        <v>4</v>
      </c>
      <c r="C72" s="47">
        <v>9.9750000000000005E-2</v>
      </c>
      <c r="D72" s="30"/>
      <c r="E72" s="40">
        <f>ROUND(E70*C72,2)</f>
        <v>305.48</v>
      </c>
      <c r="F72" s="25"/>
    </row>
    <row r="73" spans="1:6" ht="13.5" customHeight="1" x14ac:dyDescent="0.2">
      <c r="A73" s="25"/>
      <c r="B73" s="30"/>
      <c r="C73" s="30"/>
      <c r="D73" s="30"/>
      <c r="E73" s="36"/>
      <c r="F73" s="25"/>
    </row>
    <row r="74" spans="1:6" ht="16.5" customHeight="1" thickBot="1" x14ac:dyDescent="0.25">
      <c r="A74" s="25"/>
      <c r="B74" s="29" t="s">
        <v>20</v>
      </c>
      <c r="C74" s="30"/>
      <c r="D74" s="30"/>
      <c r="E74" s="37">
        <f>SUM(E70:E72)</f>
        <v>3521.11</v>
      </c>
      <c r="F74" s="25"/>
    </row>
    <row r="75" spans="1:6" ht="15.75" thickTop="1" x14ac:dyDescent="0.2">
      <c r="A75" s="25"/>
      <c r="B75" s="59"/>
      <c r="C75" s="59"/>
      <c r="D75" s="59"/>
      <c r="E75" s="41"/>
      <c r="F75" s="25"/>
    </row>
    <row r="76" spans="1:6" ht="15" x14ac:dyDescent="0.2">
      <c r="A76" s="25"/>
      <c r="B76" s="58" t="s">
        <v>22</v>
      </c>
      <c r="C76" s="58"/>
      <c r="D76" s="58"/>
      <c r="E76" s="41">
        <v>0</v>
      </c>
      <c r="F76" s="25"/>
    </row>
    <row r="77" spans="1:6" ht="15" x14ac:dyDescent="0.2">
      <c r="A77" s="25"/>
      <c r="B77" s="59"/>
      <c r="C77" s="59"/>
      <c r="D77" s="59"/>
      <c r="E77" s="41"/>
      <c r="F77" s="25"/>
    </row>
    <row r="78" spans="1:6" ht="19.5" customHeight="1" x14ac:dyDescent="0.2">
      <c r="A78" s="25"/>
      <c r="B78" s="42" t="s">
        <v>21</v>
      </c>
      <c r="C78" s="43"/>
      <c r="D78" s="43"/>
      <c r="E78" s="44">
        <f>E74-E76</f>
        <v>3521.11</v>
      </c>
      <c r="F78" s="25"/>
    </row>
    <row r="79" spans="1:6" ht="13.5" customHeight="1" x14ac:dyDescent="0.2">
      <c r="A79" s="25"/>
      <c r="B79" s="25"/>
      <c r="C79" s="25"/>
      <c r="D79" s="25"/>
      <c r="E79" s="25"/>
      <c r="F79" s="25"/>
    </row>
    <row r="80" spans="1:6" x14ac:dyDescent="0.2">
      <c r="A80" s="25"/>
      <c r="B80" s="25"/>
      <c r="C80" s="25"/>
      <c r="D80" s="25"/>
      <c r="E80" s="25"/>
      <c r="F80" s="25"/>
    </row>
    <row r="81" spans="1:6" x14ac:dyDescent="0.2">
      <c r="A81" s="25"/>
      <c r="B81" s="54"/>
      <c r="C81" s="54"/>
      <c r="D81" s="54"/>
      <c r="E81" s="54"/>
      <c r="F81" s="25"/>
    </row>
    <row r="82" spans="1:6" ht="14.25" x14ac:dyDescent="0.2">
      <c r="A82" s="62" t="s">
        <v>106</v>
      </c>
      <c r="B82" s="62"/>
      <c r="C82" s="62"/>
      <c r="D82" s="62"/>
      <c r="E82" s="62"/>
      <c r="F82" s="62"/>
    </row>
    <row r="83" spans="1:6" ht="14.25" x14ac:dyDescent="0.2">
      <c r="A83" s="60" t="s">
        <v>107</v>
      </c>
      <c r="B83" s="60"/>
      <c r="C83" s="60"/>
      <c r="D83" s="60"/>
      <c r="E83" s="60"/>
      <c r="F83" s="60"/>
    </row>
    <row r="84" spans="1:6" x14ac:dyDescent="0.2">
      <c r="A84" s="25"/>
      <c r="B84" s="25"/>
      <c r="C84" s="25"/>
      <c r="D84" s="25"/>
      <c r="E84" s="25"/>
      <c r="F84" s="25"/>
    </row>
    <row r="85" spans="1:6" x14ac:dyDescent="0.2">
      <c r="A85" s="25"/>
      <c r="B85" s="55"/>
      <c r="C85" s="55"/>
      <c r="D85" s="55"/>
      <c r="E85" s="55"/>
      <c r="F85" s="25"/>
    </row>
    <row r="86" spans="1:6" ht="15" x14ac:dyDescent="0.2">
      <c r="A86" s="61" t="s">
        <v>7</v>
      </c>
      <c r="B86" s="61"/>
      <c r="C86" s="61"/>
      <c r="D86" s="61"/>
      <c r="E86" s="61"/>
      <c r="F86" s="61"/>
    </row>
    <row r="88" spans="1:6" ht="39.75" customHeight="1" x14ac:dyDescent="0.2">
      <c r="B88" s="52"/>
      <c r="C88" s="53"/>
      <c r="D88" s="53"/>
    </row>
    <row r="89" spans="1:6" ht="13.5" customHeight="1" x14ac:dyDescent="0.2"/>
    <row r="90" spans="1:6" x14ac:dyDescent="0.2">
      <c r="B90" s="17"/>
      <c r="C90" s="17"/>
      <c r="D90" s="17"/>
    </row>
  </sheetData>
  <mergeCells count="44">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75:D75"/>
    <mergeCell ref="B55:D55"/>
    <mergeCell ref="B56:D56"/>
    <mergeCell ref="B57:D57"/>
    <mergeCell ref="B58:D58"/>
    <mergeCell ref="B59:D59"/>
    <mergeCell ref="B60:D60"/>
    <mergeCell ref="B61:D61"/>
    <mergeCell ref="B62:D62"/>
    <mergeCell ref="B63:D63"/>
    <mergeCell ref="B64:D64"/>
    <mergeCell ref="B66:D66"/>
    <mergeCell ref="A86:F86"/>
    <mergeCell ref="B88:D88"/>
    <mergeCell ref="B76:D76"/>
    <mergeCell ref="B77:D77"/>
    <mergeCell ref="B81:E81"/>
    <mergeCell ref="A82:F82"/>
    <mergeCell ref="A83:F83"/>
    <mergeCell ref="B85:E85"/>
  </mergeCells>
  <dataValidations count="1">
    <dataValidation type="list" allowBlank="1" showInputMessage="1" showErrorMessage="1" sqref="B75:B77 B12:B20 B32:B66" xr:uid="{3273E5FF-A792-42E9-A21D-2EE293F34F0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E48E-C2E6-414A-9521-FBDD3CE4A1FE}">
  <sheetPr>
    <pageSetUpPr fitToPage="1"/>
  </sheetPr>
  <dimension ref="A12:F91"/>
  <sheetViews>
    <sheetView view="pageBreakPreview" topLeftCell="A9"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371</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180</v>
      </c>
      <c r="C25" s="25"/>
      <c r="D25" s="25"/>
      <c r="E25" s="25"/>
      <c r="F25" s="25"/>
    </row>
    <row r="26" spans="1:6" ht="33.75" customHeight="1" x14ac:dyDescent="0.2">
      <c r="A26" s="18"/>
      <c r="B26" s="48" t="s">
        <v>181</v>
      </c>
      <c r="C26" s="25"/>
      <c r="D26" s="25"/>
      <c r="E26" s="25"/>
      <c r="F26" s="25"/>
    </row>
    <row r="27" spans="1:6" x14ac:dyDescent="0.2">
      <c r="A27" s="19"/>
      <c r="B27" s="25"/>
      <c r="C27" s="27"/>
      <c r="D27" s="27"/>
      <c r="E27" s="28"/>
      <c r="F27" s="25"/>
    </row>
    <row r="28" spans="1:6" ht="15" x14ac:dyDescent="0.2">
      <c r="A28" s="18"/>
      <c r="B28" s="27"/>
      <c r="C28" s="27"/>
      <c r="D28" s="31" t="s">
        <v>15</v>
      </c>
      <c r="E28" s="31" t="s">
        <v>381</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c r="C33" s="56"/>
      <c r="D33" s="56"/>
      <c r="E33" s="32"/>
      <c r="F33" s="25"/>
    </row>
    <row r="34" spans="1:6" ht="14.25" x14ac:dyDescent="0.2">
      <c r="A34" s="25"/>
      <c r="B34" s="56" t="s">
        <v>379</v>
      </c>
      <c r="C34" s="56"/>
      <c r="D34" s="56"/>
      <c r="E34" s="32"/>
      <c r="F34" s="25"/>
    </row>
    <row r="35" spans="1:6" ht="14.25" x14ac:dyDescent="0.2">
      <c r="A35" s="25"/>
      <c r="B35" s="56"/>
      <c r="C35" s="56"/>
      <c r="D35" s="56"/>
      <c r="E35" s="32"/>
      <c r="F35" s="25"/>
    </row>
    <row r="36" spans="1:6" ht="14.25" customHeight="1" x14ac:dyDescent="0.2">
      <c r="A36" s="25"/>
      <c r="B36" s="56" t="s">
        <v>382</v>
      </c>
      <c r="C36" s="56"/>
      <c r="D36" s="56"/>
      <c r="E36" s="32"/>
      <c r="F36" s="25"/>
    </row>
    <row r="37" spans="1:6" ht="14.25" x14ac:dyDescent="0.2">
      <c r="A37" s="25"/>
      <c r="B37" s="56"/>
      <c r="C37" s="56"/>
      <c r="D37" s="56"/>
      <c r="E37" s="32"/>
      <c r="F37" s="25"/>
    </row>
    <row r="38" spans="1:6" ht="14.25" x14ac:dyDescent="0.2">
      <c r="A38" s="25"/>
      <c r="B38" s="56" t="s">
        <v>380</v>
      </c>
      <c r="C38" s="56"/>
      <c r="D38" s="56"/>
      <c r="E38" s="32"/>
      <c r="F38" s="25"/>
    </row>
    <row r="39" spans="1:6" ht="14.25" x14ac:dyDescent="0.2">
      <c r="A39" s="25"/>
      <c r="B39" s="56"/>
      <c r="C39" s="56"/>
      <c r="D39" s="56"/>
      <c r="E39" s="32"/>
      <c r="F39" s="25"/>
    </row>
    <row r="40" spans="1:6" ht="14.25" x14ac:dyDescent="0.2">
      <c r="A40" s="25"/>
      <c r="B40" s="56" t="s">
        <v>378</v>
      </c>
      <c r="C40" s="56"/>
      <c r="D40" s="5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29.25" customHeight="1" x14ac:dyDescent="0.2">
      <c r="A65" s="25"/>
      <c r="B65" s="56"/>
      <c r="C65" s="56"/>
      <c r="D65" s="56"/>
      <c r="E65" s="32"/>
      <c r="F65" s="25"/>
    </row>
    <row r="66" spans="1:6" x14ac:dyDescent="0.2">
      <c r="A66" s="18"/>
      <c r="B66" s="19"/>
      <c r="C66" s="18"/>
      <c r="D66" s="18"/>
      <c r="E66" s="18"/>
    </row>
    <row r="67" spans="1:6" ht="14.25" x14ac:dyDescent="0.2">
      <c r="A67" s="25"/>
      <c r="B67" s="56"/>
      <c r="C67" s="56"/>
      <c r="D67" s="56"/>
      <c r="E67" s="32"/>
      <c r="F67" s="25"/>
    </row>
    <row r="68" spans="1:6" ht="13.5" customHeight="1" x14ac:dyDescent="0.2">
      <c r="A68" s="25"/>
      <c r="B68" s="29" t="s">
        <v>19</v>
      </c>
      <c r="C68" s="30"/>
      <c r="D68" s="30"/>
      <c r="E68" s="33">
        <f>6*350</f>
        <v>2100</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2100</v>
      </c>
      <c r="F71" s="25"/>
    </row>
    <row r="72" spans="1:6" ht="13.5" customHeight="1" x14ac:dyDescent="0.2">
      <c r="A72" s="25"/>
      <c r="B72" s="30" t="s">
        <v>5</v>
      </c>
      <c r="C72" s="35">
        <v>0.05</v>
      </c>
      <c r="D72" s="30"/>
      <c r="E72" s="39">
        <f>ROUND(E71*C72,2)</f>
        <v>105</v>
      </c>
      <c r="F72" s="25"/>
    </row>
    <row r="73" spans="1:6" ht="13.5" customHeight="1" x14ac:dyDescent="0.2">
      <c r="A73" s="25"/>
      <c r="B73" s="30" t="s">
        <v>4</v>
      </c>
      <c r="C73" s="47">
        <v>9.9750000000000005E-2</v>
      </c>
      <c r="D73" s="30"/>
      <c r="E73" s="40">
        <f>ROUND(E71*C73,2)</f>
        <v>209.48</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2414.48</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2414.48</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5">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7:D67"/>
    <mergeCell ref="B55:D55"/>
    <mergeCell ref="B56:D56"/>
    <mergeCell ref="B57:D57"/>
    <mergeCell ref="B58:D58"/>
    <mergeCell ref="B59:D59"/>
    <mergeCell ref="B60:D60"/>
    <mergeCell ref="B61:D61"/>
    <mergeCell ref="B62:D62"/>
    <mergeCell ref="B63:D63"/>
    <mergeCell ref="B64:D64"/>
    <mergeCell ref="B65:D65"/>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2:B67" xr:uid="{1D967915-1E68-4C9A-8ED6-08DEA9F2850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C2923-562C-4952-90FF-3A23F670D7B9}">
  <sheetPr>
    <pageSetUpPr fitToPage="1"/>
  </sheetPr>
  <dimension ref="A12:F91"/>
  <sheetViews>
    <sheetView view="pageBreakPreview" topLeftCell="A7"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383</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240</v>
      </c>
      <c r="C25" s="25"/>
      <c r="D25" s="25"/>
      <c r="E25" s="25"/>
      <c r="F25" s="25"/>
    </row>
    <row r="26" spans="1:6" ht="33.75" customHeight="1" x14ac:dyDescent="0.2">
      <c r="A26" s="18"/>
      <c r="B26" s="48" t="s">
        <v>384</v>
      </c>
      <c r="C26" s="25"/>
      <c r="D26" s="25"/>
      <c r="E26" s="25"/>
      <c r="F26" s="25"/>
    </row>
    <row r="27" spans="1:6" x14ac:dyDescent="0.2">
      <c r="A27" s="19"/>
      <c r="B27" s="25"/>
      <c r="C27" s="27"/>
      <c r="D27" s="27"/>
      <c r="E27" s="28"/>
      <c r="F27" s="25"/>
    </row>
    <row r="28" spans="1:6" ht="15" x14ac:dyDescent="0.2">
      <c r="A28" s="18"/>
      <c r="B28" s="27"/>
      <c r="C28" s="27"/>
      <c r="D28" s="31" t="s">
        <v>15</v>
      </c>
      <c r="E28" s="31" t="s">
        <v>385</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c r="C33" s="56"/>
      <c r="D33" s="56"/>
      <c r="E33" s="32"/>
      <c r="F33" s="25"/>
    </row>
    <row r="34" spans="1:6" ht="14.25" x14ac:dyDescent="0.2">
      <c r="A34" s="25"/>
      <c r="B34" s="56" t="s">
        <v>386</v>
      </c>
      <c r="C34" s="56"/>
      <c r="D34" s="56"/>
      <c r="E34" s="32"/>
      <c r="F34" s="25"/>
    </row>
    <row r="35" spans="1:6" ht="14.25" x14ac:dyDescent="0.2">
      <c r="A35" s="25"/>
      <c r="B35" s="56"/>
      <c r="C35" s="56"/>
      <c r="D35" s="56"/>
      <c r="E35" s="32"/>
      <c r="F35" s="25"/>
    </row>
    <row r="36" spans="1:6" ht="14.25" x14ac:dyDescent="0.2">
      <c r="A36" s="25"/>
      <c r="B36" s="56" t="s">
        <v>387</v>
      </c>
      <c r="C36" s="56"/>
      <c r="D36" s="56"/>
      <c r="E36" s="32"/>
      <c r="F36" s="25"/>
    </row>
    <row r="37" spans="1:6" ht="14.25" x14ac:dyDescent="0.2">
      <c r="A37" s="25"/>
      <c r="B37" s="56"/>
      <c r="C37" s="56"/>
      <c r="D37" s="56"/>
      <c r="E37" s="32"/>
      <c r="F37" s="25"/>
    </row>
    <row r="38" spans="1:6" ht="14.25" x14ac:dyDescent="0.2">
      <c r="A38" s="25"/>
      <c r="B38" s="56" t="s">
        <v>358</v>
      </c>
      <c r="C38" s="56"/>
      <c r="D38" s="56"/>
      <c r="E38" s="32"/>
      <c r="F38" s="25"/>
    </row>
    <row r="39" spans="1:6" ht="14.25" x14ac:dyDescent="0.2">
      <c r="A39" s="25"/>
      <c r="B39" s="56"/>
      <c r="C39" s="56"/>
      <c r="D39" s="56"/>
      <c r="E39" s="32"/>
      <c r="F39" s="25"/>
    </row>
    <row r="40" spans="1:6" ht="14.25" x14ac:dyDescent="0.2">
      <c r="A40" s="25"/>
      <c r="B40" s="56" t="s">
        <v>388</v>
      </c>
      <c r="C40" s="56"/>
      <c r="D40" s="56"/>
      <c r="E40" s="32"/>
      <c r="F40" s="25"/>
    </row>
    <row r="41" spans="1:6" ht="14.25" x14ac:dyDescent="0.2">
      <c r="A41" s="25"/>
      <c r="B41" s="56"/>
      <c r="C41" s="56"/>
      <c r="D41" s="56"/>
      <c r="E41" s="32"/>
      <c r="F41" s="25"/>
    </row>
    <row r="42" spans="1:6" ht="14.25" x14ac:dyDescent="0.2">
      <c r="A42" s="25"/>
      <c r="B42" s="56" t="s">
        <v>389</v>
      </c>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29.25" customHeight="1" x14ac:dyDescent="0.2">
      <c r="A65" s="25"/>
      <c r="B65" s="56"/>
      <c r="C65" s="56"/>
      <c r="D65" s="56"/>
      <c r="E65" s="32"/>
      <c r="F65" s="25"/>
    </row>
    <row r="66" spans="1:6" x14ac:dyDescent="0.2">
      <c r="A66" s="18"/>
      <c r="B66" s="19"/>
      <c r="C66" s="18"/>
      <c r="D66" s="18"/>
      <c r="E66" s="18"/>
    </row>
    <row r="67" spans="1:6" ht="14.25" x14ac:dyDescent="0.2">
      <c r="A67" s="25"/>
      <c r="B67" s="56"/>
      <c r="C67" s="56"/>
      <c r="D67" s="56"/>
      <c r="E67" s="32"/>
      <c r="F67" s="25"/>
    </row>
    <row r="68" spans="1:6" ht="13.5" customHeight="1" x14ac:dyDescent="0.2">
      <c r="A68" s="25"/>
      <c r="B68" s="29" t="s">
        <v>19</v>
      </c>
      <c r="C68" s="30"/>
      <c r="D68" s="30"/>
      <c r="E68" s="33">
        <f>6.25*350</f>
        <v>2187.5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2187.5</v>
      </c>
      <c r="F71" s="25"/>
    </row>
    <row r="72" spans="1:6" ht="13.5" customHeight="1" x14ac:dyDescent="0.2">
      <c r="A72" s="25"/>
      <c r="B72" s="30" t="s">
        <v>5</v>
      </c>
      <c r="C72" s="35">
        <v>0.05</v>
      </c>
      <c r="D72" s="30"/>
      <c r="E72" s="39">
        <f>ROUND(E71*C72,2)</f>
        <v>109.38</v>
      </c>
      <c r="F72" s="25"/>
    </row>
    <row r="73" spans="1:6" ht="13.5" customHeight="1" x14ac:dyDescent="0.2">
      <c r="A73" s="25"/>
      <c r="B73" s="30" t="s">
        <v>4</v>
      </c>
      <c r="C73" s="47">
        <v>9.9750000000000005E-2</v>
      </c>
      <c r="D73" s="30"/>
      <c r="E73" s="40">
        <f>ROUND(E71*C73,2)</f>
        <v>218.2</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2515.08</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2515.08</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5">
    <mergeCell ref="B43:D43"/>
    <mergeCell ref="A30:F30"/>
    <mergeCell ref="B32:D32"/>
    <mergeCell ref="B33:D33"/>
    <mergeCell ref="B34:D34"/>
    <mergeCell ref="B35:D35"/>
    <mergeCell ref="B36:D36"/>
    <mergeCell ref="B37:D37"/>
    <mergeCell ref="B38:D38"/>
    <mergeCell ref="B39:D39"/>
    <mergeCell ref="B40:D40"/>
    <mergeCell ref="B41:D41"/>
    <mergeCell ref="B55:D55"/>
    <mergeCell ref="B44:D44"/>
    <mergeCell ref="B45:D45"/>
    <mergeCell ref="B46:D46"/>
    <mergeCell ref="B47:D47"/>
    <mergeCell ref="B48:D48"/>
    <mergeCell ref="B49:D49"/>
    <mergeCell ref="B50:D50"/>
    <mergeCell ref="B51:D51"/>
    <mergeCell ref="B52:D52"/>
    <mergeCell ref="B53:D53"/>
    <mergeCell ref="B54:D54"/>
    <mergeCell ref="B57:D57"/>
    <mergeCell ref="B58:D58"/>
    <mergeCell ref="B59:D59"/>
    <mergeCell ref="B60:D60"/>
    <mergeCell ref="B61:D61"/>
    <mergeCell ref="A87:F87"/>
    <mergeCell ref="B89:D89"/>
    <mergeCell ref="B42:D42"/>
    <mergeCell ref="B77:D77"/>
    <mergeCell ref="B78:D78"/>
    <mergeCell ref="B82:E82"/>
    <mergeCell ref="A83:F83"/>
    <mergeCell ref="A84:F84"/>
    <mergeCell ref="B86:E86"/>
    <mergeCell ref="B62:D62"/>
    <mergeCell ref="B63:D63"/>
    <mergeCell ref="B64:D64"/>
    <mergeCell ref="B65:D65"/>
    <mergeCell ref="B67:D67"/>
    <mergeCell ref="B76:D76"/>
    <mergeCell ref="B56:D56"/>
  </mergeCells>
  <dataValidations count="1">
    <dataValidation type="list" allowBlank="1" showInputMessage="1" showErrorMessage="1" sqref="B76:B78 B12:B20 B32:B67" xr:uid="{F26850B5-22E1-4B31-BF79-5DD8D5217C5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A9315-20B5-4365-B5CD-0AF0C4C88B5D}">
  <sheetPr>
    <pageSetUpPr fitToPage="1"/>
  </sheetPr>
  <dimension ref="A12:F92"/>
  <sheetViews>
    <sheetView view="pageBreakPreview" zoomScale="80" zoomScaleNormal="100" zoomScaleSheetLayoutView="80" workbookViewId="0">
      <selection activeCell="B63" sqref="B63:D6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390</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33.75" customHeight="1" x14ac:dyDescent="0.2">
      <c r="A26" s="18"/>
      <c r="B26" s="48" t="s">
        <v>109</v>
      </c>
      <c r="C26" s="25"/>
      <c r="D26" s="25"/>
      <c r="E26" s="25"/>
      <c r="F26" s="25"/>
    </row>
    <row r="27" spans="1:6" x14ac:dyDescent="0.2">
      <c r="A27" s="19"/>
      <c r="B27" s="25"/>
      <c r="C27" s="27"/>
      <c r="D27" s="27"/>
      <c r="E27" s="28"/>
      <c r="F27" s="25"/>
    </row>
    <row r="28" spans="1:6" ht="15" x14ac:dyDescent="0.2">
      <c r="A28" s="18"/>
      <c r="B28" s="27"/>
      <c r="C28" s="27"/>
      <c r="D28" s="31" t="s">
        <v>15</v>
      </c>
      <c r="E28" s="31" t="s">
        <v>391</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x14ac:dyDescent="0.2">
      <c r="A31" s="18"/>
      <c r="B31" s="19"/>
      <c r="C31" s="18"/>
      <c r="D31" s="18"/>
      <c r="E31" s="18"/>
    </row>
    <row r="32" spans="1:6" ht="14.25" x14ac:dyDescent="0.2">
      <c r="A32" s="25"/>
      <c r="B32" s="26" t="s">
        <v>105</v>
      </c>
      <c r="C32" s="26"/>
      <c r="D32" s="26"/>
      <c r="E32" s="32"/>
      <c r="F32" s="25"/>
    </row>
    <row r="33" spans="1:6" ht="14.25" x14ac:dyDescent="0.2">
      <c r="A33" s="25"/>
      <c r="B33" s="63"/>
      <c r="C33" s="63"/>
      <c r="D33" s="63"/>
      <c r="E33" s="32"/>
      <c r="F33" s="25"/>
    </row>
    <row r="34" spans="1:6" ht="14.25" x14ac:dyDescent="0.2">
      <c r="A34" s="25"/>
      <c r="B34" s="56"/>
      <c r="C34" s="56"/>
      <c r="D34" s="56"/>
      <c r="E34" s="32"/>
      <c r="F34" s="25"/>
    </row>
    <row r="35" spans="1:6" ht="14.25" x14ac:dyDescent="0.2">
      <c r="A35" s="25"/>
      <c r="B35" s="56" t="s">
        <v>392</v>
      </c>
      <c r="C35" s="56"/>
      <c r="D35" s="56"/>
      <c r="E35" s="32"/>
      <c r="F35" s="25"/>
    </row>
    <row r="36" spans="1:6" ht="14.25" x14ac:dyDescent="0.2">
      <c r="A36" s="25"/>
      <c r="B36" s="56"/>
      <c r="C36" s="56"/>
      <c r="D36" s="56"/>
      <c r="E36" s="32"/>
      <c r="F36" s="25"/>
    </row>
    <row r="37" spans="1:6" ht="14.25" x14ac:dyDescent="0.2">
      <c r="A37" s="25"/>
      <c r="B37" s="56" t="s">
        <v>394</v>
      </c>
      <c r="C37" s="56"/>
      <c r="D37" s="56"/>
      <c r="E37" s="32"/>
      <c r="F37" s="25"/>
    </row>
    <row r="38" spans="1:6" ht="14.25" x14ac:dyDescent="0.2">
      <c r="A38" s="25"/>
      <c r="B38" s="46"/>
      <c r="C38" s="46"/>
      <c r="D38" s="46"/>
      <c r="E38" s="32"/>
      <c r="F38" s="25"/>
    </row>
    <row r="39" spans="1:6" ht="14.25" x14ac:dyDescent="0.2">
      <c r="A39" s="25"/>
      <c r="B39" s="56" t="s">
        <v>393</v>
      </c>
      <c r="C39" s="56"/>
      <c r="D39" s="56"/>
      <c r="E39" s="32"/>
      <c r="F39" s="25"/>
    </row>
    <row r="40" spans="1:6" ht="14.25" x14ac:dyDescent="0.2">
      <c r="A40" s="25"/>
      <c r="B40" s="56"/>
      <c r="C40" s="56"/>
      <c r="D40" s="56"/>
      <c r="E40" s="32"/>
      <c r="F40" s="25"/>
    </row>
    <row r="41" spans="1:6" ht="14.25" x14ac:dyDescent="0.2">
      <c r="A41" s="25"/>
      <c r="B41" s="56" t="s">
        <v>360</v>
      </c>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46"/>
      <c r="C55" s="46"/>
      <c r="D55" s="4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14.25" x14ac:dyDescent="0.2">
      <c r="A65" s="25"/>
      <c r="B65" s="56"/>
      <c r="C65" s="56"/>
      <c r="D65" s="56"/>
      <c r="E65" s="32"/>
      <c r="F65" s="25"/>
    </row>
    <row r="66" spans="1:6" ht="14.25" x14ac:dyDescent="0.2">
      <c r="A66" s="25"/>
      <c r="B66" s="56"/>
      <c r="C66" s="56"/>
      <c r="D66" s="56"/>
      <c r="E66" s="32"/>
      <c r="F66" s="25"/>
    </row>
    <row r="67" spans="1:6" ht="14.25" x14ac:dyDescent="0.2">
      <c r="A67" s="25"/>
      <c r="B67" s="56"/>
      <c r="C67" s="56"/>
      <c r="D67" s="56"/>
      <c r="E67" s="32"/>
      <c r="F67" s="25"/>
    </row>
    <row r="68" spans="1:6" ht="13.5" customHeight="1" x14ac:dyDescent="0.2">
      <c r="A68" s="25"/>
      <c r="B68" s="56"/>
      <c r="C68" s="56"/>
      <c r="D68" s="56"/>
      <c r="E68" s="32"/>
      <c r="F68" s="25"/>
    </row>
    <row r="69" spans="1:6" ht="13.5" customHeight="1" x14ac:dyDescent="0.2">
      <c r="A69" s="25"/>
      <c r="B69" s="29" t="s">
        <v>19</v>
      </c>
      <c r="C69" s="30"/>
      <c r="D69" s="30"/>
      <c r="E69" s="33">
        <f>8*350</f>
        <v>2800</v>
      </c>
      <c r="F69" s="25"/>
    </row>
    <row r="70" spans="1:6" ht="13.5" customHeight="1" x14ac:dyDescent="0.2">
      <c r="A70" s="25"/>
      <c r="B70" s="38" t="s">
        <v>16</v>
      </c>
      <c r="C70" s="30"/>
      <c r="D70" s="30"/>
      <c r="E70" s="34">
        <v>30</v>
      </c>
      <c r="F70" s="25"/>
    </row>
    <row r="71" spans="1:6" ht="13.5" customHeight="1" x14ac:dyDescent="0.2">
      <c r="A71" s="25"/>
      <c r="B71" s="38" t="s">
        <v>17</v>
      </c>
      <c r="C71" s="30"/>
      <c r="D71" s="30"/>
      <c r="E71" s="34">
        <v>0</v>
      </c>
      <c r="F71" s="25"/>
    </row>
    <row r="72" spans="1:6" ht="13.5" customHeight="1" x14ac:dyDescent="0.2">
      <c r="A72" s="25"/>
      <c r="B72" s="29" t="s">
        <v>18</v>
      </c>
      <c r="C72" s="30"/>
      <c r="D72" s="30"/>
      <c r="E72" s="33">
        <f>SUM(E69:E71)</f>
        <v>2830</v>
      </c>
      <c r="F72" s="25"/>
    </row>
    <row r="73" spans="1:6" ht="13.5" customHeight="1" x14ac:dyDescent="0.2">
      <c r="A73" s="25"/>
      <c r="B73" s="30" t="s">
        <v>5</v>
      </c>
      <c r="C73" s="35">
        <v>0.05</v>
      </c>
      <c r="D73" s="30"/>
      <c r="E73" s="39">
        <f>ROUND(E72*C73,2)</f>
        <v>141.5</v>
      </c>
      <c r="F73" s="25"/>
    </row>
    <row r="74" spans="1:6" ht="13.5" customHeight="1" x14ac:dyDescent="0.2">
      <c r="A74" s="25"/>
      <c r="B74" s="30" t="s">
        <v>4</v>
      </c>
      <c r="C74" s="47">
        <v>9.9750000000000005E-2</v>
      </c>
      <c r="D74" s="30"/>
      <c r="E74" s="40">
        <f>ROUND(E72*C74,2)</f>
        <v>282.29000000000002</v>
      </c>
      <c r="F74" s="25"/>
    </row>
    <row r="75" spans="1:6" ht="13.5" customHeight="1" x14ac:dyDescent="0.2">
      <c r="A75" s="25"/>
      <c r="B75" s="30"/>
      <c r="C75" s="30"/>
      <c r="D75" s="30"/>
      <c r="E75" s="36"/>
      <c r="F75" s="25"/>
    </row>
    <row r="76" spans="1:6" ht="16.5" customHeight="1" thickBot="1" x14ac:dyDescent="0.25">
      <c r="A76" s="25"/>
      <c r="B76" s="29" t="s">
        <v>20</v>
      </c>
      <c r="C76" s="30"/>
      <c r="D76" s="30"/>
      <c r="E76" s="37">
        <f>SUM(E72:E74)</f>
        <v>3253.79</v>
      </c>
      <c r="F76" s="25"/>
    </row>
    <row r="77" spans="1:6" ht="15.75" thickTop="1" x14ac:dyDescent="0.2">
      <c r="A77" s="25"/>
      <c r="B77" s="59"/>
      <c r="C77" s="59"/>
      <c r="D77" s="59"/>
      <c r="E77" s="41"/>
      <c r="F77" s="25"/>
    </row>
    <row r="78" spans="1:6" ht="15" x14ac:dyDescent="0.2">
      <c r="A78" s="25"/>
      <c r="B78" s="58" t="s">
        <v>22</v>
      </c>
      <c r="C78" s="58"/>
      <c r="D78" s="58"/>
      <c r="E78" s="41">
        <v>0</v>
      </c>
      <c r="F78" s="25"/>
    </row>
    <row r="79" spans="1:6" ht="15" x14ac:dyDescent="0.2">
      <c r="A79" s="25"/>
      <c r="B79" s="59"/>
      <c r="C79" s="59"/>
      <c r="D79" s="59"/>
      <c r="E79" s="41"/>
      <c r="F79" s="25"/>
    </row>
    <row r="80" spans="1:6" ht="19.5" customHeight="1" x14ac:dyDescent="0.2">
      <c r="A80" s="25"/>
      <c r="B80" s="42" t="s">
        <v>21</v>
      </c>
      <c r="C80" s="43"/>
      <c r="D80" s="43"/>
      <c r="E80" s="44">
        <f>E76-E78</f>
        <v>3253.79</v>
      </c>
      <c r="F80" s="25"/>
    </row>
    <row r="81" spans="1:6" ht="13.5" customHeight="1" x14ac:dyDescent="0.2">
      <c r="A81" s="25"/>
      <c r="B81" s="25"/>
      <c r="C81" s="25"/>
      <c r="D81" s="25"/>
      <c r="E81" s="25"/>
      <c r="F81" s="25"/>
    </row>
    <row r="82" spans="1:6" x14ac:dyDescent="0.2">
      <c r="A82" s="25"/>
      <c r="B82" s="25"/>
      <c r="C82" s="25"/>
      <c r="D82" s="25"/>
      <c r="E82" s="25"/>
      <c r="F82" s="25"/>
    </row>
    <row r="83" spans="1:6" x14ac:dyDescent="0.2">
      <c r="A83" s="25"/>
      <c r="B83" s="54"/>
      <c r="C83" s="54"/>
      <c r="D83" s="54"/>
      <c r="E83" s="54"/>
      <c r="F83" s="25"/>
    </row>
    <row r="84" spans="1:6" ht="14.25" x14ac:dyDescent="0.2">
      <c r="A84" s="62" t="s">
        <v>106</v>
      </c>
      <c r="B84" s="62"/>
      <c r="C84" s="62"/>
      <c r="D84" s="62"/>
      <c r="E84" s="62"/>
      <c r="F84" s="62"/>
    </row>
    <row r="85" spans="1:6" ht="14.25" x14ac:dyDescent="0.2">
      <c r="A85" s="60" t="s">
        <v>107</v>
      </c>
      <c r="B85" s="60"/>
      <c r="C85" s="60"/>
      <c r="D85" s="60"/>
      <c r="E85" s="60"/>
      <c r="F85" s="60"/>
    </row>
    <row r="86" spans="1:6" x14ac:dyDescent="0.2">
      <c r="A86" s="25"/>
      <c r="B86" s="25"/>
      <c r="C86" s="25"/>
      <c r="D86" s="25"/>
      <c r="E86" s="25"/>
      <c r="F86" s="25"/>
    </row>
    <row r="87" spans="1:6" x14ac:dyDescent="0.2">
      <c r="A87" s="25"/>
      <c r="B87" s="55"/>
      <c r="C87" s="55"/>
      <c r="D87" s="55"/>
      <c r="E87" s="55"/>
      <c r="F87" s="25"/>
    </row>
    <row r="88" spans="1:6" ht="15" x14ac:dyDescent="0.2">
      <c r="A88" s="61" t="s">
        <v>7</v>
      </c>
      <c r="B88" s="61"/>
      <c r="C88" s="61"/>
      <c r="D88" s="61"/>
      <c r="E88" s="61"/>
      <c r="F88" s="61"/>
    </row>
    <row r="90" spans="1:6" ht="39.75" customHeight="1" x14ac:dyDescent="0.2">
      <c r="B90" s="52"/>
      <c r="C90" s="53"/>
      <c r="D90" s="53"/>
    </row>
    <row r="91" spans="1:6" ht="13.5" customHeight="1" x14ac:dyDescent="0.2"/>
    <row r="92" spans="1:6" x14ac:dyDescent="0.2">
      <c r="B92" s="17"/>
      <c r="C92" s="17"/>
      <c r="D92" s="17"/>
    </row>
  </sheetData>
  <mergeCells count="44">
    <mergeCell ref="A88:F88"/>
    <mergeCell ref="B90:D90"/>
    <mergeCell ref="B78:D78"/>
    <mergeCell ref="B79:D79"/>
    <mergeCell ref="B83:E83"/>
    <mergeCell ref="A84:F84"/>
    <mergeCell ref="A85:F85"/>
    <mergeCell ref="B87:E87"/>
    <mergeCell ref="B77:D77"/>
    <mergeCell ref="B58:D58"/>
    <mergeCell ref="B59:D59"/>
    <mergeCell ref="B60:D60"/>
    <mergeCell ref="B61:D61"/>
    <mergeCell ref="B62:D62"/>
    <mergeCell ref="B63:D63"/>
    <mergeCell ref="B64:D64"/>
    <mergeCell ref="B65:D65"/>
    <mergeCell ref="B66:D66"/>
    <mergeCell ref="B67:D67"/>
    <mergeCell ref="B68:D68"/>
    <mergeCell ref="B57:D57"/>
    <mergeCell ref="B45:D45"/>
    <mergeCell ref="B46:D46"/>
    <mergeCell ref="B47:D47"/>
    <mergeCell ref="B48:D48"/>
    <mergeCell ref="B49:D49"/>
    <mergeCell ref="B50:D50"/>
    <mergeCell ref="B51:D51"/>
    <mergeCell ref="B52:D52"/>
    <mergeCell ref="B53:D53"/>
    <mergeCell ref="B54:D54"/>
    <mergeCell ref="B56:D56"/>
    <mergeCell ref="B44:D44"/>
    <mergeCell ref="A30:F30"/>
    <mergeCell ref="B34:D34"/>
    <mergeCell ref="B40:D40"/>
    <mergeCell ref="B41:D41"/>
    <mergeCell ref="B42:D42"/>
    <mergeCell ref="B35:D35"/>
    <mergeCell ref="B36:D36"/>
    <mergeCell ref="B37:D37"/>
    <mergeCell ref="B39:D39"/>
    <mergeCell ref="B33:D33"/>
    <mergeCell ref="B43:D43"/>
  </mergeCells>
  <dataValidations count="1">
    <dataValidation type="list" allowBlank="1" showInputMessage="1" showErrorMessage="1" sqref="B77:B79 B12:B20 B33:B42 B43:B68" xr:uid="{79297163-4CE4-4E85-94B4-80E19AA497B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4E063-2C7C-4BD0-8BDE-40750AC378A5}">
  <sheetPr>
    <pageSetUpPr fitToPage="1"/>
  </sheetPr>
  <dimension ref="A12:F91"/>
  <sheetViews>
    <sheetView view="pageBreakPreview" topLeftCell="A36"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395</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240</v>
      </c>
      <c r="C25" s="25"/>
      <c r="D25" s="25"/>
      <c r="E25" s="25"/>
      <c r="F25" s="25"/>
    </row>
    <row r="26" spans="1:6" ht="33.75" customHeight="1" x14ac:dyDescent="0.2">
      <c r="A26" s="18"/>
      <c r="B26" s="48" t="s">
        <v>384</v>
      </c>
      <c r="C26" s="25"/>
      <c r="D26" s="25"/>
      <c r="E26" s="25"/>
      <c r="F26" s="25"/>
    </row>
    <row r="27" spans="1:6" x14ac:dyDescent="0.2">
      <c r="A27" s="19"/>
      <c r="B27" s="25"/>
      <c r="C27" s="27"/>
      <c r="D27" s="27"/>
      <c r="E27" s="28"/>
      <c r="F27" s="25"/>
    </row>
    <row r="28" spans="1:6" ht="15" x14ac:dyDescent="0.2">
      <c r="A28" s="18"/>
      <c r="B28" s="27"/>
      <c r="C28" s="27"/>
      <c r="D28" s="31" t="s">
        <v>15</v>
      </c>
      <c r="E28" s="31" t="s">
        <v>396</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c r="C33" s="56"/>
      <c r="D33" s="56"/>
      <c r="E33" s="32"/>
      <c r="F33" s="25"/>
    </row>
    <row r="34" spans="1:6" ht="14.25" x14ac:dyDescent="0.2">
      <c r="A34" s="25"/>
      <c r="B34" s="56" t="s">
        <v>397</v>
      </c>
      <c r="C34" s="56"/>
      <c r="D34" s="56"/>
      <c r="E34" s="32"/>
      <c r="F34" s="25"/>
    </row>
    <row r="35" spans="1:6" ht="14.25" x14ac:dyDescent="0.2">
      <c r="A35" s="25"/>
      <c r="B35" s="56"/>
      <c r="C35" s="56"/>
      <c r="D35" s="56"/>
      <c r="E35" s="32"/>
      <c r="F35" s="25"/>
    </row>
    <row r="36" spans="1:6" ht="14.25" x14ac:dyDescent="0.2">
      <c r="A36" s="25"/>
      <c r="B36" s="56"/>
      <c r="C36" s="56"/>
      <c r="D36" s="56"/>
      <c r="E36" s="32"/>
      <c r="F36" s="25"/>
    </row>
    <row r="37" spans="1:6" ht="14.25" x14ac:dyDescent="0.2">
      <c r="A37" s="25"/>
      <c r="B37" s="56"/>
      <c r="C37" s="56"/>
      <c r="D37" s="56"/>
      <c r="E37" s="32"/>
      <c r="F37" s="25"/>
    </row>
    <row r="38" spans="1:6" ht="14.25" x14ac:dyDescent="0.2">
      <c r="A38" s="25"/>
      <c r="B38" s="56"/>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29.25" customHeight="1" x14ac:dyDescent="0.2">
      <c r="A65" s="25"/>
      <c r="B65" s="56"/>
      <c r="C65" s="56"/>
      <c r="D65" s="56"/>
      <c r="E65" s="32"/>
      <c r="F65" s="25"/>
    </row>
    <row r="66" spans="1:6" x14ac:dyDescent="0.2">
      <c r="A66" s="18"/>
      <c r="B66" s="19"/>
      <c r="C66" s="18"/>
      <c r="D66" s="18"/>
      <c r="E66" s="18"/>
    </row>
    <row r="67" spans="1:6" ht="14.25" x14ac:dyDescent="0.2">
      <c r="A67" s="25"/>
      <c r="B67" s="56"/>
      <c r="C67" s="56"/>
      <c r="D67" s="56"/>
      <c r="E67" s="32"/>
      <c r="F67" s="25"/>
    </row>
    <row r="68" spans="1:6" ht="13.5" customHeight="1" x14ac:dyDescent="0.2">
      <c r="A68" s="25"/>
      <c r="B68" s="29" t="s">
        <v>19</v>
      </c>
      <c r="C68" s="30"/>
      <c r="D68" s="30"/>
      <c r="E68" s="33">
        <f>1.5*350</f>
        <v>525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525</v>
      </c>
      <c r="F71" s="25"/>
    </row>
    <row r="72" spans="1:6" ht="13.5" customHeight="1" x14ac:dyDescent="0.2">
      <c r="A72" s="25"/>
      <c r="B72" s="30" t="s">
        <v>5</v>
      </c>
      <c r="C72" s="35">
        <v>0.05</v>
      </c>
      <c r="D72" s="30"/>
      <c r="E72" s="39">
        <f>ROUND(E71*C72,2)</f>
        <v>26.25</v>
      </c>
      <c r="F72" s="25"/>
    </row>
    <row r="73" spans="1:6" ht="13.5" customHeight="1" x14ac:dyDescent="0.2">
      <c r="A73" s="25"/>
      <c r="B73" s="30" t="s">
        <v>4</v>
      </c>
      <c r="C73" s="47">
        <v>9.9750000000000005E-2</v>
      </c>
      <c r="D73" s="30"/>
      <c r="E73" s="40">
        <f>ROUND(E71*C73,2)</f>
        <v>52.37</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603.62</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603.62</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5">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7:D67"/>
    <mergeCell ref="B55:D55"/>
    <mergeCell ref="B56:D56"/>
    <mergeCell ref="B57:D57"/>
    <mergeCell ref="B58:D58"/>
    <mergeCell ref="B59:D59"/>
    <mergeCell ref="B60:D60"/>
    <mergeCell ref="B61:D61"/>
    <mergeCell ref="B62:D62"/>
    <mergeCell ref="B63:D63"/>
    <mergeCell ref="B64:D64"/>
    <mergeCell ref="B65:D65"/>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2:B67" xr:uid="{57A57F58-1B8B-43EF-B87A-D9841098EEC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0338A-7014-4738-98FC-FD7AF48BDCCF}">
  <sheetPr>
    <pageSetUpPr fitToPage="1"/>
  </sheetPr>
  <dimension ref="A12:F91"/>
  <sheetViews>
    <sheetView view="pageBreakPreview" topLeftCell="A10"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395</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229</v>
      </c>
      <c r="C25" s="25"/>
      <c r="D25" s="25"/>
      <c r="E25" s="25"/>
      <c r="F25" s="25"/>
    </row>
    <row r="26" spans="1:6" ht="33.75" customHeight="1" x14ac:dyDescent="0.2">
      <c r="A26" s="18"/>
      <c r="B26" s="48" t="s">
        <v>236</v>
      </c>
      <c r="C26" s="25"/>
      <c r="D26" s="25"/>
      <c r="E26" s="25"/>
      <c r="F26" s="25"/>
    </row>
    <row r="27" spans="1:6" x14ac:dyDescent="0.2">
      <c r="A27" s="19"/>
      <c r="B27" s="25"/>
      <c r="C27" s="27"/>
      <c r="D27" s="27"/>
      <c r="E27" s="28"/>
      <c r="F27" s="25"/>
    </row>
    <row r="28" spans="1:6" ht="15" x14ac:dyDescent="0.2">
      <c r="A28" s="18"/>
      <c r="B28" s="27"/>
      <c r="C28" s="27"/>
      <c r="D28" s="31" t="s">
        <v>15</v>
      </c>
      <c r="E28" s="31" t="s">
        <v>398</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c r="C33" s="56"/>
      <c r="D33" s="56"/>
      <c r="E33" s="32"/>
      <c r="F33" s="25"/>
    </row>
    <row r="34" spans="1:6" ht="14.25" x14ac:dyDescent="0.2">
      <c r="A34" s="25"/>
      <c r="B34" s="56" t="s">
        <v>397</v>
      </c>
      <c r="C34" s="56"/>
      <c r="D34" s="56"/>
      <c r="E34" s="32"/>
      <c r="F34" s="25"/>
    </row>
    <row r="35" spans="1:6" ht="14.25" x14ac:dyDescent="0.2">
      <c r="A35" s="25"/>
      <c r="B35" s="56"/>
      <c r="C35" s="56"/>
      <c r="D35" s="56"/>
      <c r="E35" s="32"/>
      <c r="F35" s="25"/>
    </row>
    <row r="36" spans="1:6" ht="14.25" x14ac:dyDescent="0.2">
      <c r="A36" s="25"/>
      <c r="B36" s="56"/>
      <c r="C36" s="56"/>
      <c r="D36" s="56"/>
      <c r="E36" s="32"/>
      <c r="F36" s="25"/>
    </row>
    <row r="37" spans="1:6" ht="14.25" x14ac:dyDescent="0.2">
      <c r="A37" s="25"/>
      <c r="B37" s="56"/>
      <c r="C37" s="56"/>
      <c r="D37" s="56"/>
      <c r="E37" s="32"/>
      <c r="F37" s="25"/>
    </row>
    <row r="38" spans="1:6" ht="14.25" x14ac:dyDescent="0.2">
      <c r="A38" s="25"/>
      <c r="B38" s="56"/>
      <c r="C38" s="56"/>
      <c r="D38" s="56"/>
      <c r="E38" s="32"/>
      <c r="F38" s="25"/>
    </row>
    <row r="39" spans="1:6" ht="14.25" x14ac:dyDescent="0.2">
      <c r="A39" s="25"/>
      <c r="B39" s="56"/>
      <c r="C39" s="56"/>
      <c r="D39" s="56"/>
      <c r="E39" s="32"/>
      <c r="F39" s="25"/>
    </row>
    <row r="40" spans="1:6" ht="14.25" x14ac:dyDescent="0.2">
      <c r="A40" s="25"/>
      <c r="B40" s="56"/>
      <c r="C40" s="56"/>
      <c r="D40" s="56"/>
      <c r="E40" s="32"/>
      <c r="F40" s="25"/>
    </row>
    <row r="41" spans="1:6" ht="14.25"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29.25" customHeight="1" x14ac:dyDescent="0.2">
      <c r="A65" s="25"/>
      <c r="B65" s="56"/>
      <c r="C65" s="56"/>
      <c r="D65" s="56"/>
      <c r="E65" s="32"/>
      <c r="F65" s="25"/>
    </row>
    <row r="66" spans="1:6" x14ac:dyDescent="0.2">
      <c r="A66" s="18"/>
      <c r="B66" s="19"/>
      <c r="C66" s="18"/>
      <c r="D66" s="18"/>
      <c r="E66" s="18"/>
    </row>
    <row r="67" spans="1:6" ht="14.25" x14ac:dyDescent="0.2">
      <c r="A67" s="25"/>
      <c r="B67" s="56"/>
      <c r="C67" s="56"/>
      <c r="D67" s="56"/>
      <c r="E67" s="32"/>
      <c r="F67" s="25"/>
    </row>
    <row r="68" spans="1:6" ht="13.5" customHeight="1" x14ac:dyDescent="0.2">
      <c r="A68" s="25"/>
      <c r="B68" s="29" t="s">
        <v>19</v>
      </c>
      <c r="C68" s="30"/>
      <c r="D68" s="30"/>
      <c r="E68" s="33">
        <f>1.5*350</f>
        <v>525</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525</v>
      </c>
      <c r="F71" s="25"/>
    </row>
    <row r="72" spans="1:6" ht="13.5" customHeight="1" x14ac:dyDescent="0.2">
      <c r="A72" s="25"/>
      <c r="B72" s="30" t="s">
        <v>5</v>
      </c>
      <c r="C72" s="35">
        <v>0.05</v>
      </c>
      <c r="D72" s="30"/>
      <c r="E72" s="39">
        <f>ROUND(E71*C72,2)</f>
        <v>26.25</v>
      </c>
      <c r="F72" s="25"/>
    </row>
    <row r="73" spans="1:6" ht="13.5" customHeight="1" x14ac:dyDescent="0.2">
      <c r="A73" s="25"/>
      <c r="B73" s="30" t="s">
        <v>4</v>
      </c>
      <c r="C73" s="47">
        <v>9.9750000000000005E-2</v>
      </c>
      <c r="D73" s="30"/>
      <c r="E73" s="40">
        <f>ROUND(E71*C73,2)</f>
        <v>52.37</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603.62</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603.62</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5">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7:D67"/>
    <mergeCell ref="B55:D55"/>
    <mergeCell ref="B56:D56"/>
    <mergeCell ref="B57:D57"/>
    <mergeCell ref="B58:D58"/>
    <mergeCell ref="B59:D59"/>
    <mergeCell ref="B60:D60"/>
    <mergeCell ref="B61:D61"/>
    <mergeCell ref="B62:D62"/>
    <mergeCell ref="B63:D63"/>
    <mergeCell ref="B64:D64"/>
    <mergeCell ref="B65:D65"/>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2:B67" xr:uid="{454314CE-3D5C-4FDF-A3A6-089F118CF1E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92CB8-5EC2-458E-BDF8-653FE94A5AA2}">
  <sheetPr>
    <pageSetUpPr fitToPage="1"/>
  </sheetPr>
  <dimension ref="A12:F91"/>
  <sheetViews>
    <sheetView view="pageBreakPreview" topLeftCell="A39" zoomScale="80" zoomScaleNormal="100" zoomScaleSheetLayoutView="80" workbookViewId="0">
      <selection activeCell="I39" sqref="I3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395</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229</v>
      </c>
      <c r="C24" s="25"/>
      <c r="D24" s="25"/>
      <c r="E24" s="25"/>
      <c r="F24" s="25"/>
    </row>
    <row r="25" spans="1:6" ht="15" x14ac:dyDescent="0.2">
      <c r="A25" s="18"/>
      <c r="B25" s="29" t="s">
        <v>180</v>
      </c>
      <c r="C25" s="25"/>
      <c r="D25" s="25"/>
      <c r="E25" s="25"/>
      <c r="F25" s="25"/>
    </row>
    <row r="26" spans="1:6" ht="33.75" customHeight="1" x14ac:dyDescent="0.2">
      <c r="A26" s="18"/>
      <c r="B26" s="48" t="s">
        <v>181</v>
      </c>
      <c r="C26" s="25"/>
      <c r="D26" s="25"/>
      <c r="E26" s="25"/>
      <c r="F26" s="25"/>
    </row>
    <row r="27" spans="1:6" x14ac:dyDescent="0.2">
      <c r="A27" s="19"/>
      <c r="B27" s="25"/>
      <c r="C27" s="27"/>
      <c r="D27" s="27"/>
      <c r="E27" s="28"/>
      <c r="F27" s="25"/>
    </row>
    <row r="28" spans="1:6" ht="15" x14ac:dyDescent="0.2">
      <c r="A28" s="18"/>
      <c r="B28" s="27"/>
      <c r="C28" s="27"/>
      <c r="D28" s="31" t="s">
        <v>15</v>
      </c>
      <c r="E28" s="31" t="s">
        <v>399</v>
      </c>
      <c r="F28" s="25"/>
    </row>
    <row r="29" spans="1:6" ht="13.5" thickBot="1" x14ac:dyDescent="0.25">
      <c r="A29" s="20"/>
      <c r="B29" s="20"/>
      <c r="C29" s="20"/>
      <c r="D29" s="20"/>
      <c r="E29" s="20"/>
      <c r="F29" s="24"/>
    </row>
    <row r="30" spans="1:6" s="45" customFormat="1" ht="21.75" customHeight="1" x14ac:dyDescent="0.2">
      <c r="A30" s="57" t="s">
        <v>0</v>
      </c>
      <c r="B30" s="57"/>
      <c r="C30" s="57"/>
      <c r="D30" s="57"/>
      <c r="E30" s="57"/>
      <c r="F30" s="57"/>
    </row>
    <row r="31" spans="1:6" ht="14.25" x14ac:dyDescent="0.2">
      <c r="A31" s="25"/>
      <c r="B31" s="26" t="s">
        <v>105</v>
      </c>
      <c r="C31" s="26"/>
      <c r="D31" s="26"/>
      <c r="E31" s="32"/>
      <c r="F31" s="25"/>
    </row>
    <row r="32" spans="1:6" ht="14.25" x14ac:dyDescent="0.2">
      <c r="A32" s="25"/>
      <c r="B32" s="56"/>
      <c r="C32" s="56"/>
      <c r="D32" s="56"/>
      <c r="E32" s="32"/>
      <c r="F32" s="25"/>
    </row>
    <row r="33" spans="1:6" ht="14.25" x14ac:dyDescent="0.2">
      <c r="A33" s="25"/>
      <c r="B33" s="56" t="s">
        <v>339</v>
      </c>
      <c r="C33" s="56"/>
      <c r="D33" s="56"/>
      <c r="E33" s="32"/>
      <c r="F33" s="25"/>
    </row>
    <row r="34" spans="1:6" ht="14.25" x14ac:dyDescent="0.2">
      <c r="A34" s="25"/>
      <c r="B34" s="56"/>
      <c r="C34" s="56"/>
      <c r="D34" s="56"/>
      <c r="E34" s="32"/>
      <c r="F34" s="25"/>
    </row>
    <row r="35" spans="1:6" ht="14.25" x14ac:dyDescent="0.2">
      <c r="A35" s="25"/>
      <c r="B35" s="56" t="s">
        <v>2</v>
      </c>
      <c r="C35" s="56"/>
      <c r="D35" s="56"/>
      <c r="E35" s="32"/>
      <c r="F35" s="25"/>
    </row>
    <row r="36" spans="1:6" ht="14.25" customHeight="1" x14ac:dyDescent="0.2">
      <c r="A36" s="25"/>
      <c r="B36" s="56"/>
      <c r="C36" s="56"/>
      <c r="D36" s="56"/>
      <c r="E36" s="32"/>
      <c r="F36" s="25"/>
    </row>
    <row r="37" spans="1:6" ht="14.25" x14ac:dyDescent="0.2">
      <c r="A37" s="25"/>
      <c r="B37" s="56" t="s">
        <v>137</v>
      </c>
      <c r="C37" s="56"/>
      <c r="D37" s="56"/>
      <c r="E37" s="32"/>
      <c r="F37" s="25"/>
    </row>
    <row r="38" spans="1:6" ht="14.25" x14ac:dyDescent="0.2">
      <c r="A38" s="25"/>
      <c r="B38" s="56"/>
      <c r="C38" s="56"/>
      <c r="D38" s="56"/>
      <c r="E38" s="32"/>
      <c r="F38" s="25"/>
    </row>
    <row r="39" spans="1:6" ht="14.25" x14ac:dyDescent="0.2">
      <c r="A39" s="25"/>
      <c r="B39" s="56" t="s">
        <v>340</v>
      </c>
      <c r="C39" s="56"/>
      <c r="D39" s="56"/>
      <c r="E39" s="32"/>
      <c r="F39" s="25"/>
    </row>
    <row r="40" spans="1:6" ht="14.25" x14ac:dyDescent="0.2">
      <c r="A40" s="25"/>
      <c r="B40" s="56"/>
      <c r="C40" s="56"/>
      <c r="D40" s="56"/>
      <c r="E40" s="32"/>
      <c r="F40" s="25"/>
    </row>
    <row r="41" spans="1:6" ht="14.25" x14ac:dyDescent="0.2">
      <c r="A41" s="25"/>
      <c r="B41" s="56" t="s">
        <v>139</v>
      </c>
      <c r="C41" s="56"/>
      <c r="D41" s="56"/>
      <c r="E41" s="32"/>
      <c r="F41" s="25"/>
    </row>
    <row r="42" spans="1:6" ht="14.25" x14ac:dyDescent="0.2">
      <c r="A42" s="25"/>
      <c r="B42" s="56"/>
      <c r="C42" s="56"/>
      <c r="D42" s="56"/>
      <c r="E42" s="32"/>
      <c r="F42" s="25"/>
    </row>
    <row r="43" spans="1:6" ht="14.25" x14ac:dyDescent="0.2">
      <c r="A43" s="25"/>
      <c r="B43" s="56" t="s">
        <v>140</v>
      </c>
      <c r="C43" s="56"/>
      <c r="D43" s="56"/>
      <c r="E43" s="32"/>
      <c r="F43" s="25"/>
    </row>
    <row r="44" spans="1:6" ht="14.25" x14ac:dyDescent="0.2">
      <c r="A44" s="25"/>
      <c r="B44" s="56"/>
      <c r="C44" s="56"/>
      <c r="D44" s="56"/>
      <c r="E44" s="32"/>
      <c r="F44" s="25"/>
    </row>
    <row r="45" spans="1:6" ht="14.25" x14ac:dyDescent="0.2">
      <c r="A45" s="25"/>
      <c r="B45" s="56" t="s">
        <v>341</v>
      </c>
      <c r="C45" s="56"/>
      <c r="D45" s="56"/>
      <c r="E45" s="32"/>
      <c r="F45" s="25"/>
    </row>
    <row r="46" spans="1:6" ht="14.25" x14ac:dyDescent="0.2">
      <c r="A46" s="25"/>
      <c r="B46" s="56"/>
      <c r="C46" s="56"/>
      <c r="D46" s="56"/>
      <c r="E46" s="32"/>
      <c r="F46" s="25"/>
    </row>
    <row r="47" spans="1:6" ht="14.25" x14ac:dyDescent="0.2">
      <c r="A47" s="25"/>
      <c r="B47" s="56" t="s">
        <v>343</v>
      </c>
      <c r="C47" s="56"/>
      <c r="D47" s="56"/>
      <c r="E47" s="32"/>
      <c r="F47" s="25"/>
    </row>
    <row r="48" spans="1:6" ht="14.25" x14ac:dyDescent="0.2">
      <c r="A48" s="25"/>
      <c r="B48" s="56"/>
      <c r="C48" s="56"/>
      <c r="D48" s="56"/>
      <c r="E48" s="32"/>
      <c r="F48" s="25"/>
    </row>
    <row r="49" spans="1:6" ht="14.25" x14ac:dyDescent="0.2">
      <c r="A49" s="25"/>
      <c r="B49" s="56" t="s">
        <v>400</v>
      </c>
      <c r="C49" s="56"/>
      <c r="D49" s="56"/>
      <c r="E49" s="32"/>
      <c r="F49" s="25"/>
    </row>
    <row r="50" spans="1:6" ht="14.25" x14ac:dyDescent="0.2">
      <c r="A50" s="25"/>
      <c r="B50" s="56"/>
      <c r="C50" s="56"/>
      <c r="D50" s="56"/>
      <c r="E50" s="32"/>
      <c r="F50" s="25"/>
    </row>
    <row r="51" spans="1:6" ht="14.25" x14ac:dyDescent="0.2">
      <c r="A51" s="25"/>
      <c r="B51" s="56" t="s">
        <v>344</v>
      </c>
      <c r="C51" s="56"/>
      <c r="D51" s="56"/>
      <c r="E51" s="32"/>
      <c r="F51" s="25"/>
    </row>
    <row r="52" spans="1:6" ht="14.25" x14ac:dyDescent="0.2">
      <c r="A52" s="25"/>
      <c r="B52" s="56"/>
      <c r="C52" s="56"/>
      <c r="D52" s="56"/>
      <c r="E52" s="32"/>
      <c r="F52" s="25"/>
    </row>
    <row r="53" spans="1:6" ht="14.25" x14ac:dyDescent="0.2">
      <c r="A53" s="25"/>
      <c r="B53" s="56" t="s">
        <v>142</v>
      </c>
      <c r="C53" s="56"/>
      <c r="D53" s="56"/>
      <c r="E53" s="32"/>
      <c r="F53" s="25"/>
    </row>
    <row r="54" spans="1:6" ht="14.25" x14ac:dyDescent="0.2">
      <c r="A54" s="25"/>
      <c r="B54" s="56"/>
      <c r="C54" s="56"/>
      <c r="D54" s="56"/>
      <c r="E54" s="32"/>
      <c r="F54" s="25"/>
    </row>
    <row r="55" spans="1:6" ht="14.25" x14ac:dyDescent="0.2">
      <c r="A55" s="25"/>
      <c r="B55" s="56" t="s">
        <v>150</v>
      </c>
      <c r="C55" s="56"/>
      <c r="D55" s="56"/>
      <c r="E55" s="32"/>
      <c r="F55" s="25"/>
    </row>
    <row r="56" spans="1:6" ht="14.25" x14ac:dyDescent="0.2">
      <c r="A56" s="25"/>
      <c r="B56" s="56"/>
      <c r="C56" s="56"/>
      <c r="D56" s="56"/>
      <c r="E56" s="32"/>
      <c r="F56" s="25"/>
    </row>
    <row r="57" spans="1:6" ht="14.25" x14ac:dyDescent="0.2">
      <c r="A57" s="25"/>
      <c r="B57" s="56" t="s">
        <v>350</v>
      </c>
      <c r="C57" s="56"/>
      <c r="D57" s="56"/>
      <c r="E57" s="32"/>
      <c r="F57" s="25"/>
    </row>
    <row r="58" spans="1:6" ht="14.25" x14ac:dyDescent="0.2">
      <c r="A58" s="25"/>
      <c r="B58" s="56"/>
      <c r="C58" s="56"/>
      <c r="D58" s="56"/>
      <c r="E58" s="32"/>
      <c r="F58" s="25"/>
    </row>
    <row r="59" spans="1:6" ht="14.25" x14ac:dyDescent="0.2">
      <c r="A59" s="25"/>
      <c r="B59" s="56" t="s">
        <v>338</v>
      </c>
      <c r="C59" s="56"/>
      <c r="D59" s="56"/>
      <c r="E59" s="32"/>
      <c r="F59" s="25"/>
    </row>
    <row r="60" spans="1:6" ht="14.25" x14ac:dyDescent="0.2">
      <c r="A60" s="25"/>
      <c r="B60" s="56"/>
      <c r="C60" s="56"/>
      <c r="D60" s="56"/>
      <c r="E60" s="32"/>
      <c r="F60" s="25"/>
    </row>
    <row r="61" spans="1:6" ht="14.25" x14ac:dyDescent="0.2">
      <c r="A61" s="25"/>
      <c r="B61" s="56" t="s">
        <v>401</v>
      </c>
      <c r="C61" s="56"/>
      <c r="D61" s="56"/>
      <c r="E61" s="32"/>
      <c r="F61" s="25"/>
    </row>
    <row r="62" spans="1:6" ht="14.25" x14ac:dyDescent="0.2">
      <c r="A62" s="25"/>
      <c r="B62" s="56"/>
      <c r="C62" s="56"/>
      <c r="D62" s="56"/>
      <c r="E62" s="32"/>
      <c r="F62" s="25"/>
    </row>
    <row r="63" spans="1:6" ht="14.25" x14ac:dyDescent="0.2">
      <c r="A63" s="25"/>
      <c r="B63" s="56"/>
      <c r="C63" s="56"/>
      <c r="D63" s="56"/>
      <c r="E63" s="32"/>
      <c r="F63" s="25"/>
    </row>
    <row r="64" spans="1:6" ht="14.25" x14ac:dyDescent="0.2">
      <c r="A64" s="25"/>
      <c r="B64" s="56"/>
      <c r="C64" s="56"/>
      <c r="D64" s="56"/>
      <c r="E64" s="32"/>
      <c r="F64" s="25"/>
    </row>
    <row r="65" spans="1:6" ht="29.25" customHeight="1" x14ac:dyDescent="0.2">
      <c r="A65" s="25"/>
      <c r="B65" s="56"/>
      <c r="C65" s="56"/>
      <c r="D65" s="56"/>
      <c r="E65" s="32"/>
      <c r="F65" s="25"/>
    </row>
    <row r="66" spans="1:6" x14ac:dyDescent="0.2">
      <c r="A66" s="18"/>
      <c r="B66" s="19"/>
      <c r="C66" s="18"/>
      <c r="D66" s="18"/>
      <c r="E66" s="18"/>
    </row>
    <row r="67" spans="1:6" ht="14.25" x14ac:dyDescent="0.2">
      <c r="A67" s="25"/>
      <c r="B67" s="56"/>
      <c r="C67" s="56"/>
      <c r="D67" s="56"/>
      <c r="E67" s="32"/>
      <c r="F67" s="25"/>
    </row>
    <row r="68" spans="1:6" ht="13.5" customHeight="1" x14ac:dyDescent="0.2">
      <c r="A68" s="25"/>
      <c r="B68" s="29" t="s">
        <v>19</v>
      </c>
      <c r="C68" s="30"/>
      <c r="D68" s="30"/>
      <c r="E68" s="33">
        <f>47*350</f>
        <v>16450</v>
      </c>
      <c r="F68" s="25"/>
    </row>
    <row r="69" spans="1:6" ht="13.5" customHeight="1" x14ac:dyDescent="0.2">
      <c r="A69" s="25"/>
      <c r="B69" s="38" t="s">
        <v>16</v>
      </c>
      <c r="C69" s="30"/>
      <c r="D69" s="30"/>
      <c r="E69" s="34">
        <v>0</v>
      </c>
      <c r="F69" s="25"/>
    </row>
    <row r="70" spans="1:6" ht="13.5" customHeight="1" x14ac:dyDescent="0.2">
      <c r="A70" s="25"/>
      <c r="B70" s="38" t="s">
        <v>17</v>
      </c>
      <c r="C70" s="30"/>
      <c r="D70" s="30"/>
      <c r="E70" s="34">
        <v>0</v>
      </c>
      <c r="F70" s="25"/>
    </row>
    <row r="71" spans="1:6" ht="13.5" customHeight="1" x14ac:dyDescent="0.2">
      <c r="A71" s="25"/>
      <c r="B71" s="29" t="s">
        <v>18</v>
      </c>
      <c r="C71" s="30"/>
      <c r="D71" s="30"/>
      <c r="E71" s="33">
        <f>SUM(E68:E70)</f>
        <v>16450</v>
      </c>
      <c r="F71" s="25"/>
    </row>
    <row r="72" spans="1:6" ht="13.5" customHeight="1" x14ac:dyDescent="0.2">
      <c r="A72" s="25"/>
      <c r="B72" s="30" t="s">
        <v>5</v>
      </c>
      <c r="C72" s="35">
        <v>0.05</v>
      </c>
      <c r="D72" s="30"/>
      <c r="E72" s="39">
        <f>ROUND(E71*C72,2)</f>
        <v>822.5</v>
      </c>
      <c r="F72" s="25"/>
    </row>
    <row r="73" spans="1:6" ht="13.5" customHeight="1" x14ac:dyDescent="0.2">
      <c r="A73" s="25"/>
      <c r="B73" s="30" t="s">
        <v>4</v>
      </c>
      <c r="C73" s="47">
        <v>9.9750000000000005E-2</v>
      </c>
      <c r="D73" s="30"/>
      <c r="E73" s="40">
        <f>ROUND(E71*C73,2)</f>
        <v>1640.89</v>
      </c>
      <c r="F73" s="25"/>
    </row>
    <row r="74" spans="1:6" ht="13.5" customHeight="1" x14ac:dyDescent="0.2">
      <c r="A74" s="25"/>
      <c r="B74" s="30"/>
      <c r="C74" s="30"/>
      <c r="D74" s="30"/>
      <c r="E74" s="36"/>
      <c r="F74" s="25"/>
    </row>
    <row r="75" spans="1:6" ht="16.5" customHeight="1" thickBot="1" x14ac:dyDescent="0.25">
      <c r="A75" s="25"/>
      <c r="B75" s="29" t="s">
        <v>20</v>
      </c>
      <c r="C75" s="30"/>
      <c r="D75" s="30"/>
      <c r="E75" s="37">
        <f>SUM(E71:E73)</f>
        <v>18913.39</v>
      </c>
      <c r="F75" s="25"/>
    </row>
    <row r="76" spans="1:6" ht="15.75" thickTop="1" x14ac:dyDescent="0.2">
      <c r="A76" s="25"/>
      <c r="B76" s="59"/>
      <c r="C76" s="59"/>
      <c r="D76" s="59"/>
      <c r="E76" s="41"/>
      <c r="F76" s="25"/>
    </row>
    <row r="77" spans="1:6" ht="15" x14ac:dyDescent="0.2">
      <c r="A77" s="25"/>
      <c r="B77" s="58" t="s">
        <v>22</v>
      </c>
      <c r="C77" s="58"/>
      <c r="D77" s="58"/>
      <c r="E77" s="41">
        <v>0</v>
      </c>
      <c r="F77" s="25"/>
    </row>
    <row r="78" spans="1:6" ht="15" x14ac:dyDescent="0.2">
      <c r="A78" s="25"/>
      <c r="B78" s="59"/>
      <c r="C78" s="59"/>
      <c r="D78" s="59"/>
      <c r="E78" s="41"/>
      <c r="F78" s="25"/>
    </row>
    <row r="79" spans="1:6" ht="19.5" customHeight="1" x14ac:dyDescent="0.2">
      <c r="A79" s="25"/>
      <c r="B79" s="42" t="s">
        <v>21</v>
      </c>
      <c r="C79" s="43"/>
      <c r="D79" s="43"/>
      <c r="E79" s="44">
        <f>E75-E77</f>
        <v>18913.39</v>
      </c>
      <c r="F79" s="25"/>
    </row>
    <row r="80" spans="1:6" ht="13.5" customHeight="1" x14ac:dyDescent="0.2">
      <c r="A80" s="25"/>
      <c r="B80" s="25"/>
      <c r="C80" s="25"/>
      <c r="D80" s="25"/>
      <c r="E80" s="25"/>
      <c r="F80" s="25"/>
    </row>
    <row r="81" spans="1:6" x14ac:dyDescent="0.2">
      <c r="A81" s="25"/>
      <c r="B81" s="25"/>
      <c r="C81" s="25"/>
      <c r="D81" s="25"/>
      <c r="E81" s="25"/>
      <c r="F81" s="25"/>
    </row>
    <row r="82" spans="1:6" x14ac:dyDescent="0.2">
      <c r="A82" s="25"/>
      <c r="B82" s="54"/>
      <c r="C82" s="54"/>
      <c r="D82" s="54"/>
      <c r="E82" s="54"/>
      <c r="F82" s="25"/>
    </row>
    <row r="83" spans="1:6" ht="14.25" x14ac:dyDescent="0.2">
      <c r="A83" s="62" t="s">
        <v>106</v>
      </c>
      <c r="B83" s="62"/>
      <c r="C83" s="62"/>
      <c r="D83" s="62"/>
      <c r="E83" s="62"/>
      <c r="F83" s="62"/>
    </row>
    <row r="84" spans="1:6" ht="14.25" x14ac:dyDescent="0.2">
      <c r="A84" s="60" t="s">
        <v>107</v>
      </c>
      <c r="B84" s="60"/>
      <c r="C84" s="60"/>
      <c r="D84" s="60"/>
      <c r="E84" s="60"/>
      <c r="F84" s="60"/>
    </row>
    <row r="85" spans="1:6" x14ac:dyDescent="0.2">
      <c r="A85" s="25"/>
      <c r="B85" s="25"/>
      <c r="C85" s="25"/>
      <c r="D85" s="25"/>
      <c r="E85" s="25"/>
      <c r="F85" s="25"/>
    </row>
    <row r="86" spans="1:6" x14ac:dyDescent="0.2">
      <c r="A86" s="25"/>
      <c r="B86" s="55"/>
      <c r="C86" s="55"/>
      <c r="D86" s="55"/>
      <c r="E86" s="55"/>
      <c r="F86" s="25"/>
    </row>
    <row r="87" spans="1:6" ht="15" x14ac:dyDescent="0.2">
      <c r="A87" s="61" t="s">
        <v>7</v>
      </c>
      <c r="B87" s="61"/>
      <c r="C87" s="61"/>
      <c r="D87" s="61"/>
      <c r="E87" s="61"/>
      <c r="F87" s="61"/>
    </row>
    <row r="89" spans="1:6" ht="39.75" customHeight="1" x14ac:dyDescent="0.2">
      <c r="B89" s="52"/>
      <c r="C89" s="53"/>
      <c r="D89" s="53"/>
    </row>
    <row r="90" spans="1:6" ht="13.5" customHeight="1" x14ac:dyDescent="0.2"/>
    <row r="91" spans="1:6" x14ac:dyDescent="0.2">
      <c r="B91" s="17"/>
      <c r="C91" s="17"/>
      <c r="D91" s="17"/>
    </row>
  </sheetData>
  <mergeCells count="45">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7:D67"/>
    <mergeCell ref="B55:D55"/>
    <mergeCell ref="B56:D56"/>
    <mergeCell ref="B57:D57"/>
    <mergeCell ref="B58:D58"/>
    <mergeCell ref="B59:D59"/>
    <mergeCell ref="B60:D60"/>
    <mergeCell ref="B61:D61"/>
    <mergeCell ref="B62:D62"/>
    <mergeCell ref="B63:D63"/>
    <mergeCell ref="B64:D64"/>
    <mergeCell ref="B65:D65"/>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2:B67" xr:uid="{1F1088F2-B465-41F0-B63B-50B0FA2F36C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D45"/>
  <sheetViews>
    <sheetView view="pageBreakPreview" topLeftCell="A19" zoomScaleNormal="100" workbookViewId="0">
      <selection activeCell="F20" sqref="F20"/>
    </sheetView>
  </sheetViews>
  <sheetFormatPr baseColWidth="10" defaultRowHeight="12.75" x14ac:dyDescent="0.2"/>
  <cols>
    <col min="1" max="1" width="11.42578125" style="1"/>
    <col min="2" max="2" width="5.5703125" style="1" customWidth="1"/>
    <col min="3" max="3" width="88.5703125" style="1" customWidth="1"/>
    <col min="4" max="16384" width="11.42578125" style="1"/>
  </cols>
  <sheetData>
    <row r="1" spans="1:4" ht="22.5" x14ac:dyDescent="0.3">
      <c r="A1" s="5"/>
      <c r="B1" s="64" t="s">
        <v>1</v>
      </c>
      <c r="C1" s="64"/>
      <c r="D1" s="12"/>
    </row>
    <row r="2" spans="1:4" ht="13.5" customHeight="1" x14ac:dyDescent="0.3">
      <c r="A2" s="6"/>
      <c r="B2" s="13"/>
      <c r="C2" s="13"/>
      <c r="D2" s="7"/>
    </row>
    <row r="3" spans="1:4" ht="13.5" thickBot="1" x14ac:dyDescent="0.25">
      <c r="A3" s="6"/>
      <c r="D3" s="7"/>
    </row>
    <row r="4" spans="1:4" ht="13.5" thickBot="1" x14ac:dyDescent="0.25">
      <c r="A4" s="6"/>
      <c r="B4" s="50"/>
      <c r="C4" s="51" t="s">
        <v>3</v>
      </c>
      <c r="D4" s="7"/>
    </row>
    <row r="5" spans="1:4" s="2" customFormat="1" x14ac:dyDescent="0.2">
      <c r="A5" s="21"/>
      <c r="B5" s="22"/>
      <c r="C5" s="49"/>
      <c r="D5" s="23"/>
    </row>
    <row r="6" spans="1:4" x14ac:dyDescent="0.2">
      <c r="A6" s="6"/>
      <c r="B6" s="14"/>
      <c r="C6" s="8" t="s">
        <v>12</v>
      </c>
      <c r="D6" s="7"/>
    </row>
    <row r="7" spans="1:4" x14ac:dyDescent="0.2">
      <c r="A7" s="6"/>
      <c r="B7" s="14"/>
      <c r="C7" s="8" t="s">
        <v>333</v>
      </c>
      <c r="D7" s="7"/>
    </row>
    <row r="8" spans="1:4" x14ac:dyDescent="0.2">
      <c r="A8" s="6"/>
      <c r="B8" s="14"/>
      <c r="C8" s="8" t="s">
        <v>134</v>
      </c>
      <c r="D8" s="7"/>
    </row>
    <row r="9" spans="1:4" x14ac:dyDescent="0.2">
      <c r="A9" s="6"/>
      <c r="B9" s="14"/>
      <c r="C9" s="8" t="s">
        <v>334</v>
      </c>
      <c r="D9" s="7"/>
    </row>
    <row r="10" spans="1:4" x14ac:dyDescent="0.2">
      <c r="A10" s="6"/>
      <c r="B10" s="14"/>
      <c r="C10" s="8" t="s">
        <v>335</v>
      </c>
      <c r="D10" s="7"/>
    </row>
    <row r="11" spans="1:4" ht="25.5" x14ac:dyDescent="0.2">
      <c r="A11" s="6"/>
      <c r="B11" s="14"/>
      <c r="C11" s="8" t="s">
        <v>336</v>
      </c>
      <c r="D11" s="7"/>
    </row>
    <row r="12" spans="1:4" x14ac:dyDescent="0.2">
      <c r="A12" s="6"/>
      <c r="B12" s="14"/>
      <c r="C12" s="8" t="s">
        <v>337</v>
      </c>
      <c r="D12" s="7"/>
    </row>
    <row r="13" spans="1:4" x14ac:dyDescent="0.2">
      <c r="A13" s="6"/>
      <c r="B13" s="14"/>
      <c r="C13" s="8" t="s">
        <v>338</v>
      </c>
      <c r="D13" s="7"/>
    </row>
    <row r="14" spans="1:4" ht="25.5" x14ac:dyDescent="0.2">
      <c r="A14" s="6"/>
      <c r="B14" s="14"/>
      <c r="C14" s="8" t="s">
        <v>339</v>
      </c>
      <c r="D14" s="7"/>
    </row>
    <row r="15" spans="1:4" x14ac:dyDescent="0.2">
      <c r="A15" s="6"/>
      <c r="B15" s="14"/>
      <c r="C15" s="8" t="s">
        <v>135</v>
      </c>
      <c r="D15" s="7"/>
    </row>
    <row r="16" spans="1:4" x14ac:dyDescent="0.2">
      <c r="A16" s="6"/>
      <c r="B16" s="14"/>
      <c r="C16" s="8" t="s">
        <v>136</v>
      </c>
      <c r="D16" s="7"/>
    </row>
    <row r="17" spans="1:4" x14ac:dyDescent="0.2">
      <c r="A17" s="6"/>
      <c r="B17" s="14"/>
      <c r="C17" s="8" t="s">
        <v>2</v>
      </c>
      <c r="D17" s="7"/>
    </row>
    <row r="18" spans="1:4" ht="25.5" x14ac:dyDescent="0.2">
      <c r="A18" s="6"/>
      <c r="B18" s="14"/>
      <c r="C18" s="8" t="s">
        <v>137</v>
      </c>
      <c r="D18" s="7"/>
    </row>
    <row r="19" spans="1:4" ht="25.5" x14ac:dyDescent="0.2">
      <c r="A19" s="6"/>
      <c r="B19" s="14"/>
      <c r="C19" s="8" t="s">
        <v>340</v>
      </c>
      <c r="D19" s="7"/>
    </row>
    <row r="20" spans="1:4" ht="25.5" x14ac:dyDescent="0.2">
      <c r="A20" s="6"/>
      <c r="B20" s="14"/>
      <c r="C20" s="8" t="s">
        <v>341</v>
      </c>
      <c r="D20" s="7"/>
    </row>
    <row r="21" spans="1:4" x14ac:dyDescent="0.2">
      <c r="A21" s="6"/>
      <c r="B21" s="14"/>
      <c r="C21" s="8" t="s">
        <v>342</v>
      </c>
      <c r="D21" s="7"/>
    </row>
    <row r="22" spans="1:4" x14ac:dyDescent="0.2">
      <c r="A22" s="6"/>
      <c r="B22" s="14"/>
      <c r="C22" s="8" t="s">
        <v>343</v>
      </c>
      <c r="D22" s="7"/>
    </row>
    <row r="23" spans="1:4" x14ac:dyDescent="0.2">
      <c r="A23" s="6"/>
      <c r="B23" s="14"/>
      <c r="C23" s="8" t="s">
        <v>139</v>
      </c>
      <c r="D23" s="7"/>
    </row>
    <row r="24" spans="1:4" ht="25.5" x14ac:dyDescent="0.2">
      <c r="A24" s="6"/>
      <c r="B24" s="14"/>
      <c r="C24" s="8" t="s">
        <v>140</v>
      </c>
      <c r="D24" s="7"/>
    </row>
    <row r="25" spans="1:4" ht="25.5" x14ac:dyDescent="0.2">
      <c r="A25" s="6"/>
      <c r="B25" s="14"/>
      <c r="C25" s="8" t="s">
        <v>141</v>
      </c>
      <c r="D25" s="7"/>
    </row>
    <row r="26" spans="1:4" x14ac:dyDescent="0.2">
      <c r="A26" s="6"/>
      <c r="B26" s="14"/>
      <c r="C26" s="8" t="s">
        <v>11</v>
      </c>
      <c r="D26" s="7"/>
    </row>
    <row r="27" spans="1:4" ht="25.5" x14ac:dyDescent="0.2">
      <c r="A27" s="6"/>
      <c r="B27" s="14"/>
      <c r="C27" s="8" t="s">
        <v>10</v>
      </c>
      <c r="D27" s="7"/>
    </row>
    <row r="28" spans="1:4" ht="25.5" x14ac:dyDescent="0.2">
      <c r="A28" s="6"/>
      <c r="B28" s="14"/>
      <c r="C28" s="8" t="s">
        <v>344</v>
      </c>
      <c r="D28" s="7"/>
    </row>
    <row r="29" spans="1:4" x14ac:dyDescent="0.2">
      <c r="A29" s="6"/>
      <c r="B29" s="14"/>
      <c r="C29" s="8" t="s">
        <v>142</v>
      </c>
      <c r="D29" s="7"/>
    </row>
    <row r="30" spans="1:4" x14ac:dyDescent="0.2">
      <c r="A30" s="6"/>
      <c r="B30" s="14"/>
      <c r="C30" s="8" t="s">
        <v>345</v>
      </c>
      <c r="D30" s="7"/>
    </row>
    <row r="31" spans="1:4" ht="25.5" x14ac:dyDescent="0.2">
      <c r="A31" s="6"/>
      <c r="B31" s="14"/>
      <c r="C31" s="8" t="s">
        <v>346</v>
      </c>
      <c r="D31" s="7"/>
    </row>
    <row r="32" spans="1:4" x14ac:dyDescent="0.2">
      <c r="A32" s="6"/>
      <c r="B32" s="14"/>
      <c r="C32" s="9" t="s">
        <v>143</v>
      </c>
      <c r="D32" s="7"/>
    </row>
    <row r="33" spans="1:4" x14ac:dyDescent="0.2">
      <c r="A33" s="6"/>
      <c r="B33" s="14"/>
      <c r="C33" s="9" t="s">
        <v>144</v>
      </c>
      <c r="D33" s="7"/>
    </row>
    <row r="34" spans="1:4" x14ac:dyDescent="0.2">
      <c r="A34" s="6"/>
      <c r="B34" s="14"/>
      <c r="C34" s="9" t="s">
        <v>145</v>
      </c>
      <c r="D34" s="7"/>
    </row>
    <row r="35" spans="1:4" x14ac:dyDescent="0.2">
      <c r="A35" s="6"/>
      <c r="B35" s="14"/>
      <c r="C35" s="9" t="s">
        <v>347</v>
      </c>
      <c r="D35" s="7"/>
    </row>
    <row r="36" spans="1:4" x14ac:dyDescent="0.2">
      <c r="A36" s="6"/>
      <c r="B36" s="14"/>
      <c r="C36" s="9" t="s">
        <v>147</v>
      </c>
      <c r="D36" s="7"/>
    </row>
    <row r="37" spans="1:4" x14ac:dyDescent="0.2">
      <c r="A37" s="6"/>
      <c r="B37" s="14"/>
      <c r="C37" s="9" t="s">
        <v>348</v>
      </c>
      <c r="D37" s="7"/>
    </row>
    <row r="38" spans="1:4" x14ac:dyDescent="0.2">
      <c r="A38" s="6"/>
      <c r="B38" s="14"/>
      <c r="C38" s="9" t="s">
        <v>349</v>
      </c>
      <c r="D38" s="7"/>
    </row>
    <row r="39" spans="1:4" x14ac:dyDescent="0.2">
      <c r="A39" s="6"/>
      <c r="B39" s="14"/>
      <c r="C39" s="9" t="s">
        <v>149</v>
      </c>
      <c r="D39" s="7"/>
    </row>
    <row r="40" spans="1:4" x14ac:dyDescent="0.2">
      <c r="A40" s="6"/>
      <c r="B40" s="14"/>
      <c r="C40" s="8" t="s">
        <v>132</v>
      </c>
      <c r="D40" s="7"/>
    </row>
    <row r="41" spans="1:4" x14ac:dyDescent="0.2">
      <c r="A41" s="6"/>
      <c r="B41" s="14"/>
      <c r="C41" s="8" t="s">
        <v>150</v>
      </c>
      <c r="D41" s="7"/>
    </row>
    <row r="42" spans="1:4" x14ac:dyDescent="0.2">
      <c r="A42" s="6"/>
      <c r="B42" s="14"/>
      <c r="C42" s="8" t="s">
        <v>151</v>
      </c>
      <c r="D42" s="7"/>
    </row>
    <row r="43" spans="1:4" x14ac:dyDescent="0.2">
      <c r="A43" s="6"/>
      <c r="B43" s="14"/>
      <c r="C43" s="8" t="s">
        <v>350</v>
      </c>
      <c r="D43" s="7"/>
    </row>
    <row r="44" spans="1:4" ht="25.5" x14ac:dyDescent="0.2">
      <c r="A44" s="6"/>
      <c r="B44" s="15"/>
      <c r="C44" s="8" t="s">
        <v>351</v>
      </c>
      <c r="D44" s="7"/>
    </row>
    <row r="45" spans="1:4" ht="26.25" thickBot="1" x14ac:dyDescent="0.25">
      <c r="A45" s="10"/>
      <c r="B45" s="16"/>
      <c r="C45" s="8" t="s">
        <v>352</v>
      </c>
      <c r="D45" s="11"/>
    </row>
  </sheetData>
  <mergeCells count="1">
    <mergeCell ref="B1:C1"/>
  </mergeCells>
  <phoneticPr fontId="4" type="noConversion"/>
  <pageMargins left="0.78740157499999996" right="0.78740157499999996" top="0.984251969" bottom="0.984251969" header="0.4921259845" footer="0.4921259845"/>
  <pageSetup scale="76" orientation="portrait" r:id="rId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113A5-68AA-454D-9B43-991B35C7AA73}">
  <dimension ref="A1:F89"/>
  <sheetViews>
    <sheetView tabSelected="1" workbookViewId="0"/>
  </sheetViews>
  <sheetFormatPr baseColWidth="10" defaultRowHeight="12.75" x14ac:dyDescent="0.2"/>
  <cols>
    <col min="1" max="1" width="5.140625" style="158" customWidth="1"/>
    <col min="2" max="2" width="120" style="158" customWidth="1"/>
    <col min="3" max="3" width="11.5703125" style="158" customWidth="1"/>
    <col min="4" max="4" width="17.5703125" style="163" customWidth="1"/>
    <col min="5" max="5" width="17.7109375" style="164" customWidth="1"/>
    <col min="6" max="6" width="10.5703125" style="164" customWidth="1"/>
  </cols>
  <sheetData>
    <row r="1" spans="1:6" ht="14.25" x14ac:dyDescent="0.2">
      <c r="A1" s="65"/>
      <c r="B1" s="65"/>
      <c r="C1" s="65"/>
      <c r="D1" s="66"/>
      <c r="E1" s="67"/>
      <c r="F1" s="67"/>
    </row>
    <row r="2" spans="1:6" ht="14.25" x14ac:dyDescent="0.2">
      <c r="A2" s="65"/>
      <c r="B2" s="65"/>
      <c r="C2" s="65"/>
      <c r="D2" s="66"/>
      <c r="E2" s="67"/>
      <c r="F2" s="67"/>
    </row>
    <row r="3" spans="1:6" ht="14.25" x14ac:dyDescent="0.2">
      <c r="A3" s="65"/>
      <c r="B3" s="65"/>
      <c r="C3" s="65"/>
      <c r="D3" s="66"/>
      <c r="E3" s="67"/>
      <c r="F3" s="67"/>
    </row>
    <row r="4" spans="1:6" ht="14.25" x14ac:dyDescent="0.2">
      <c r="A4" s="65"/>
      <c r="B4" s="65"/>
      <c r="C4" s="65"/>
      <c r="D4" s="66"/>
      <c r="E4" s="67"/>
      <c r="F4" s="67"/>
    </row>
    <row r="5" spans="1:6" ht="14.25" x14ac:dyDescent="0.2">
      <c r="A5" s="65"/>
      <c r="B5" s="65"/>
      <c r="C5" s="65"/>
      <c r="D5" s="66"/>
      <c r="E5" s="67"/>
      <c r="F5" s="67"/>
    </row>
    <row r="6" spans="1:6" ht="14.25" x14ac:dyDescent="0.2">
      <c r="A6" s="65"/>
      <c r="B6" s="65"/>
      <c r="C6" s="65"/>
      <c r="D6" s="66"/>
      <c r="E6" s="67"/>
      <c r="F6" s="67"/>
    </row>
    <row r="7" spans="1:6" ht="14.25" x14ac:dyDescent="0.2">
      <c r="A7" s="65"/>
      <c r="B7" s="65"/>
      <c r="C7" s="65"/>
      <c r="D7" s="66"/>
      <c r="E7" s="67"/>
      <c r="F7" s="67"/>
    </row>
    <row r="8" spans="1:6" ht="14.25" x14ac:dyDescent="0.2">
      <c r="A8" s="65"/>
      <c r="B8" s="65"/>
      <c r="C8" s="65"/>
      <c r="D8" s="66"/>
      <c r="E8" s="67"/>
      <c r="F8" s="67"/>
    </row>
    <row r="9" spans="1:6" ht="14.25" x14ac:dyDescent="0.2">
      <c r="A9" s="65"/>
      <c r="B9" s="65"/>
      <c r="C9" s="65"/>
      <c r="D9" s="66"/>
      <c r="E9" s="67"/>
      <c r="F9" s="67"/>
    </row>
    <row r="10" spans="1:6" ht="14.25" x14ac:dyDescent="0.2">
      <c r="A10" s="65"/>
      <c r="B10" s="65"/>
      <c r="C10" s="65"/>
      <c r="D10" s="66"/>
      <c r="E10" s="67"/>
      <c r="F10" s="67"/>
    </row>
    <row r="11" spans="1:6" ht="14.25" x14ac:dyDescent="0.2">
      <c r="A11" s="65"/>
      <c r="B11" s="65"/>
      <c r="C11" s="65"/>
      <c r="D11" s="66"/>
      <c r="E11" s="67"/>
      <c r="F11" s="67"/>
    </row>
    <row r="12" spans="1:6" ht="14.25" x14ac:dyDescent="0.2">
      <c r="A12" s="65"/>
      <c r="B12" s="68"/>
      <c r="C12" s="68"/>
      <c r="D12" s="66"/>
      <c r="E12" s="67"/>
      <c r="F12" s="67"/>
    </row>
    <row r="13" spans="1:6" ht="14.25" x14ac:dyDescent="0.2">
      <c r="A13" s="65"/>
      <c r="B13" s="68"/>
      <c r="C13" s="68"/>
      <c r="D13" s="66"/>
      <c r="E13" s="67"/>
      <c r="F13" s="67"/>
    </row>
    <row r="14" spans="1:6" ht="14.25" x14ac:dyDescent="0.2">
      <c r="A14" s="65"/>
      <c r="B14" s="68"/>
      <c r="C14" s="68"/>
      <c r="D14" s="66"/>
      <c r="E14" s="67"/>
      <c r="F14" s="67"/>
    </row>
    <row r="15" spans="1:6" ht="14.25" x14ac:dyDescent="0.2">
      <c r="A15" s="65"/>
      <c r="B15" s="68"/>
      <c r="C15" s="68"/>
      <c r="D15" s="66"/>
      <c r="E15" s="67"/>
      <c r="F15" s="67"/>
    </row>
    <row r="16" spans="1:6" ht="14.25" x14ac:dyDescent="0.2">
      <c r="A16" s="65"/>
      <c r="B16" s="68"/>
      <c r="C16" s="68"/>
      <c r="D16" s="66"/>
      <c r="E16" s="67"/>
      <c r="F16" s="67"/>
    </row>
    <row r="17" spans="1:6" ht="14.25" x14ac:dyDescent="0.2">
      <c r="A17" s="65"/>
      <c r="B17" s="68"/>
      <c r="C17" s="68"/>
      <c r="D17" s="66"/>
      <c r="E17" s="67"/>
      <c r="F17" s="67"/>
    </row>
    <row r="18" spans="1:6" ht="14.25" x14ac:dyDescent="0.2">
      <c r="A18" s="65"/>
      <c r="B18" s="68"/>
      <c r="C18" s="68"/>
      <c r="D18" s="66"/>
      <c r="E18" s="67"/>
      <c r="F18" s="67"/>
    </row>
    <row r="19" spans="1:6" ht="14.25" x14ac:dyDescent="0.2">
      <c r="A19" s="65"/>
      <c r="B19" s="68"/>
      <c r="C19" s="68"/>
      <c r="D19" s="66"/>
      <c r="E19" s="67"/>
      <c r="F19" s="67"/>
    </row>
    <row r="20" spans="1:6" ht="14.25" x14ac:dyDescent="0.2">
      <c r="A20" s="65"/>
      <c r="B20" s="68"/>
      <c r="C20" s="68"/>
      <c r="D20" s="66"/>
      <c r="E20" s="67"/>
      <c r="F20" s="67"/>
    </row>
    <row r="21" spans="1:6" ht="15" x14ac:dyDescent="0.2">
      <c r="A21" s="69"/>
      <c r="B21" s="70" t="s">
        <v>412</v>
      </c>
      <c r="C21" s="70"/>
      <c r="D21" s="71"/>
      <c r="E21" s="72"/>
      <c r="F21" s="72"/>
    </row>
    <row r="22" spans="1:6" ht="15" x14ac:dyDescent="0.2">
      <c r="A22" s="69"/>
      <c r="B22" s="73"/>
      <c r="C22" s="73"/>
      <c r="D22" s="71"/>
      <c r="E22" s="72"/>
      <c r="F22" s="72"/>
    </row>
    <row r="23" spans="1:6" ht="15" x14ac:dyDescent="0.2">
      <c r="A23" s="69"/>
      <c r="B23" s="70" t="s">
        <v>402</v>
      </c>
      <c r="C23" s="70"/>
      <c r="D23" s="71"/>
      <c r="E23" s="72"/>
      <c r="F23" s="72"/>
    </row>
    <row r="24" spans="1:6" ht="15" x14ac:dyDescent="0.2">
      <c r="A24" s="69"/>
      <c r="B24" s="74" t="s">
        <v>403</v>
      </c>
      <c r="C24" s="73"/>
      <c r="D24" s="71"/>
      <c r="E24" s="72"/>
      <c r="F24" s="72"/>
    </row>
    <row r="25" spans="1:6" ht="15" x14ac:dyDescent="0.2">
      <c r="A25" s="69"/>
      <c r="B25" s="73" t="s">
        <v>404</v>
      </c>
      <c r="C25" s="73"/>
      <c r="D25" s="71"/>
      <c r="E25" s="72"/>
      <c r="F25" s="72"/>
    </row>
    <row r="26" spans="1:6" ht="15" x14ac:dyDescent="0.2">
      <c r="A26" s="69"/>
      <c r="B26" s="73" t="s">
        <v>405</v>
      </c>
      <c r="C26" s="73"/>
      <c r="D26" s="71"/>
      <c r="E26" s="72"/>
      <c r="F26" s="72"/>
    </row>
    <row r="27" spans="1:6" ht="15" x14ac:dyDescent="0.2">
      <c r="A27" s="75"/>
      <c r="B27" s="73"/>
      <c r="C27" s="73"/>
      <c r="D27" s="76"/>
      <c r="E27" s="77"/>
      <c r="F27" s="77"/>
    </row>
    <row r="28" spans="1:6" ht="15" x14ac:dyDescent="0.2">
      <c r="A28" s="69"/>
      <c r="B28" s="70"/>
      <c r="C28" s="70"/>
      <c r="D28" s="77" t="s">
        <v>15</v>
      </c>
      <c r="E28" s="78" t="s">
        <v>406</v>
      </c>
      <c r="F28" s="78"/>
    </row>
    <row r="29" spans="1:6" ht="15.75" thickBot="1" x14ac:dyDescent="0.25">
      <c r="A29" s="79"/>
      <c r="B29" s="79"/>
      <c r="C29" s="79"/>
      <c r="D29" s="80"/>
      <c r="E29" s="81"/>
      <c r="F29" s="81"/>
    </row>
    <row r="30" spans="1:6" ht="15" x14ac:dyDescent="0.2">
      <c r="A30" s="82" t="s">
        <v>0</v>
      </c>
      <c r="B30" s="82"/>
      <c r="C30" s="82"/>
      <c r="D30" s="82"/>
      <c r="E30" s="82"/>
      <c r="F30" s="83"/>
    </row>
    <row r="31" spans="1:6" ht="14.25" x14ac:dyDescent="0.2">
      <c r="A31" s="84"/>
      <c r="B31" s="84"/>
      <c r="C31" s="84"/>
      <c r="D31" s="84"/>
      <c r="E31" s="84"/>
      <c r="F31" s="84"/>
    </row>
    <row r="32" spans="1:6" ht="14.25" x14ac:dyDescent="0.2">
      <c r="A32" s="85"/>
      <c r="B32" s="86" t="s">
        <v>105</v>
      </c>
      <c r="C32" s="87"/>
      <c r="D32" s="88"/>
      <c r="E32" s="89"/>
      <c r="F32" s="89"/>
    </row>
    <row r="33" spans="1:6" ht="14.25" x14ac:dyDescent="0.2">
      <c r="A33" s="90"/>
      <c r="B33" s="91"/>
      <c r="C33" s="90"/>
      <c r="D33" s="88"/>
      <c r="E33" s="89"/>
      <c r="F33" s="89"/>
    </row>
    <row r="34" spans="1:6" ht="14.25" x14ac:dyDescent="0.2">
      <c r="A34" s="90"/>
      <c r="B34" s="92" t="s">
        <v>11</v>
      </c>
      <c r="C34" s="93"/>
      <c r="D34" s="94"/>
      <c r="E34" s="94"/>
      <c r="F34" s="95"/>
    </row>
    <row r="35" spans="1:6" ht="14.25" x14ac:dyDescent="0.2">
      <c r="A35" s="90"/>
      <c r="B35" s="92"/>
      <c r="C35" s="96"/>
      <c r="D35" s="94"/>
      <c r="E35" s="94"/>
      <c r="F35" s="95"/>
    </row>
    <row r="36" spans="1:6" ht="14.25" x14ac:dyDescent="0.2">
      <c r="A36" s="90"/>
      <c r="B36" s="92" t="s">
        <v>407</v>
      </c>
      <c r="C36" s="93"/>
      <c r="D36" s="94"/>
      <c r="E36" s="94"/>
      <c r="F36" s="95"/>
    </row>
    <row r="37" spans="1:6" ht="14.25" x14ac:dyDescent="0.2">
      <c r="A37" s="90"/>
      <c r="B37" s="92" t="s">
        <v>408</v>
      </c>
      <c r="C37" s="93"/>
      <c r="D37" s="94"/>
      <c r="E37" s="94"/>
      <c r="F37" s="95"/>
    </row>
    <row r="38" spans="1:6" ht="14.25" x14ac:dyDescent="0.2">
      <c r="A38" s="90"/>
      <c r="B38" s="92" t="s">
        <v>409</v>
      </c>
      <c r="C38" s="93"/>
      <c r="D38" s="94"/>
      <c r="E38" s="94"/>
      <c r="F38" s="95"/>
    </row>
    <row r="39" spans="1:6" ht="14.25" x14ac:dyDescent="0.2">
      <c r="A39" s="90"/>
      <c r="B39" s="92"/>
      <c r="C39" s="93"/>
      <c r="D39" s="94"/>
      <c r="E39" s="94"/>
      <c r="F39" s="95"/>
    </row>
    <row r="40" spans="1:6" ht="14.25" x14ac:dyDescent="0.2">
      <c r="A40" s="90"/>
      <c r="B40" s="92" t="s">
        <v>150</v>
      </c>
      <c r="C40" s="96"/>
      <c r="D40" s="94"/>
      <c r="E40" s="94"/>
      <c r="F40" s="95"/>
    </row>
    <row r="41" spans="1:6" ht="14.25" x14ac:dyDescent="0.2">
      <c r="A41" s="90"/>
      <c r="B41" s="92"/>
      <c r="C41" s="93"/>
      <c r="D41" s="94"/>
      <c r="E41" s="94"/>
      <c r="F41" s="95"/>
    </row>
    <row r="42" spans="1:6" ht="14.25" x14ac:dyDescent="0.2">
      <c r="A42" s="90"/>
      <c r="B42" s="92" t="s">
        <v>350</v>
      </c>
      <c r="C42" s="93"/>
      <c r="D42" s="94"/>
      <c r="E42" s="94"/>
      <c r="F42" s="95"/>
    </row>
    <row r="43" spans="1:6" ht="14.25" x14ac:dyDescent="0.2">
      <c r="A43" s="90"/>
      <c r="B43" s="92"/>
      <c r="C43" s="93"/>
      <c r="D43" s="94"/>
      <c r="E43" s="94"/>
      <c r="F43" s="95"/>
    </row>
    <row r="44" spans="1:6" ht="14.25" x14ac:dyDescent="0.2">
      <c r="A44" s="90"/>
      <c r="B44" s="92"/>
      <c r="C44" s="93"/>
      <c r="D44" s="94"/>
      <c r="E44" s="94"/>
      <c r="F44" s="95"/>
    </row>
    <row r="45" spans="1:6" ht="14.25" x14ac:dyDescent="0.2">
      <c r="A45" s="90"/>
      <c r="B45" s="92"/>
      <c r="C45" s="93"/>
      <c r="D45" s="94"/>
      <c r="E45" s="94"/>
      <c r="F45" s="95"/>
    </row>
    <row r="46" spans="1:6" ht="14.25" x14ac:dyDescent="0.2">
      <c r="A46" s="90"/>
      <c r="B46" s="92"/>
      <c r="C46" s="93"/>
      <c r="D46" s="94"/>
      <c r="E46" s="94"/>
      <c r="F46" s="95"/>
    </row>
    <row r="47" spans="1:6" ht="14.25" x14ac:dyDescent="0.2">
      <c r="A47" s="90"/>
      <c r="B47" s="92"/>
      <c r="C47" s="93"/>
      <c r="D47" s="94"/>
      <c r="E47" s="94"/>
      <c r="F47" s="95"/>
    </row>
    <row r="48" spans="1:6" ht="14.25" x14ac:dyDescent="0.2">
      <c r="A48" s="90"/>
      <c r="B48" s="92"/>
      <c r="C48" s="93"/>
      <c r="D48" s="94"/>
      <c r="E48" s="94"/>
      <c r="F48" s="95"/>
    </row>
    <row r="49" spans="1:6" ht="14.25" x14ac:dyDescent="0.2">
      <c r="A49" s="90"/>
      <c r="B49" s="92"/>
      <c r="C49" s="93"/>
      <c r="D49" s="94"/>
      <c r="E49" s="94"/>
      <c r="F49" s="95"/>
    </row>
    <row r="50" spans="1:6" ht="14.25" x14ac:dyDescent="0.2">
      <c r="A50" s="90"/>
      <c r="B50" s="92"/>
      <c r="C50" s="97"/>
      <c r="D50" s="97"/>
      <c r="E50" s="94"/>
      <c r="F50" s="95"/>
    </row>
    <row r="51" spans="1:6" ht="14.25" x14ac:dyDescent="0.2">
      <c r="A51" s="90"/>
      <c r="B51" s="92"/>
      <c r="C51" s="93"/>
      <c r="D51" s="94"/>
      <c r="E51" s="94"/>
      <c r="F51" s="95"/>
    </row>
    <row r="52" spans="1:6" ht="14.25" x14ac:dyDescent="0.2">
      <c r="A52" s="90"/>
      <c r="B52" s="92"/>
      <c r="C52" s="93"/>
      <c r="D52" s="94"/>
      <c r="E52" s="94"/>
      <c r="F52" s="95"/>
    </row>
    <row r="53" spans="1:6" ht="14.25" x14ac:dyDescent="0.2">
      <c r="A53" s="90"/>
      <c r="B53" s="92"/>
      <c r="C53" s="93"/>
      <c r="D53" s="94"/>
      <c r="E53" s="94"/>
      <c r="F53" s="95"/>
    </row>
    <row r="54" spans="1:6" ht="14.25" x14ac:dyDescent="0.2">
      <c r="A54" s="90"/>
      <c r="B54" s="92"/>
      <c r="C54" s="93"/>
      <c r="D54" s="94"/>
      <c r="E54" s="94"/>
      <c r="F54" s="95"/>
    </row>
    <row r="55" spans="1:6" ht="14.25" x14ac:dyDescent="0.2">
      <c r="A55" s="90"/>
      <c r="B55" s="92"/>
      <c r="C55" s="93"/>
      <c r="D55" s="94"/>
      <c r="E55" s="94"/>
      <c r="F55" s="95"/>
    </row>
    <row r="56" spans="1:6" ht="14.25" x14ac:dyDescent="0.2">
      <c r="A56" s="90"/>
      <c r="B56" s="92"/>
      <c r="C56" s="93"/>
      <c r="D56" s="94"/>
      <c r="E56" s="94"/>
      <c r="F56" s="95"/>
    </row>
    <row r="57" spans="1:6" ht="14.25" x14ac:dyDescent="0.2">
      <c r="A57" s="90"/>
      <c r="B57" s="92"/>
      <c r="C57" s="93"/>
      <c r="D57" s="94"/>
      <c r="E57" s="94"/>
      <c r="F57" s="95"/>
    </row>
    <row r="58" spans="1:6" ht="14.25" x14ac:dyDescent="0.2">
      <c r="A58" s="90"/>
      <c r="B58" s="98"/>
      <c r="C58" s="93"/>
      <c r="D58" s="94"/>
      <c r="E58" s="94"/>
      <c r="F58" s="95"/>
    </row>
    <row r="59" spans="1:6" ht="14.25" x14ac:dyDescent="0.2">
      <c r="A59" s="90"/>
      <c r="B59" s="98"/>
      <c r="C59" s="93"/>
      <c r="D59" s="94"/>
      <c r="E59" s="94"/>
      <c r="F59" s="95"/>
    </row>
    <row r="60" spans="1:6" ht="14.25" x14ac:dyDescent="0.2">
      <c r="A60" s="90"/>
      <c r="B60" s="98"/>
      <c r="C60" s="93"/>
      <c r="D60" s="94"/>
      <c r="E60" s="94"/>
      <c r="F60" s="95"/>
    </row>
    <row r="61" spans="1:6" ht="14.25" x14ac:dyDescent="0.2">
      <c r="A61" s="90"/>
      <c r="B61" s="98"/>
      <c r="C61" s="93"/>
      <c r="D61" s="94"/>
      <c r="E61" s="94"/>
      <c r="F61" s="95"/>
    </row>
    <row r="62" spans="1:6" ht="14.25" x14ac:dyDescent="0.2">
      <c r="A62" s="90"/>
      <c r="B62" s="98"/>
      <c r="C62" s="93"/>
      <c r="D62" s="94"/>
      <c r="E62" s="94"/>
      <c r="F62" s="95"/>
    </row>
    <row r="63" spans="1:6" ht="14.25" x14ac:dyDescent="0.2">
      <c r="A63" s="90"/>
      <c r="B63" s="99"/>
      <c r="C63" s="100"/>
      <c r="D63" s="101"/>
      <c r="E63" s="94"/>
      <c r="F63" s="95"/>
    </row>
    <row r="64" spans="1:6" ht="15" x14ac:dyDescent="0.2">
      <c r="A64" s="90"/>
      <c r="B64" s="99"/>
      <c r="C64" s="102"/>
      <c r="D64" s="103"/>
      <c r="E64" s="94"/>
      <c r="F64" s="95"/>
    </row>
    <row r="65" spans="1:6" ht="14.25" x14ac:dyDescent="0.2">
      <c r="A65" s="90"/>
      <c r="B65" s="98"/>
      <c r="C65" s="104" t="s">
        <v>410</v>
      </c>
      <c r="D65" s="105" t="s">
        <v>411</v>
      </c>
      <c r="E65" s="95"/>
      <c r="F65" s="95"/>
    </row>
    <row r="66" spans="1:6" ht="14.25" x14ac:dyDescent="0.2">
      <c r="A66" s="90"/>
      <c r="B66" s="106"/>
      <c r="C66" s="107">
        <v>21.5</v>
      </c>
      <c r="D66" s="108">
        <v>350</v>
      </c>
      <c r="E66" s="109"/>
      <c r="F66" s="109"/>
    </row>
    <row r="67" spans="1:6" ht="14.25" x14ac:dyDescent="0.2">
      <c r="A67" s="91"/>
      <c r="B67" s="99"/>
      <c r="C67" s="110"/>
      <c r="D67" s="111"/>
      <c r="E67" s="95"/>
      <c r="F67" s="95"/>
    </row>
    <row r="68" spans="1:6" ht="14.25" x14ac:dyDescent="0.2">
      <c r="A68" s="91"/>
      <c r="B68" s="112"/>
      <c r="C68" s="113"/>
      <c r="D68" s="113"/>
      <c r="E68" s="113"/>
      <c r="F68" s="91"/>
    </row>
    <row r="69" spans="1:6" ht="15" x14ac:dyDescent="0.2">
      <c r="A69" s="114"/>
      <c r="B69" s="115" t="s">
        <v>19</v>
      </c>
      <c r="C69" s="115"/>
      <c r="D69" s="71"/>
      <c r="E69" s="116">
        <v>7525</v>
      </c>
      <c r="F69" s="117"/>
    </row>
    <row r="70" spans="1:6" ht="15" x14ac:dyDescent="0.2">
      <c r="A70" s="114"/>
      <c r="B70" s="118" t="s">
        <v>16</v>
      </c>
      <c r="C70" s="119"/>
      <c r="D70" s="71"/>
      <c r="E70" s="120">
        <v>0</v>
      </c>
      <c r="F70" s="120"/>
    </row>
    <row r="71" spans="1:6" ht="15" x14ac:dyDescent="0.2">
      <c r="A71" s="114"/>
      <c r="B71" s="121" t="s">
        <v>413</v>
      </c>
      <c r="C71" s="119"/>
      <c r="D71" s="71"/>
      <c r="E71" s="120">
        <v>0</v>
      </c>
      <c r="F71" s="120"/>
    </row>
    <row r="72" spans="1:6" ht="15" x14ac:dyDescent="0.2">
      <c r="A72" s="114"/>
      <c r="B72" s="121" t="s">
        <v>17</v>
      </c>
      <c r="C72" s="119"/>
      <c r="D72" s="71"/>
      <c r="E72" s="120">
        <v>0</v>
      </c>
      <c r="F72" s="120"/>
    </row>
    <row r="73" spans="1:6" ht="15" x14ac:dyDescent="0.2">
      <c r="A73" s="114"/>
      <c r="B73" s="70" t="s">
        <v>18</v>
      </c>
      <c r="C73" s="115"/>
      <c r="D73" s="71"/>
      <c r="E73" s="122">
        <v>7525</v>
      </c>
      <c r="F73" s="122"/>
    </row>
    <row r="74" spans="1:6" ht="15" x14ac:dyDescent="0.2">
      <c r="A74" s="114"/>
      <c r="B74" s="123" t="s">
        <v>5</v>
      </c>
      <c r="C74" s="124">
        <v>0.05</v>
      </c>
      <c r="D74" s="119"/>
      <c r="E74" s="125">
        <v>376.25</v>
      </c>
      <c r="F74" s="126"/>
    </row>
    <row r="75" spans="1:6" ht="15" x14ac:dyDescent="0.2">
      <c r="A75" s="114"/>
      <c r="B75" s="127" t="s">
        <v>4</v>
      </c>
      <c r="C75" s="128">
        <v>9.9750000000000005E-2</v>
      </c>
      <c r="D75" s="119"/>
      <c r="E75" s="126">
        <v>750.62</v>
      </c>
      <c r="F75" s="126"/>
    </row>
    <row r="76" spans="1:6" ht="15" x14ac:dyDescent="0.2">
      <c r="A76" s="114"/>
      <c r="B76" s="129"/>
      <c r="C76" s="128"/>
      <c r="D76" s="71"/>
      <c r="E76" s="130"/>
      <c r="F76" s="131"/>
    </row>
    <row r="77" spans="1:6" ht="15.75" thickBot="1" x14ac:dyDescent="0.25">
      <c r="A77" s="114"/>
      <c r="B77" s="132" t="s">
        <v>20</v>
      </c>
      <c r="C77" s="115"/>
      <c r="D77" s="133"/>
      <c r="E77" s="134">
        <v>8651.8700000000008</v>
      </c>
      <c r="F77" s="135"/>
    </row>
    <row r="78" spans="1:6" ht="15.75" thickTop="1" x14ac:dyDescent="0.2">
      <c r="A78" s="114"/>
      <c r="B78" s="115"/>
      <c r="C78" s="127"/>
      <c r="D78" s="127"/>
      <c r="E78" s="136"/>
      <c r="F78" s="137"/>
    </row>
    <row r="79" spans="1:6" ht="15" x14ac:dyDescent="0.2">
      <c r="A79" s="114"/>
      <c r="B79" s="129" t="s">
        <v>22</v>
      </c>
      <c r="C79" s="127"/>
      <c r="D79" s="71"/>
      <c r="E79" s="72">
        <v>0</v>
      </c>
      <c r="F79" s="131"/>
    </row>
    <row r="80" spans="1:6" ht="15" x14ac:dyDescent="0.2">
      <c r="A80" s="114"/>
      <c r="B80" s="138"/>
      <c r="C80" s="137"/>
      <c r="D80" s="139"/>
      <c r="E80" s="140"/>
      <c r="F80" s="139"/>
    </row>
    <row r="81" spans="1:6" ht="15" x14ac:dyDescent="0.2">
      <c r="A81" s="73"/>
      <c r="B81" s="141" t="s">
        <v>21</v>
      </c>
      <c r="C81" s="141"/>
      <c r="D81" s="142"/>
      <c r="E81" s="143">
        <v>8651.8700000000008</v>
      </c>
      <c r="F81" s="144"/>
    </row>
    <row r="82" spans="1:6" ht="15" x14ac:dyDescent="0.2">
      <c r="A82" s="73"/>
      <c r="B82" s="145" t="s">
        <v>21</v>
      </c>
      <c r="C82" s="146"/>
      <c r="D82" s="147"/>
      <c r="E82" s="148">
        <v>8651.8700000000008</v>
      </c>
      <c r="F82" s="144"/>
    </row>
    <row r="83" spans="1:6" x14ac:dyDescent="0.2">
      <c r="A83" s="149"/>
      <c r="B83" s="150"/>
      <c r="C83" s="151"/>
      <c r="D83" s="152"/>
      <c r="E83" s="152"/>
      <c r="F83" s="153"/>
    </row>
    <row r="84" spans="1:6" ht="14.25" x14ac:dyDescent="0.2">
      <c r="A84" s="154" t="s">
        <v>106</v>
      </c>
      <c r="B84" s="154"/>
      <c r="C84" s="154"/>
      <c r="D84" s="155"/>
      <c r="E84" s="155"/>
      <c r="F84" s="65"/>
    </row>
    <row r="85" spans="1:6" ht="14.25" x14ac:dyDescent="0.2">
      <c r="A85" s="156" t="s">
        <v>107</v>
      </c>
      <c r="B85" s="156"/>
      <c r="C85" s="156"/>
      <c r="D85" s="157"/>
      <c r="E85" s="157"/>
      <c r="F85" s="158"/>
    </row>
    <row r="86" spans="1:6" ht="14.25" x14ac:dyDescent="0.2">
      <c r="A86" s="159"/>
      <c r="B86" s="159"/>
      <c r="C86" s="159"/>
      <c r="D86" s="160"/>
      <c r="E86" s="160"/>
      <c r="F86" s="158"/>
    </row>
    <row r="87" spans="1:6" ht="14.25" x14ac:dyDescent="0.2">
      <c r="A87" s="159"/>
      <c r="B87" s="159"/>
      <c r="C87" s="159"/>
      <c r="D87" s="160"/>
      <c r="E87" s="160"/>
      <c r="F87" s="158"/>
    </row>
    <row r="88" spans="1:6" ht="15" x14ac:dyDescent="0.2">
      <c r="A88" s="61" t="s">
        <v>7</v>
      </c>
      <c r="B88" s="61"/>
      <c r="C88" s="61"/>
      <c r="D88" s="61"/>
      <c r="E88" s="61"/>
      <c r="F88" s="61"/>
    </row>
    <row r="89" spans="1:6" ht="15" x14ac:dyDescent="0.2">
      <c r="A89" s="73"/>
      <c r="B89" s="161"/>
      <c r="C89" s="161"/>
      <c r="D89" s="162"/>
      <c r="E89" s="162"/>
      <c r="F89" s="158"/>
    </row>
  </sheetData>
  <mergeCells count="8">
    <mergeCell ref="A88:F88"/>
    <mergeCell ref="B89:E89"/>
    <mergeCell ref="A30:E30"/>
    <mergeCell ref="B81:C81"/>
    <mergeCell ref="B82:C82"/>
    <mergeCell ref="B83:E83"/>
    <mergeCell ref="A84:E84"/>
    <mergeCell ref="A85:E85"/>
  </mergeCells>
  <dataValidations count="2">
    <dataValidation type="list" operator="lessThan" allowBlank="1" showInputMessage="1" sqref="B34 B36 B38" xr:uid="{B29516F9-7BD9-49A0-AD83-8A6370034F6B}">
      <formula1>dnrServices</formula1>
    </dataValidation>
    <dataValidation type="list" allowBlank="1" showInputMessage="1" showErrorMessage="1" sqref="B80:C80 B12:C20 B78:C78" xr:uid="{1D12482F-416F-4880-8E2B-8949B34242C5}">
      <formula1>Liste_Activités</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F98"/>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78</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26</v>
      </c>
      <c r="C25" s="25"/>
      <c r="D25" s="25"/>
      <c r="E25" s="25"/>
      <c r="F25" s="25"/>
    </row>
    <row r="26" spans="1:6" ht="15" x14ac:dyDescent="0.2">
      <c r="A26" s="18"/>
      <c r="B26" s="30" t="s">
        <v>27</v>
      </c>
      <c r="C26" s="25"/>
      <c r="D26" s="25"/>
      <c r="E26" s="25"/>
      <c r="F26" s="25"/>
    </row>
    <row r="27" spans="1:6" ht="15" x14ac:dyDescent="0.2">
      <c r="A27" s="18"/>
      <c r="B27" s="30" t="s">
        <v>28</v>
      </c>
      <c r="C27" s="25"/>
      <c r="D27" s="25"/>
      <c r="E27" s="25"/>
      <c r="F27" s="25"/>
    </row>
    <row r="28" spans="1:6" x14ac:dyDescent="0.2">
      <c r="A28" s="19"/>
      <c r="B28" s="25"/>
      <c r="C28" s="27"/>
      <c r="D28" s="27"/>
      <c r="E28" s="28"/>
      <c r="F28" s="25"/>
    </row>
    <row r="29" spans="1:6" ht="15" x14ac:dyDescent="0.2">
      <c r="A29" s="18"/>
      <c r="B29" s="27"/>
      <c r="C29" s="27"/>
      <c r="D29" s="31" t="s">
        <v>15</v>
      </c>
      <c r="E29" s="31" t="s">
        <v>79</v>
      </c>
      <c r="F29" s="25"/>
    </row>
    <row r="30" spans="1:6" ht="13.5" thickBot="1" x14ac:dyDescent="0.25">
      <c r="A30" s="20"/>
      <c r="B30" s="20"/>
      <c r="C30" s="20"/>
      <c r="D30" s="20"/>
      <c r="E30" s="20"/>
      <c r="F30" s="24"/>
    </row>
    <row r="31" spans="1:6" s="45" customFormat="1" ht="21.75" customHeight="1" x14ac:dyDescent="0.2">
      <c r="A31" s="57" t="s">
        <v>0</v>
      </c>
      <c r="B31" s="57"/>
      <c r="C31" s="57"/>
      <c r="D31" s="57"/>
      <c r="E31" s="57"/>
      <c r="F31" s="57"/>
    </row>
    <row r="32" spans="1:6" x14ac:dyDescent="0.2">
      <c r="A32" s="18"/>
      <c r="B32" s="19"/>
      <c r="C32" s="18"/>
      <c r="D32" s="18"/>
      <c r="E32" s="18"/>
    </row>
    <row r="33" spans="1:6" ht="14.25" x14ac:dyDescent="0.2">
      <c r="A33" s="25"/>
      <c r="B33" s="26" t="s">
        <v>30</v>
      </c>
      <c r="C33" s="26"/>
      <c r="D33" s="26"/>
      <c r="E33" s="32"/>
      <c r="F33" s="25"/>
    </row>
    <row r="34" spans="1:6" ht="14.25" x14ac:dyDescent="0.2">
      <c r="A34" s="25"/>
      <c r="B34" s="56"/>
      <c r="C34" s="56"/>
      <c r="D34" s="56"/>
      <c r="E34" s="32"/>
      <c r="F34" s="25"/>
    </row>
    <row r="35" spans="1:6" ht="14.25" x14ac:dyDescent="0.2">
      <c r="A35" s="25"/>
      <c r="B35" s="56"/>
      <c r="C35" s="56"/>
      <c r="D35" s="56"/>
      <c r="E35" s="32"/>
      <c r="F35" s="25"/>
    </row>
    <row r="36" spans="1:6" ht="14.25" x14ac:dyDescent="0.2">
      <c r="A36" s="25"/>
      <c r="B36" s="56" t="s">
        <v>81</v>
      </c>
      <c r="C36" s="56"/>
      <c r="D36" s="56"/>
      <c r="E36" s="32"/>
      <c r="F36" s="25"/>
    </row>
    <row r="37" spans="1:6" ht="14.25" x14ac:dyDescent="0.2">
      <c r="A37" s="25"/>
      <c r="B37" s="56"/>
      <c r="C37" s="56"/>
      <c r="D37" s="56"/>
      <c r="E37" s="32"/>
      <c r="F37" s="25"/>
    </row>
    <row r="38" spans="1:6" ht="14.25" x14ac:dyDescent="0.2">
      <c r="A38" s="25"/>
      <c r="B38" s="56"/>
      <c r="C38" s="56"/>
      <c r="D38" s="56"/>
      <c r="E38" s="32"/>
      <c r="F38" s="25"/>
    </row>
    <row r="39" spans="1:6" ht="14.25" customHeight="1" x14ac:dyDescent="0.2">
      <c r="A39" s="25"/>
      <c r="B39" s="56" t="s">
        <v>11</v>
      </c>
      <c r="C39" s="56"/>
      <c r="D39" s="56"/>
      <c r="E39" s="32"/>
      <c r="F39" s="25"/>
    </row>
    <row r="40" spans="1:6" ht="14.25" x14ac:dyDescent="0.2">
      <c r="A40" s="25"/>
      <c r="B40" s="56"/>
      <c r="C40" s="56"/>
      <c r="D40" s="56"/>
      <c r="E40" s="32"/>
      <c r="F40" s="25"/>
    </row>
    <row r="41" spans="1:6" ht="13.5" customHeight="1" x14ac:dyDescent="0.2">
      <c r="A41" s="25"/>
      <c r="B41" s="56"/>
      <c r="C41" s="56"/>
      <c r="D41" s="56"/>
      <c r="E41" s="32"/>
      <c r="F41" s="25"/>
    </row>
    <row r="42" spans="1:6" ht="14.25" x14ac:dyDescent="0.2">
      <c r="A42" s="25"/>
      <c r="B42" s="56" t="s">
        <v>82</v>
      </c>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t="s">
        <v>80</v>
      </c>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t="s">
        <v>83</v>
      </c>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t="s">
        <v>84</v>
      </c>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t="s">
        <v>85</v>
      </c>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56"/>
      <c r="C62" s="56"/>
      <c r="D62" s="56"/>
      <c r="E62" s="32"/>
      <c r="F62" s="25"/>
    </row>
    <row r="63" spans="1:6" ht="14.25" x14ac:dyDescent="0.2">
      <c r="A63" s="25"/>
      <c r="B63" s="46"/>
      <c r="C63" s="46"/>
      <c r="D63" s="46"/>
      <c r="E63" s="32"/>
      <c r="F63" s="25"/>
    </row>
    <row r="64" spans="1:6" ht="14.25" x14ac:dyDescent="0.2">
      <c r="A64" s="25"/>
      <c r="B64" s="46"/>
      <c r="C64" s="46"/>
      <c r="D64" s="46"/>
      <c r="E64" s="32"/>
      <c r="F64" s="25"/>
    </row>
    <row r="65" spans="1:6" ht="14.25" x14ac:dyDescent="0.2">
      <c r="A65" s="25"/>
      <c r="B65" s="46"/>
      <c r="C65" s="46"/>
      <c r="D65" s="46"/>
      <c r="E65" s="32"/>
      <c r="F65" s="25"/>
    </row>
    <row r="66" spans="1:6" ht="14.25" x14ac:dyDescent="0.2">
      <c r="A66" s="25"/>
      <c r="B66" s="46"/>
      <c r="C66" s="46"/>
      <c r="D66" s="46"/>
      <c r="E66" s="32"/>
      <c r="F66" s="25"/>
    </row>
    <row r="67" spans="1:6" ht="14.25" x14ac:dyDescent="0.2">
      <c r="A67" s="25"/>
      <c r="B67" s="56"/>
      <c r="C67" s="56"/>
      <c r="D67" s="56"/>
      <c r="E67" s="32"/>
      <c r="F67" s="25"/>
    </row>
    <row r="68" spans="1:6" ht="14.25" x14ac:dyDescent="0.2">
      <c r="A68" s="25"/>
      <c r="B68" s="56"/>
      <c r="C68" s="56"/>
      <c r="D68" s="56"/>
      <c r="E68" s="32"/>
      <c r="F68" s="25"/>
    </row>
    <row r="69" spans="1:6" ht="14.25" x14ac:dyDescent="0.2">
      <c r="A69" s="25"/>
      <c r="B69" s="56"/>
      <c r="C69" s="56"/>
      <c r="D69" s="56"/>
      <c r="E69" s="32"/>
      <c r="F69" s="25"/>
    </row>
    <row r="70" spans="1:6" ht="14.25" x14ac:dyDescent="0.2">
      <c r="A70" s="25"/>
      <c r="B70" s="56"/>
      <c r="C70" s="56"/>
      <c r="D70" s="56"/>
      <c r="E70" s="32"/>
      <c r="F70" s="25"/>
    </row>
    <row r="71" spans="1:6" ht="14.25" x14ac:dyDescent="0.2">
      <c r="A71" s="25"/>
      <c r="B71" s="56"/>
      <c r="C71" s="56"/>
      <c r="D71" s="56"/>
      <c r="E71" s="32"/>
      <c r="F71" s="25"/>
    </row>
    <row r="72" spans="1:6" ht="14.25" x14ac:dyDescent="0.2">
      <c r="A72" s="25"/>
      <c r="B72" s="56"/>
      <c r="C72" s="56"/>
      <c r="D72" s="56"/>
      <c r="E72" s="32"/>
      <c r="F72" s="25"/>
    </row>
    <row r="73" spans="1:6" ht="14.25" x14ac:dyDescent="0.2">
      <c r="A73" s="25"/>
      <c r="B73" s="56"/>
      <c r="C73" s="56"/>
      <c r="D73" s="56"/>
      <c r="E73" s="32"/>
      <c r="F73" s="25"/>
    </row>
    <row r="74" spans="1:6" ht="13.5" customHeight="1" x14ac:dyDescent="0.2">
      <c r="A74" s="25"/>
      <c r="B74" s="56"/>
      <c r="C74" s="56"/>
      <c r="D74" s="56"/>
      <c r="E74" s="32"/>
      <c r="F74" s="25"/>
    </row>
    <row r="75" spans="1:6" ht="13.5" customHeight="1" x14ac:dyDescent="0.2">
      <c r="A75" s="25"/>
      <c r="B75" s="29" t="s">
        <v>19</v>
      </c>
      <c r="C75" s="30"/>
      <c r="D75" s="30"/>
      <c r="E75" s="33">
        <f>8.5*225</f>
        <v>1912.5</v>
      </c>
      <c r="F75" s="25"/>
    </row>
    <row r="76" spans="1:6" ht="13.5" customHeight="1" x14ac:dyDescent="0.2">
      <c r="A76" s="25"/>
      <c r="B76" s="38" t="s">
        <v>16</v>
      </c>
      <c r="C76" s="30"/>
      <c r="D76" s="30"/>
      <c r="E76" s="34">
        <v>0</v>
      </c>
      <c r="F76" s="25"/>
    </row>
    <row r="77" spans="1:6" ht="13.5" customHeight="1" x14ac:dyDescent="0.2">
      <c r="A77" s="25"/>
      <c r="B77" s="38" t="s">
        <v>17</v>
      </c>
      <c r="C77" s="30"/>
      <c r="D77" s="30"/>
      <c r="E77" s="34">
        <v>0</v>
      </c>
      <c r="F77" s="25"/>
    </row>
    <row r="78" spans="1:6" ht="13.5" customHeight="1" x14ac:dyDescent="0.2">
      <c r="A78" s="25"/>
      <c r="B78" s="29" t="s">
        <v>18</v>
      </c>
      <c r="C78" s="30"/>
      <c r="D78" s="30"/>
      <c r="E78" s="33">
        <f>SUM(E75:E77)</f>
        <v>1912.5</v>
      </c>
      <c r="F78" s="25"/>
    </row>
    <row r="79" spans="1:6" ht="13.5" customHeight="1" x14ac:dyDescent="0.2">
      <c r="A79" s="25"/>
      <c r="B79" s="30" t="s">
        <v>5</v>
      </c>
      <c r="C79" s="35">
        <v>0.05</v>
      </c>
      <c r="D79" s="30"/>
      <c r="E79" s="39">
        <f>ROUND(E78*C79,2)</f>
        <v>95.63</v>
      </c>
      <c r="F79" s="25"/>
    </row>
    <row r="80" spans="1:6" ht="13.5" customHeight="1" x14ac:dyDescent="0.2">
      <c r="A80" s="25"/>
      <c r="B80" s="30" t="s">
        <v>4</v>
      </c>
      <c r="C80" s="47">
        <v>9.9750000000000005E-2</v>
      </c>
      <c r="D80" s="30"/>
      <c r="E80" s="40">
        <f>ROUND(E78*C80,2)</f>
        <v>190.77</v>
      </c>
      <c r="F80" s="25"/>
    </row>
    <row r="81" spans="1:6" ht="13.5" customHeight="1" x14ac:dyDescent="0.2">
      <c r="A81" s="25"/>
      <c r="B81" s="30"/>
      <c r="C81" s="30"/>
      <c r="D81" s="30"/>
      <c r="E81" s="36"/>
      <c r="F81" s="25"/>
    </row>
    <row r="82" spans="1:6" ht="16.5" customHeight="1" thickBot="1" x14ac:dyDescent="0.25">
      <c r="A82" s="25"/>
      <c r="B82" s="29" t="s">
        <v>20</v>
      </c>
      <c r="C82" s="30"/>
      <c r="D82" s="30"/>
      <c r="E82" s="37">
        <f>SUM(E78:E80)</f>
        <v>2198.9</v>
      </c>
      <c r="F82" s="25"/>
    </row>
    <row r="83" spans="1:6" ht="15.75" thickTop="1" x14ac:dyDescent="0.2">
      <c r="A83" s="25"/>
      <c r="B83" s="59"/>
      <c r="C83" s="59"/>
      <c r="D83" s="59"/>
      <c r="E83" s="41"/>
      <c r="F83" s="25"/>
    </row>
    <row r="84" spans="1:6" ht="15" x14ac:dyDescent="0.2">
      <c r="A84" s="25"/>
      <c r="B84" s="58" t="s">
        <v>22</v>
      </c>
      <c r="C84" s="58"/>
      <c r="D84" s="58"/>
      <c r="E84" s="41">
        <v>0</v>
      </c>
      <c r="F84" s="25"/>
    </row>
    <row r="85" spans="1:6" ht="15" x14ac:dyDescent="0.2">
      <c r="A85" s="25"/>
      <c r="B85" s="59"/>
      <c r="C85" s="59"/>
      <c r="D85" s="59"/>
      <c r="E85" s="41"/>
      <c r="F85" s="25"/>
    </row>
    <row r="86" spans="1:6" ht="19.5" customHeight="1" x14ac:dyDescent="0.2">
      <c r="A86" s="25"/>
      <c r="B86" s="42" t="s">
        <v>21</v>
      </c>
      <c r="C86" s="43"/>
      <c r="D86" s="43"/>
      <c r="E86" s="44">
        <f>E82-E84</f>
        <v>2198.9</v>
      </c>
      <c r="F86" s="25"/>
    </row>
    <row r="87" spans="1:6" ht="13.5" customHeight="1" x14ac:dyDescent="0.2">
      <c r="A87" s="25"/>
      <c r="B87" s="25"/>
      <c r="C87" s="25"/>
      <c r="D87" s="25"/>
      <c r="E87" s="25"/>
      <c r="F87" s="25"/>
    </row>
    <row r="88" spans="1:6" x14ac:dyDescent="0.2">
      <c r="A88" s="25"/>
      <c r="B88" s="25"/>
      <c r="C88" s="25"/>
      <c r="D88" s="25"/>
      <c r="E88" s="25"/>
      <c r="F88" s="25"/>
    </row>
    <row r="89" spans="1:6" x14ac:dyDescent="0.2">
      <c r="A89" s="25"/>
      <c r="B89" s="54"/>
      <c r="C89" s="54"/>
      <c r="D89" s="54"/>
      <c r="E89" s="54"/>
      <c r="F89" s="25"/>
    </row>
    <row r="90" spans="1:6" ht="14.25" x14ac:dyDescent="0.2">
      <c r="A90" s="62" t="s">
        <v>23</v>
      </c>
      <c r="B90" s="62"/>
      <c r="C90" s="62"/>
      <c r="D90" s="62"/>
      <c r="E90" s="62"/>
      <c r="F90" s="62"/>
    </row>
    <row r="91" spans="1:6" ht="14.25" x14ac:dyDescent="0.2">
      <c r="A91" s="60" t="s">
        <v>6</v>
      </c>
      <c r="B91" s="60"/>
      <c r="C91" s="60"/>
      <c r="D91" s="60"/>
      <c r="E91" s="60"/>
      <c r="F91" s="60"/>
    </row>
    <row r="92" spans="1:6" x14ac:dyDescent="0.2">
      <c r="A92" s="25"/>
      <c r="B92" s="25"/>
      <c r="C92" s="25"/>
      <c r="D92" s="25"/>
      <c r="E92" s="25"/>
      <c r="F92" s="25"/>
    </row>
    <row r="93" spans="1:6" x14ac:dyDescent="0.2">
      <c r="A93" s="25"/>
      <c r="B93" s="55"/>
      <c r="C93" s="55"/>
      <c r="D93" s="55"/>
      <c r="E93" s="55"/>
      <c r="F93" s="25"/>
    </row>
    <row r="94" spans="1:6" ht="15" x14ac:dyDescent="0.2">
      <c r="A94" s="61" t="s">
        <v>7</v>
      </c>
      <c r="B94" s="61"/>
      <c r="C94" s="61"/>
      <c r="D94" s="61"/>
      <c r="E94" s="61"/>
      <c r="F94" s="61"/>
    </row>
    <row r="96" spans="1:6" ht="39.75" customHeight="1" x14ac:dyDescent="0.2">
      <c r="B96" s="52"/>
      <c r="C96" s="53"/>
      <c r="D96" s="53"/>
    </row>
    <row r="97" spans="2:4" ht="13.5" customHeight="1" x14ac:dyDescent="0.2"/>
    <row r="98" spans="2:4" x14ac:dyDescent="0.2">
      <c r="B98" s="17"/>
      <c r="C98" s="17"/>
      <c r="D98" s="17"/>
    </row>
  </sheetData>
  <mergeCells count="47">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9:E89"/>
    <mergeCell ref="B67:D67"/>
    <mergeCell ref="B68:D68"/>
    <mergeCell ref="B69:D69"/>
    <mergeCell ref="B70:D70"/>
    <mergeCell ref="B71:D71"/>
    <mergeCell ref="B72:D72"/>
    <mergeCell ref="B73:D73"/>
    <mergeCell ref="B74:D74"/>
    <mergeCell ref="B83:D83"/>
    <mergeCell ref="B84:D84"/>
    <mergeCell ref="B85:D85"/>
    <mergeCell ref="A90:F90"/>
    <mergeCell ref="A91:F91"/>
    <mergeCell ref="B93:E93"/>
    <mergeCell ref="A94:F94"/>
    <mergeCell ref="B96:D96"/>
  </mergeCells>
  <dataValidations count="1">
    <dataValidation type="list" allowBlank="1" showInputMessage="1" showErrorMessage="1" sqref="B83:B85 B12:B20 B34:B74" xr:uid="{00000000-0002-0000-06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2:F97"/>
  <sheetViews>
    <sheetView view="pageBreakPreview" topLeftCell="A16" zoomScale="80" zoomScaleNormal="100" zoomScaleSheetLayoutView="80" workbookViewId="0">
      <selection activeCell="B51" sqref="B51:D5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86</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c r="C24" s="25"/>
      <c r="D24" s="25"/>
      <c r="E24" s="25"/>
      <c r="F24" s="25"/>
    </row>
    <row r="25" spans="1:6" ht="15" x14ac:dyDescent="0.2">
      <c r="A25" s="18"/>
      <c r="B25" s="29" t="s">
        <v>25</v>
      </c>
      <c r="C25" s="25"/>
      <c r="D25" s="25"/>
      <c r="E25" s="25"/>
      <c r="F25" s="25"/>
    </row>
    <row r="26" spans="1:6" ht="15" x14ac:dyDescent="0.2">
      <c r="A26" s="18"/>
      <c r="B26" s="30" t="s">
        <v>27</v>
      </c>
      <c r="C26" s="25"/>
      <c r="D26" s="25"/>
      <c r="E26" s="25"/>
      <c r="F26" s="25"/>
    </row>
    <row r="27" spans="1:6" ht="15" x14ac:dyDescent="0.2">
      <c r="A27" s="18"/>
      <c r="B27" s="30" t="s">
        <v>28</v>
      </c>
      <c r="C27" s="25"/>
      <c r="D27" s="25"/>
      <c r="E27" s="25"/>
      <c r="F27" s="25"/>
    </row>
    <row r="28" spans="1:6" x14ac:dyDescent="0.2">
      <c r="A28" s="19"/>
      <c r="B28" s="25"/>
      <c r="C28" s="27"/>
      <c r="D28" s="27"/>
      <c r="E28" s="28"/>
      <c r="F28" s="25"/>
    </row>
    <row r="29" spans="1:6" ht="15" x14ac:dyDescent="0.2">
      <c r="A29" s="18"/>
      <c r="B29" s="27"/>
      <c r="C29" s="27"/>
      <c r="D29" s="31" t="s">
        <v>15</v>
      </c>
      <c r="E29" s="31" t="s">
        <v>87</v>
      </c>
      <c r="F29" s="25"/>
    </row>
    <row r="30" spans="1:6" ht="13.5" thickBot="1" x14ac:dyDescent="0.25">
      <c r="A30" s="20"/>
      <c r="B30" s="20"/>
      <c r="C30" s="20"/>
      <c r="D30" s="20"/>
      <c r="E30" s="20"/>
      <c r="F30" s="24"/>
    </row>
    <row r="31" spans="1:6" s="45" customFormat="1" ht="21.75" customHeight="1" x14ac:dyDescent="0.2">
      <c r="A31" s="57" t="s">
        <v>0</v>
      </c>
      <c r="B31" s="57"/>
      <c r="C31" s="57"/>
      <c r="D31" s="57"/>
      <c r="E31" s="57"/>
      <c r="F31" s="57"/>
    </row>
    <row r="32" spans="1:6" x14ac:dyDescent="0.2">
      <c r="A32" s="18"/>
      <c r="B32" s="19"/>
      <c r="C32" s="18"/>
      <c r="D32" s="18"/>
      <c r="E32" s="18"/>
    </row>
    <row r="33" spans="1:6" ht="14.25" x14ac:dyDescent="0.2">
      <c r="A33" s="25"/>
      <c r="B33" s="26" t="s">
        <v>30</v>
      </c>
      <c r="C33" s="26"/>
      <c r="D33" s="26"/>
      <c r="E33" s="32"/>
      <c r="F33" s="25"/>
    </row>
    <row r="34" spans="1:6" ht="14.25" x14ac:dyDescent="0.2">
      <c r="A34" s="25"/>
      <c r="B34" s="56"/>
      <c r="C34" s="56"/>
      <c r="D34" s="56"/>
      <c r="E34" s="32"/>
      <c r="F34" s="25"/>
    </row>
    <row r="35" spans="1:6" ht="14.25" x14ac:dyDescent="0.2">
      <c r="A35" s="25"/>
      <c r="B35" s="56"/>
      <c r="C35" s="56"/>
      <c r="D35" s="56"/>
      <c r="E35" s="32"/>
      <c r="F35" s="25"/>
    </row>
    <row r="36" spans="1:6" ht="29.25" customHeight="1" x14ac:dyDescent="0.2">
      <c r="A36" s="25"/>
      <c r="B36" s="56" t="s">
        <v>89</v>
      </c>
      <c r="C36" s="56"/>
      <c r="D36" s="56"/>
      <c r="E36" s="32"/>
      <c r="F36" s="25"/>
    </row>
    <row r="37" spans="1:6" ht="14.25" x14ac:dyDescent="0.2">
      <c r="A37" s="25"/>
      <c r="B37" s="56"/>
      <c r="C37" s="56"/>
      <c r="D37" s="56"/>
      <c r="E37" s="32"/>
      <c r="F37" s="25"/>
    </row>
    <row r="38" spans="1:6" ht="14.25" x14ac:dyDescent="0.2">
      <c r="A38" s="25"/>
      <c r="B38" s="56"/>
      <c r="C38" s="56"/>
      <c r="D38" s="56"/>
      <c r="E38" s="32"/>
      <c r="F38" s="25"/>
    </row>
    <row r="39" spans="1:6" ht="14.25" customHeight="1" x14ac:dyDescent="0.2">
      <c r="A39" s="25"/>
      <c r="B39" s="56" t="s">
        <v>90</v>
      </c>
      <c r="C39" s="56"/>
      <c r="D39" s="56"/>
      <c r="E39" s="32"/>
      <c r="F39" s="25"/>
    </row>
    <row r="40" spans="1:6" ht="14.25" x14ac:dyDescent="0.2">
      <c r="A40" s="25"/>
      <c r="B40" s="56"/>
      <c r="C40" s="56"/>
      <c r="D40" s="56"/>
      <c r="E40" s="32"/>
      <c r="F40" s="25"/>
    </row>
    <row r="41" spans="1:6" ht="13.5" customHeight="1" x14ac:dyDescent="0.2">
      <c r="A41" s="25"/>
      <c r="B41" s="56"/>
      <c r="C41" s="56"/>
      <c r="D41" s="56"/>
      <c r="E41" s="32"/>
      <c r="F41" s="25"/>
    </row>
    <row r="42" spans="1:6" ht="14.25" x14ac:dyDescent="0.2">
      <c r="A42" s="25"/>
      <c r="B42" s="56" t="s">
        <v>88</v>
      </c>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46"/>
      <c r="C62" s="46"/>
      <c r="D62" s="46"/>
      <c r="E62" s="32"/>
      <c r="F62" s="25"/>
    </row>
    <row r="63" spans="1:6" ht="14.25" x14ac:dyDescent="0.2">
      <c r="A63" s="25"/>
      <c r="B63" s="46"/>
      <c r="C63" s="46"/>
      <c r="D63" s="46"/>
      <c r="E63" s="32"/>
      <c r="F63" s="25"/>
    </row>
    <row r="64" spans="1:6" ht="14.25" x14ac:dyDescent="0.2">
      <c r="A64" s="25"/>
      <c r="B64" s="46"/>
      <c r="C64" s="46"/>
      <c r="D64" s="46"/>
      <c r="E64" s="32"/>
      <c r="F64" s="25"/>
    </row>
    <row r="65" spans="1:6" ht="14.25" x14ac:dyDescent="0.2">
      <c r="A65" s="25"/>
      <c r="B65" s="46"/>
      <c r="C65" s="46"/>
      <c r="D65" s="46"/>
      <c r="E65" s="32"/>
      <c r="F65" s="25"/>
    </row>
    <row r="66" spans="1:6" ht="14.25" x14ac:dyDescent="0.2">
      <c r="A66" s="25"/>
      <c r="B66" s="56"/>
      <c r="C66" s="56"/>
      <c r="D66" s="56"/>
      <c r="E66" s="32"/>
      <c r="F66" s="25"/>
    </row>
    <row r="67" spans="1:6" ht="14.25" x14ac:dyDescent="0.2">
      <c r="A67" s="25"/>
      <c r="B67" s="56"/>
      <c r="C67" s="56"/>
      <c r="D67" s="56"/>
      <c r="E67" s="32"/>
      <c r="F67" s="25"/>
    </row>
    <row r="68" spans="1:6" ht="14.25" x14ac:dyDescent="0.2">
      <c r="A68" s="25"/>
      <c r="B68" s="56"/>
      <c r="C68" s="56"/>
      <c r="D68" s="56"/>
      <c r="E68" s="32"/>
      <c r="F68" s="25"/>
    </row>
    <row r="69" spans="1:6" ht="14.25" x14ac:dyDescent="0.2">
      <c r="A69" s="25"/>
      <c r="B69" s="56"/>
      <c r="C69" s="56"/>
      <c r="D69" s="56"/>
      <c r="E69" s="32"/>
      <c r="F69" s="25"/>
    </row>
    <row r="70" spans="1:6" ht="14.25" x14ac:dyDescent="0.2">
      <c r="A70" s="25"/>
      <c r="B70" s="56"/>
      <c r="C70" s="56"/>
      <c r="D70" s="56"/>
      <c r="E70" s="32"/>
      <c r="F70" s="25"/>
    </row>
    <row r="71" spans="1:6" ht="14.25" x14ac:dyDescent="0.2">
      <c r="A71" s="25"/>
      <c r="B71" s="56"/>
      <c r="C71" s="56"/>
      <c r="D71" s="56"/>
      <c r="E71" s="32"/>
      <c r="F71" s="25"/>
    </row>
    <row r="72" spans="1:6" ht="14.25" x14ac:dyDescent="0.2">
      <c r="A72" s="25"/>
      <c r="B72" s="56"/>
      <c r="C72" s="56"/>
      <c r="D72" s="56"/>
      <c r="E72" s="32"/>
      <c r="F72" s="25"/>
    </row>
    <row r="73" spans="1:6" ht="13.5" customHeight="1" x14ac:dyDescent="0.2">
      <c r="A73" s="25"/>
      <c r="B73" s="56"/>
      <c r="C73" s="56"/>
      <c r="D73" s="56"/>
      <c r="E73" s="32"/>
      <c r="F73" s="25"/>
    </row>
    <row r="74" spans="1:6" ht="13.5" customHeight="1" x14ac:dyDescent="0.2">
      <c r="A74" s="25"/>
      <c r="B74" s="29" t="s">
        <v>19</v>
      </c>
      <c r="C74" s="30"/>
      <c r="D74" s="30"/>
      <c r="E74" s="33">
        <f>12.5*225</f>
        <v>2812.5</v>
      </c>
      <c r="F74" s="25"/>
    </row>
    <row r="75" spans="1:6" ht="13.5" customHeight="1" x14ac:dyDescent="0.2">
      <c r="A75" s="25"/>
      <c r="B75" s="38" t="s">
        <v>16</v>
      </c>
      <c r="C75" s="30"/>
      <c r="D75" s="30"/>
      <c r="E75" s="34">
        <v>0</v>
      </c>
      <c r="F75" s="25"/>
    </row>
    <row r="76" spans="1:6" ht="13.5" customHeight="1" x14ac:dyDescent="0.2">
      <c r="A76" s="25"/>
      <c r="B76" s="38" t="s">
        <v>17</v>
      </c>
      <c r="C76" s="30"/>
      <c r="D76" s="30"/>
      <c r="E76" s="34">
        <v>0</v>
      </c>
      <c r="F76" s="25"/>
    </row>
    <row r="77" spans="1:6" ht="13.5" customHeight="1" x14ac:dyDescent="0.2">
      <c r="A77" s="25"/>
      <c r="B77" s="29" t="s">
        <v>18</v>
      </c>
      <c r="C77" s="30"/>
      <c r="D77" s="30"/>
      <c r="E77" s="33">
        <f>SUM(E74:E76)</f>
        <v>2812.5</v>
      </c>
      <c r="F77" s="25"/>
    </row>
    <row r="78" spans="1:6" ht="13.5" customHeight="1" x14ac:dyDescent="0.2">
      <c r="A78" s="25"/>
      <c r="B78" s="30" t="s">
        <v>5</v>
      </c>
      <c r="C78" s="35">
        <v>0.05</v>
      </c>
      <c r="D78" s="30"/>
      <c r="E78" s="39">
        <f>ROUND(E77*C78,2)</f>
        <v>140.63</v>
      </c>
      <c r="F78" s="25"/>
    </row>
    <row r="79" spans="1:6" ht="13.5" customHeight="1" x14ac:dyDescent="0.2">
      <c r="A79" s="25"/>
      <c r="B79" s="30" t="s">
        <v>4</v>
      </c>
      <c r="C79" s="47">
        <v>9.9750000000000005E-2</v>
      </c>
      <c r="D79" s="30"/>
      <c r="E79" s="40">
        <f>ROUND(E77*C79,2)</f>
        <v>280.55</v>
      </c>
      <c r="F79" s="25"/>
    </row>
    <row r="80" spans="1:6" ht="13.5" customHeight="1" x14ac:dyDescent="0.2">
      <c r="A80" s="25"/>
      <c r="B80" s="30"/>
      <c r="C80" s="30"/>
      <c r="D80" s="30"/>
      <c r="E80" s="36"/>
      <c r="F80" s="25"/>
    </row>
    <row r="81" spans="1:6" ht="16.5" customHeight="1" thickBot="1" x14ac:dyDescent="0.25">
      <c r="A81" s="25"/>
      <c r="B81" s="29" t="s">
        <v>20</v>
      </c>
      <c r="C81" s="30"/>
      <c r="D81" s="30"/>
      <c r="E81" s="37">
        <f>SUM(E77:E79)</f>
        <v>3233.6800000000003</v>
      </c>
      <c r="F81" s="25"/>
    </row>
    <row r="82" spans="1:6" ht="15.75" thickTop="1" x14ac:dyDescent="0.2">
      <c r="A82" s="25"/>
      <c r="B82" s="59"/>
      <c r="C82" s="59"/>
      <c r="D82" s="59"/>
      <c r="E82" s="41"/>
      <c r="F82" s="25"/>
    </row>
    <row r="83" spans="1:6" ht="15" x14ac:dyDescent="0.2">
      <c r="A83" s="25"/>
      <c r="B83" s="58" t="s">
        <v>22</v>
      </c>
      <c r="C83" s="58"/>
      <c r="D83" s="58"/>
      <c r="E83" s="41">
        <v>0</v>
      </c>
      <c r="F83" s="25"/>
    </row>
    <row r="84" spans="1:6" ht="15" x14ac:dyDescent="0.2">
      <c r="A84" s="25"/>
      <c r="B84" s="59"/>
      <c r="C84" s="59"/>
      <c r="D84" s="59"/>
      <c r="E84" s="41"/>
      <c r="F84" s="25"/>
    </row>
    <row r="85" spans="1:6" ht="19.5" customHeight="1" x14ac:dyDescent="0.2">
      <c r="A85" s="25"/>
      <c r="B85" s="42" t="s">
        <v>21</v>
      </c>
      <c r="C85" s="43"/>
      <c r="D85" s="43"/>
      <c r="E85" s="44">
        <f>E81-E83</f>
        <v>3233.6800000000003</v>
      </c>
      <c r="F85" s="25"/>
    </row>
    <row r="86" spans="1:6" ht="13.5" customHeight="1" x14ac:dyDescent="0.2">
      <c r="A86" s="25"/>
      <c r="B86" s="25"/>
      <c r="C86" s="25"/>
      <c r="D86" s="25"/>
      <c r="E86" s="25"/>
      <c r="F86" s="25"/>
    </row>
    <row r="87" spans="1:6" x14ac:dyDescent="0.2">
      <c r="A87" s="25"/>
      <c r="B87" s="25"/>
      <c r="C87" s="25"/>
      <c r="D87" s="25"/>
      <c r="E87" s="25"/>
      <c r="F87" s="25"/>
    </row>
    <row r="88" spans="1:6" x14ac:dyDescent="0.2">
      <c r="A88" s="25"/>
      <c r="B88" s="54"/>
      <c r="C88" s="54"/>
      <c r="D88" s="54"/>
      <c r="E88" s="54"/>
      <c r="F88" s="25"/>
    </row>
    <row r="89" spans="1:6" ht="14.25" x14ac:dyDescent="0.2">
      <c r="A89" s="62" t="s">
        <v>23</v>
      </c>
      <c r="B89" s="62"/>
      <c r="C89" s="62"/>
      <c r="D89" s="62"/>
      <c r="E89" s="62"/>
      <c r="F89" s="62"/>
    </row>
    <row r="90" spans="1:6" ht="14.25" x14ac:dyDescent="0.2">
      <c r="A90" s="60" t="s">
        <v>6</v>
      </c>
      <c r="B90" s="60"/>
      <c r="C90" s="60"/>
      <c r="D90" s="60"/>
      <c r="E90" s="60"/>
      <c r="F90" s="60"/>
    </row>
    <row r="91" spans="1:6" x14ac:dyDescent="0.2">
      <c r="A91" s="25"/>
      <c r="B91" s="25"/>
      <c r="C91" s="25"/>
      <c r="D91" s="25"/>
      <c r="E91" s="25"/>
      <c r="F91" s="25"/>
    </row>
    <row r="92" spans="1:6" x14ac:dyDescent="0.2">
      <c r="A92" s="25"/>
      <c r="B92" s="55"/>
      <c r="C92" s="55"/>
      <c r="D92" s="55"/>
      <c r="E92" s="55"/>
      <c r="F92" s="25"/>
    </row>
    <row r="93" spans="1:6" ht="15" x14ac:dyDescent="0.2">
      <c r="A93" s="61" t="s">
        <v>7</v>
      </c>
      <c r="B93" s="61"/>
      <c r="C93" s="61"/>
      <c r="D93" s="61"/>
      <c r="E93" s="61"/>
      <c r="F93" s="61"/>
    </row>
    <row r="95" spans="1:6" ht="39.75" customHeight="1" x14ac:dyDescent="0.2">
      <c r="B95" s="52"/>
      <c r="C95" s="53"/>
      <c r="D95" s="53"/>
    </row>
    <row r="96" spans="1:6" ht="13.5" customHeight="1" x14ac:dyDescent="0.2"/>
    <row r="97" spans="2:4" x14ac:dyDescent="0.2">
      <c r="B97" s="17"/>
      <c r="C97" s="17"/>
      <c r="D97" s="17"/>
    </row>
  </sheetData>
  <mergeCells count="46">
    <mergeCell ref="A89:F89"/>
    <mergeCell ref="A90:F90"/>
    <mergeCell ref="B92:E92"/>
    <mergeCell ref="A93:F93"/>
    <mergeCell ref="B95:D95"/>
    <mergeCell ref="B88:E88"/>
    <mergeCell ref="B66:D66"/>
    <mergeCell ref="B67:D67"/>
    <mergeCell ref="B68:D68"/>
    <mergeCell ref="B69:D69"/>
    <mergeCell ref="B70:D70"/>
    <mergeCell ref="B71:D71"/>
    <mergeCell ref="B72:D72"/>
    <mergeCell ref="B73:D73"/>
    <mergeCell ref="B82:D82"/>
    <mergeCell ref="B83:D83"/>
    <mergeCell ref="B84:D84"/>
    <mergeCell ref="B61:D61"/>
    <mergeCell ref="B50:D50"/>
    <mergeCell ref="B51:D51"/>
    <mergeCell ref="B52:D52"/>
    <mergeCell ref="B53:D53"/>
    <mergeCell ref="B54:D54"/>
    <mergeCell ref="B55:D55"/>
    <mergeCell ref="B56:D56"/>
    <mergeCell ref="B57:D57"/>
    <mergeCell ref="B58:D58"/>
    <mergeCell ref="B59:D59"/>
    <mergeCell ref="B60:D60"/>
    <mergeCell ref="B49:D49"/>
    <mergeCell ref="B39:D39"/>
    <mergeCell ref="B40:D40"/>
    <mergeCell ref="B41:D41"/>
    <mergeCell ref="B42:D42"/>
    <mergeCell ref="B43:D43"/>
    <mergeCell ref="B44:D44"/>
    <mergeCell ref="B45:D45"/>
    <mergeCell ref="B46:D46"/>
    <mergeCell ref="B47:D47"/>
    <mergeCell ref="B48:D48"/>
    <mergeCell ref="B38:D38"/>
    <mergeCell ref="A31:F31"/>
    <mergeCell ref="B34:D34"/>
    <mergeCell ref="B35:D35"/>
    <mergeCell ref="B36:D36"/>
    <mergeCell ref="B37:D37"/>
  </mergeCells>
  <dataValidations count="1">
    <dataValidation type="list" allowBlank="1" showInputMessage="1" showErrorMessage="1" sqref="B82:B84 B34:B73 B12:B20" xr:uid="{00000000-0002-0000-07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2:F97"/>
  <sheetViews>
    <sheetView view="pageBreakPreview" zoomScale="80" zoomScaleNormal="100" zoomScaleSheetLayoutView="80" workbookViewId="0">
      <selection activeCell="B43" sqref="B43:D4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9" t="s">
        <v>91</v>
      </c>
      <c r="C21" s="25"/>
      <c r="D21" s="25"/>
      <c r="E21" s="25"/>
      <c r="F21" s="25"/>
    </row>
    <row r="22" spans="1:6" ht="15" x14ac:dyDescent="0.2">
      <c r="A22" s="18"/>
      <c r="B22" s="30"/>
      <c r="C22" s="25"/>
      <c r="D22" s="25"/>
      <c r="E22" s="25"/>
      <c r="F22" s="25"/>
    </row>
    <row r="23" spans="1:6" ht="15" x14ac:dyDescent="0.2">
      <c r="A23" s="18"/>
      <c r="B23" s="30"/>
      <c r="C23" s="25"/>
      <c r="D23" s="25"/>
      <c r="E23" s="25"/>
      <c r="F23" s="25"/>
    </row>
    <row r="24" spans="1:6" ht="15" x14ac:dyDescent="0.2">
      <c r="A24" s="18"/>
      <c r="B24" s="29" t="s">
        <v>25</v>
      </c>
      <c r="C24" s="25"/>
      <c r="D24" s="25"/>
      <c r="E24" s="25"/>
      <c r="F24" s="25"/>
    </row>
    <row r="25" spans="1:6" ht="15" x14ac:dyDescent="0.2">
      <c r="A25" s="18"/>
      <c r="B25" s="29" t="s">
        <v>26</v>
      </c>
      <c r="C25" s="25"/>
      <c r="D25" s="25"/>
      <c r="E25" s="25"/>
      <c r="F25" s="25"/>
    </row>
    <row r="26" spans="1:6" ht="15" x14ac:dyDescent="0.2">
      <c r="A26" s="18"/>
      <c r="B26" s="30" t="s">
        <v>27</v>
      </c>
      <c r="C26" s="25"/>
      <c r="D26" s="25"/>
      <c r="E26" s="25"/>
      <c r="F26" s="25"/>
    </row>
    <row r="27" spans="1:6" ht="15" x14ac:dyDescent="0.2">
      <c r="A27" s="18"/>
      <c r="B27" s="30" t="s">
        <v>28</v>
      </c>
      <c r="C27" s="25"/>
      <c r="D27" s="25"/>
      <c r="E27" s="25"/>
      <c r="F27" s="25"/>
    </row>
    <row r="28" spans="1:6" x14ac:dyDescent="0.2">
      <c r="A28" s="19"/>
      <c r="B28" s="25"/>
      <c r="C28" s="27"/>
      <c r="D28" s="27"/>
      <c r="E28" s="28"/>
      <c r="F28" s="25"/>
    </row>
    <row r="29" spans="1:6" ht="15" x14ac:dyDescent="0.2">
      <c r="A29" s="18"/>
      <c r="B29" s="27"/>
      <c r="C29" s="27"/>
      <c r="D29" s="31" t="s">
        <v>15</v>
      </c>
      <c r="E29" s="31" t="s">
        <v>92</v>
      </c>
      <c r="F29" s="25"/>
    </row>
    <row r="30" spans="1:6" ht="13.5" thickBot="1" x14ac:dyDescent="0.25">
      <c r="A30" s="20"/>
      <c r="B30" s="20"/>
      <c r="C30" s="20"/>
      <c r="D30" s="20"/>
      <c r="E30" s="20"/>
      <c r="F30" s="24"/>
    </row>
    <row r="31" spans="1:6" s="45" customFormat="1" ht="21.75" customHeight="1" x14ac:dyDescent="0.2">
      <c r="A31" s="57" t="s">
        <v>0</v>
      </c>
      <c r="B31" s="57"/>
      <c r="C31" s="57"/>
      <c r="D31" s="57"/>
      <c r="E31" s="57"/>
      <c r="F31" s="57"/>
    </row>
    <row r="32" spans="1:6" x14ac:dyDescent="0.2">
      <c r="A32" s="18"/>
      <c r="B32" s="19"/>
      <c r="C32" s="18"/>
      <c r="D32" s="18"/>
      <c r="E32" s="18"/>
    </row>
    <row r="33" spans="1:6" ht="14.25" x14ac:dyDescent="0.2">
      <c r="A33" s="25"/>
      <c r="B33" s="26" t="s">
        <v>30</v>
      </c>
      <c r="C33" s="26"/>
      <c r="D33" s="26"/>
      <c r="E33" s="32"/>
      <c r="F33" s="25"/>
    </row>
    <row r="34" spans="1:6" ht="14.25" x14ac:dyDescent="0.2">
      <c r="A34" s="25"/>
      <c r="B34" s="56"/>
      <c r="C34" s="56"/>
      <c r="D34" s="56"/>
      <c r="E34" s="32"/>
      <c r="F34" s="25"/>
    </row>
    <row r="35" spans="1:6" ht="14.25" x14ac:dyDescent="0.2">
      <c r="A35" s="25"/>
      <c r="B35" s="56"/>
      <c r="C35" s="56"/>
      <c r="D35" s="56"/>
      <c r="E35" s="32"/>
      <c r="F35" s="25"/>
    </row>
    <row r="36" spans="1:6" ht="29.25" customHeight="1" x14ac:dyDescent="0.2">
      <c r="A36" s="25"/>
      <c r="B36" s="56" t="s">
        <v>93</v>
      </c>
      <c r="C36" s="56"/>
      <c r="D36" s="56"/>
      <c r="E36" s="32"/>
      <c r="F36" s="25"/>
    </row>
    <row r="37" spans="1:6" ht="14.25" x14ac:dyDescent="0.2">
      <c r="A37" s="25"/>
      <c r="B37" s="56"/>
      <c r="C37" s="56"/>
      <c r="D37" s="56"/>
      <c r="E37" s="32"/>
      <c r="F37" s="25"/>
    </row>
    <row r="38" spans="1:6" ht="14.25" x14ac:dyDescent="0.2">
      <c r="A38" s="25"/>
      <c r="B38" s="56"/>
      <c r="C38" s="56"/>
      <c r="D38" s="56"/>
      <c r="E38" s="32"/>
      <c r="F38" s="25"/>
    </row>
    <row r="39" spans="1:6" ht="14.25" customHeight="1" x14ac:dyDescent="0.2">
      <c r="A39" s="25"/>
      <c r="B39" s="56" t="s">
        <v>94</v>
      </c>
      <c r="C39" s="56"/>
      <c r="D39" s="56"/>
      <c r="E39" s="32"/>
      <c r="F39" s="25"/>
    </row>
    <row r="40" spans="1:6" ht="14.25" x14ac:dyDescent="0.2">
      <c r="A40" s="25"/>
      <c r="B40" s="56"/>
      <c r="C40" s="56"/>
      <c r="D40" s="56"/>
      <c r="E40" s="32"/>
      <c r="F40" s="25"/>
    </row>
    <row r="41" spans="1:6" ht="13.5" customHeight="1" x14ac:dyDescent="0.2">
      <c r="A41" s="25"/>
      <c r="B41" s="56"/>
      <c r="C41" s="56"/>
      <c r="D41" s="56"/>
      <c r="E41" s="32"/>
      <c r="F41" s="25"/>
    </row>
    <row r="42" spans="1:6" ht="14.25" x14ac:dyDescent="0.2">
      <c r="A42" s="25"/>
      <c r="B42" s="56"/>
      <c r="C42" s="56"/>
      <c r="D42" s="56"/>
      <c r="E42" s="32"/>
      <c r="F42" s="25"/>
    </row>
    <row r="43" spans="1:6" ht="14.25" x14ac:dyDescent="0.2">
      <c r="A43" s="25"/>
      <c r="B43" s="56"/>
      <c r="C43" s="56"/>
      <c r="D43" s="56"/>
      <c r="E43" s="32"/>
      <c r="F43" s="25"/>
    </row>
    <row r="44" spans="1:6" ht="14.25" x14ac:dyDescent="0.2">
      <c r="A44" s="25"/>
      <c r="B44" s="56"/>
      <c r="C44" s="56"/>
      <c r="D44" s="56"/>
      <c r="E44" s="32"/>
      <c r="F44" s="25"/>
    </row>
    <row r="45" spans="1:6" ht="14.25" x14ac:dyDescent="0.2">
      <c r="A45" s="25"/>
      <c r="B45" s="56"/>
      <c r="C45" s="56"/>
      <c r="D45" s="56"/>
      <c r="E45" s="32"/>
      <c r="F45" s="25"/>
    </row>
    <row r="46" spans="1:6" ht="14.25" x14ac:dyDescent="0.2">
      <c r="A46" s="25"/>
      <c r="B46" s="56"/>
      <c r="C46" s="56"/>
      <c r="D46" s="56"/>
      <c r="E46" s="32"/>
      <c r="F46" s="25"/>
    </row>
    <row r="47" spans="1:6" ht="14.25" x14ac:dyDescent="0.2">
      <c r="A47" s="25"/>
      <c r="B47" s="56"/>
      <c r="C47" s="56"/>
      <c r="D47" s="56"/>
      <c r="E47" s="32"/>
      <c r="F47" s="25"/>
    </row>
    <row r="48" spans="1:6" ht="14.25" x14ac:dyDescent="0.2">
      <c r="A48" s="25"/>
      <c r="B48" s="56"/>
      <c r="C48" s="56"/>
      <c r="D48" s="56"/>
      <c r="E48" s="32"/>
      <c r="F48" s="25"/>
    </row>
    <row r="49" spans="1:6" ht="14.25" x14ac:dyDescent="0.2">
      <c r="A49" s="25"/>
      <c r="B49" s="56"/>
      <c r="C49" s="56"/>
      <c r="D49" s="56"/>
      <c r="E49" s="32"/>
      <c r="F49" s="25"/>
    </row>
    <row r="50" spans="1:6" ht="14.25" x14ac:dyDescent="0.2">
      <c r="A50" s="25"/>
      <c r="B50" s="56"/>
      <c r="C50" s="56"/>
      <c r="D50" s="56"/>
      <c r="E50" s="32"/>
      <c r="F50" s="25"/>
    </row>
    <row r="51" spans="1:6" ht="14.25" x14ac:dyDescent="0.2">
      <c r="A51" s="25"/>
      <c r="B51" s="56"/>
      <c r="C51" s="56"/>
      <c r="D51" s="56"/>
      <c r="E51" s="32"/>
      <c r="F51" s="25"/>
    </row>
    <row r="52" spans="1:6" ht="14.25" x14ac:dyDescent="0.2">
      <c r="A52" s="25"/>
      <c r="B52" s="56"/>
      <c r="C52" s="56"/>
      <c r="D52" s="56"/>
      <c r="E52" s="32"/>
      <c r="F52" s="25"/>
    </row>
    <row r="53" spans="1:6" ht="14.25" x14ac:dyDescent="0.2">
      <c r="A53" s="25"/>
      <c r="B53" s="56"/>
      <c r="C53" s="56"/>
      <c r="D53" s="56"/>
      <c r="E53" s="32"/>
      <c r="F53" s="25"/>
    </row>
    <row r="54" spans="1:6" ht="14.25" x14ac:dyDescent="0.2">
      <c r="A54" s="25"/>
      <c r="B54" s="56"/>
      <c r="C54" s="56"/>
      <c r="D54" s="56"/>
      <c r="E54" s="32"/>
      <c r="F54" s="25"/>
    </row>
    <row r="55" spans="1:6" ht="14.25" x14ac:dyDescent="0.2">
      <c r="A55" s="25"/>
      <c r="B55" s="56"/>
      <c r="C55" s="56"/>
      <c r="D55" s="56"/>
      <c r="E55" s="32"/>
      <c r="F55" s="25"/>
    </row>
    <row r="56" spans="1:6" ht="14.25" x14ac:dyDescent="0.2">
      <c r="A56" s="25"/>
      <c r="B56" s="56"/>
      <c r="C56" s="56"/>
      <c r="D56" s="56"/>
      <c r="E56" s="32"/>
      <c r="F56" s="25"/>
    </row>
    <row r="57" spans="1:6" ht="14.25" x14ac:dyDescent="0.2">
      <c r="A57" s="25"/>
      <c r="B57" s="56"/>
      <c r="C57" s="56"/>
      <c r="D57" s="56"/>
      <c r="E57" s="32"/>
      <c r="F57" s="25"/>
    </row>
    <row r="58" spans="1:6" ht="14.25" x14ac:dyDescent="0.2">
      <c r="A58" s="25"/>
      <c r="B58" s="56"/>
      <c r="C58" s="56"/>
      <c r="D58" s="56"/>
      <c r="E58" s="32"/>
      <c r="F58" s="25"/>
    </row>
    <row r="59" spans="1:6" ht="14.25" x14ac:dyDescent="0.2">
      <c r="A59" s="25"/>
      <c r="B59" s="56"/>
      <c r="C59" s="56"/>
      <c r="D59" s="56"/>
      <c r="E59" s="32"/>
      <c r="F59" s="25"/>
    </row>
    <row r="60" spans="1:6" ht="14.25" x14ac:dyDescent="0.2">
      <c r="A60" s="25"/>
      <c r="B60" s="56"/>
      <c r="C60" s="56"/>
      <c r="D60" s="56"/>
      <c r="E60" s="32"/>
      <c r="F60" s="25"/>
    </row>
    <row r="61" spans="1:6" ht="14.25" x14ac:dyDescent="0.2">
      <c r="A61" s="25"/>
      <c r="B61" s="56"/>
      <c r="C61" s="56"/>
      <c r="D61" s="56"/>
      <c r="E61" s="32"/>
      <c r="F61" s="25"/>
    </row>
    <row r="62" spans="1:6" ht="14.25" x14ac:dyDescent="0.2">
      <c r="A62" s="25"/>
      <c r="B62" s="46"/>
      <c r="C62" s="46"/>
      <c r="D62" s="46"/>
      <c r="E62" s="32"/>
      <c r="F62" s="25"/>
    </row>
    <row r="63" spans="1:6" ht="14.25" x14ac:dyDescent="0.2">
      <c r="A63" s="25"/>
      <c r="B63" s="46"/>
      <c r="C63" s="46"/>
      <c r="D63" s="46"/>
      <c r="E63" s="32"/>
      <c r="F63" s="25"/>
    </row>
    <row r="64" spans="1:6" ht="14.25" x14ac:dyDescent="0.2">
      <c r="A64" s="25"/>
      <c r="B64" s="46"/>
      <c r="C64" s="46"/>
      <c r="D64" s="46"/>
      <c r="E64" s="32"/>
      <c r="F64" s="25"/>
    </row>
    <row r="65" spans="1:6" ht="14.25" x14ac:dyDescent="0.2">
      <c r="A65" s="25"/>
      <c r="B65" s="46"/>
      <c r="C65" s="46"/>
      <c r="D65" s="46"/>
      <c r="E65" s="32"/>
      <c r="F65" s="25"/>
    </row>
    <row r="66" spans="1:6" ht="14.25" x14ac:dyDescent="0.2">
      <c r="A66" s="25"/>
      <c r="B66" s="56"/>
      <c r="C66" s="56"/>
      <c r="D66" s="56"/>
      <c r="E66" s="32"/>
      <c r="F66" s="25"/>
    </row>
    <row r="67" spans="1:6" ht="14.25" x14ac:dyDescent="0.2">
      <c r="A67" s="25"/>
      <c r="B67" s="56"/>
      <c r="C67" s="56"/>
      <c r="D67" s="56"/>
      <c r="E67" s="32"/>
      <c r="F67" s="25"/>
    </row>
    <row r="68" spans="1:6" ht="14.25" x14ac:dyDescent="0.2">
      <c r="A68" s="25"/>
      <c r="B68" s="56"/>
      <c r="C68" s="56"/>
      <c r="D68" s="56"/>
      <c r="E68" s="32"/>
      <c r="F68" s="25"/>
    </row>
    <row r="69" spans="1:6" ht="14.25" x14ac:dyDescent="0.2">
      <c r="A69" s="25"/>
      <c r="B69" s="56"/>
      <c r="C69" s="56"/>
      <c r="D69" s="56"/>
      <c r="E69" s="32"/>
      <c r="F69" s="25"/>
    </row>
    <row r="70" spans="1:6" ht="14.25" x14ac:dyDescent="0.2">
      <c r="A70" s="25"/>
      <c r="B70" s="56"/>
      <c r="C70" s="56"/>
      <c r="D70" s="56"/>
      <c r="E70" s="32"/>
      <c r="F70" s="25"/>
    </row>
    <row r="71" spans="1:6" ht="14.25" x14ac:dyDescent="0.2">
      <c r="A71" s="25"/>
      <c r="B71" s="56"/>
      <c r="C71" s="56"/>
      <c r="D71" s="56"/>
      <c r="E71" s="32"/>
      <c r="F71" s="25"/>
    </row>
    <row r="72" spans="1:6" ht="14.25" x14ac:dyDescent="0.2">
      <c r="A72" s="25"/>
      <c r="B72" s="56"/>
      <c r="C72" s="56"/>
      <c r="D72" s="56"/>
      <c r="E72" s="32"/>
      <c r="F72" s="25"/>
    </row>
    <row r="73" spans="1:6" ht="13.5" customHeight="1" x14ac:dyDescent="0.2">
      <c r="A73" s="25"/>
      <c r="B73" s="56"/>
      <c r="C73" s="56"/>
      <c r="D73" s="56"/>
      <c r="E73" s="32"/>
      <c r="F73" s="25"/>
    </row>
    <row r="74" spans="1:6" ht="13.5" customHeight="1" x14ac:dyDescent="0.2">
      <c r="A74" s="25"/>
      <c r="B74" s="29" t="s">
        <v>19</v>
      </c>
      <c r="C74" s="30"/>
      <c r="D74" s="30"/>
      <c r="E74" s="33">
        <f>1.25*225</f>
        <v>281.25</v>
      </c>
      <c r="F74" s="25"/>
    </row>
    <row r="75" spans="1:6" ht="13.5" customHeight="1" x14ac:dyDescent="0.2">
      <c r="A75" s="25"/>
      <c r="B75" s="38" t="s">
        <v>16</v>
      </c>
      <c r="C75" s="30"/>
      <c r="D75" s="30"/>
      <c r="E75" s="34">
        <v>0</v>
      </c>
      <c r="F75" s="25"/>
    </row>
    <row r="76" spans="1:6" ht="13.5" customHeight="1" x14ac:dyDescent="0.2">
      <c r="A76" s="25"/>
      <c r="B76" s="38" t="s">
        <v>17</v>
      </c>
      <c r="C76" s="30"/>
      <c r="D76" s="30"/>
      <c r="E76" s="34">
        <v>0</v>
      </c>
      <c r="F76" s="25"/>
    </row>
    <row r="77" spans="1:6" ht="13.5" customHeight="1" x14ac:dyDescent="0.2">
      <c r="A77" s="25"/>
      <c r="B77" s="29" t="s">
        <v>18</v>
      </c>
      <c r="C77" s="30"/>
      <c r="D77" s="30"/>
      <c r="E77" s="33">
        <f>SUM(E74:E76)</f>
        <v>281.25</v>
      </c>
      <c r="F77" s="25"/>
    </row>
    <row r="78" spans="1:6" ht="13.5" customHeight="1" x14ac:dyDescent="0.2">
      <c r="A78" s="25"/>
      <c r="B78" s="30" t="s">
        <v>5</v>
      </c>
      <c r="C78" s="35">
        <v>0.05</v>
      </c>
      <c r="D78" s="30"/>
      <c r="E78" s="39">
        <f>ROUND(E77*C78,2)</f>
        <v>14.06</v>
      </c>
      <c r="F78" s="25"/>
    </row>
    <row r="79" spans="1:6" ht="13.5" customHeight="1" x14ac:dyDescent="0.2">
      <c r="A79" s="25"/>
      <c r="B79" s="30" t="s">
        <v>4</v>
      </c>
      <c r="C79" s="47">
        <v>9.9750000000000005E-2</v>
      </c>
      <c r="D79" s="30"/>
      <c r="E79" s="40">
        <f>ROUND(E77*C79,2)</f>
        <v>28.05</v>
      </c>
      <c r="F79" s="25"/>
    </row>
    <row r="80" spans="1:6" ht="13.5" customHeight="1" x14ac:dyDescent="0.2">
      <c r="A80" s="25"/>
      <c r="B80" s="30"/>
      <c r="C80" s="30"/>
      <c r="D80" s="30"/>
      <c r="E80" s="36"/>
      <c r="F80" s="25"/>
    </row>
    <row r="81" spans="1:6" ht="16.5" customHeight="1" thickBot="1" x14ac:dyDescent="0.25">
      <c r="A81" s="25"/>
      <c r="B81" s="29" t="s">
        <v>20</v>
      </c>
      <c r="C81" s="30"/>
      <c r="D81" s="30"/>
      <c r="E81" s="37">
        <f>SUM(E77:E79)</f>
        <v>323.36</v>
      </c>
      <c r="F81" s="25"/>
    </row>
    <row r="82" spans="1:6" ht="15.75" thickTop="1" x14ac:dyDescent="0.2">
      <c r="A82" s="25"/>
      <c r="B82" s="59"/>
      <c r="C82" s="59"/>
      <c r="D82" s="59"/>
      <c r="E82" s="41"/>
      <c r="F82" s="25"/>
    </row>
    <row r="83" spans="1:6" ht="15" x14ac:dyDescent="0.2">
      <c r="A83" s="25"/>
      <c r="B83" s="58" t="s">
        <v>22</v>
      </c>
      <c r="C83" s="58"/>
      <c r="D83" s="58"/>
      <c r="E83" s="41">
        <v>0</v>
      </c>
      <c r="F83" s="25"/>
    </row>
    <row r="84" spans="1:6" ht="15" x14ac:dyDescent="0.2">
      <c r="A84" s="25"/>
      <c r="B84" s="59"/>
      <c r="C84" s="59"/>
      <c r="D84" s="59"/>
      <c r="E84" s="41"/>
      <c r="F84" s="25"/>
    </row>
    <row r="85" spans="1:6" ht="19.5" customHeight="1" x14ac:dyDescent="0.2">
      <c r="A85" s="25"/>
      <c r="B85" s="42" t="s">
        <v>21</v>
      </c>
      <c r="C85" s="43"/>
      <c r="D85" s="43"/>
      <c r="E85" s="44">
        <f>E81-E83</f>
        <v>323.36</v>
      </c>
      <c r="F85" s="25"/>
    </row>
    <row r="86" spans="1:6" ht="13.5" customHeight="1" x14ac:dyDescent="0.2">
      <c r="A86" s="25"/>
      <c r="B86" s="25"/>
      <c r="C86" s="25"/>
      <c r="D86" s="25"/>
      <c r="E86" s="25"/>
      <c r="F86" s="25"/>
    </row>
    <row r="87" spans="1:6" x14ac:dyDescent="0.2">
      <c r="A87" s="25"/>
      <c r="B87" s="25"/>
      <c r="C87" s="25"/>
      <c r="D87" s="25"/>
      <c r="E87" s="25"/>
      <c r="F87" s="25"/>
    </row>
    <row r="88" spans="1:6" x14ac:dyDescent="0.2">
      <c r="A88" s="25"/>
      <c r="B88" s="54"/>
      <c r="C88" s="54"/>
      <c r="D88" s="54"/>
      <c r="E88" s="54"/>
      <c r="F88" s="25"/>
    </row>
    <row r="89" spans="1:6" ht="14.25" x14ac:dyDescent="0.2">
      <c r="A89" s="62" t="s">
        <v>23</v>
      </c>
      <c r="B89" s="62"/>
      <c r="C89" s="62"/>
      <c r="D89" s="62"/>
      <c r="E89" s="62"/>
      <c r="F89" s="62"/>
    </row>
    <row r="90" spans="1:6" ht="14.25" x14ac:dyDescent="0.2">
      <c r="A90" s="60" t="s">
        <v>6</v>
      </c>
      <c r="B90" s="60"/>
      <c r="C90" s="60"/>
      <c r="D90" s="60"/>
      <c r="E90" s="60"/>
      <c r="F90" s="60"/>
    </row>
    <row r="91" spans="1:6" x14ac:dyDescent="0.2">
      <c r="A91" s="25"/>
      <c r="B91" s="25"/>
      <c r="C91" s="25"/>
      <c r="D91" s="25"/>
      <c r="E91" s="25"/>
      <c r="F91" s="25"/>
    </row>
    <row r="92" spans="1:6" x14ac:dyDescent="0.2">
      <c r="A92" s="25"/>
      <c r="B92" s="55"/>
      <c r="C92" s="55"/>
      <c r="D92" s="55"/>
      <c r="E92" s="55"/>
      <c r="F92" s="25"/>
    </row>
    <row r="93" spans="1:6" ht="15" x14ac:dyDescent="0.2">
      <c r="A93" s="61" t="s">
        <v>7</v>
      </c>
      <c r="B93" s="61"/>
      <c r="C93" s="61"/>
      <c r="D93" s="61"/>
      <c r="E93" s="61"/>
      <c r="F93" s="61"/>
    </row>
    <row r="95" spans="1:6" ht="39.75" customHeight="1" x14ac:dyDescent="0.2">
      <c r="B95" s="52"/>
      <c r="C95" s="53"/>
      <c r="D95" s="53"/>
    </row>
    <row r="96" spans="1:6" ht="13.5" customHeight="1" x14ac:dyDescent="0.2"/>
    <row r="97" spans="2:4" x14ac:dyDescent="0.2">
      <c r="B97" s="17"/>
      <c r="C97" s="17"/>
      <c r="D97" s="17"/>
    </row>
  </sheetData>
  <mergeCells count="46">
    <mergeCell ref="B44:D44"/>
    <mergeCell ref="A31:F31"/>
    <mergeCell ref="B34:D34"/>
    <mergeCell ref="B35:D35"/>
    <mergeCell ref="B36:D36"/>
    <mergeCell ref="B37:D37"/>
    <mergeCell ref="B38:D38"/>
    <mergeCell ref="B39:D39"/>
    <mergeCell ref="B40:D40"/>
    <mergeCell ref="B41:D41"/>
    <mergeCell ref="B42:D42"/>
    <mergeCell ref="B43:D43"/>
    <mergeCell ref="B56:D56"/>
    <mergeCell ref="B45:D45"/>
    <mergeCell ref="B46:D46"/>
    <mergeCell ref="B47:D47"/>
    <mergeCell ref="B48:D48"/>
    <mergeCell ref="B49:D49"/>
    <mergeCell ref="B50:D50"/>
    <mergeCell ref="B51:D51"/>
    <mergeCell ref="B52:D52"/>
    <mergeCell ref="B53:D53"/>
    <mergeCell ref="B54:D54"/>
    <mergeCell ref="B55:D55"/>
    <mergeCell ref="B72:D72"/>
    <mergeCell ref="B57:D57"/>
    <mergeCell ref="B58:D58"/>
    <mergeCell ref="B59:D59"/>
    <mergeCell ref="B60:D60"/>
    <mergeCell ref="B61:D61"/>
    <mergeCell ref="B66:D66"/>
    <mergeCell ref="B67:D67"/>
    <mergeCell ref="B68:D68"/>
    <mergeCell ref="B69:D69"/>
    <mergeCell ref="B70:D70"/>
    <mergeCell ref="B71:D71"/>
    <mergeCell ref="A90:F90"/>
    <mergeCell ref="B92:E92"/>
    <mergeCell ref="A93:F93"/>
    <mergeCell ref="B95:D95"/>
    <mergeCell ref="B73:D73"/>
    <mergeCell ref="B82:D82"/>
    <mergeCell ref="B83:D83"/>
    <mergeCell ref="B84:D84"/>
    <mergeCell ref="B88:E88"/>
    <mergeCell ref="A89:F89"/>
  </mergeCells>
  <dataValidations count="1">
    <dataValidation type="list" allowBlank="1" showInputMessage="1" showErrorMessage="1" sqref="B82:B84 B34:B73 B12:B20" xr:uid="{00000000-0002-0000-08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69</vt:i4>
      </vt:variant>
      <vt:variant>
        <vt:lpstr>Plages nommées</vt:lpstr>
      </vt:variant>
      <vt:variant>
        <vt:i4>181</vt:i4>
      </vt:variant>
    </vt:vector>
  </HeadingPairs>
  <TitlesOfParts>
    <vt:vector size="250" baseType="lpstr">
      <vt:lpstr>19-10-11</vt:lpstr>
      <vt:lpstr>28-11-11</vt:lpstr>
      <vt:lpstr>26-01-12</vt:lpstr>
      <vt:lpstr>14-03-12</vt:lpstr>
      <vt:lpstr>16-04-12</vt:lpstr>
      <vt:lpstr>13-12-12</vt:lpstr>
      <vt:lpstr>25-02-13</vt:lpstr>
      <vt:lpstr>17-04-13</vt:lpstr>
      <vt:lpstr>30-09-13</vt:lpstr>
      <vt:lpstr>28-04-14</vt:lpstr>
      <vt:lpstr>10-09-14</vt:lpstr>
      <vt:lpstr>05-05-15</vt:lpstr>
      <vt:lpstr>27-04-16</vt:lpstr>
      <vt:lpstr>30-11-16</vt:lpstr>
      <vt:lpstr>30-11-16 (2)</vt:lpstr>
      <vt:lpstr>22-12-2016</vt:lpstr>
      <vt:lpstr>24-04-17</vt:lpstr>
      <vt:lpstr>18-04-18</vt:lpstr>
      <vt:lpstr>14-12-18</vt:lpstr>
      <vt:lpstr>14-12-18 (2)</vt:lpstr>
      <vt:lpstr>05-03-19</vt:lpstr>
      <vt:lpstr>05-03-19(2)</vt:lpstr>
      <vt:lpstr>19-04-19</vt:lpstr>
      <vt:lpstr>19-04-19-2</vt:lpstr>
      <vt:lpstr>06-06-19</vt:lpstr>
      <vt:lpstr>06-06-19(2)</vt:lpstr>
      <vt:lpstr>16-03-20</vt:lpstr>
      <vt:lpstr>16-03-20 (2)</vt:lpstr>
      <vt:lpstr>16-03-20 (3)</vt:lpstr>
      <vt:lpstr>16-03-20(4)</vt:lpstr>
      <vt:lpstr>16-03-20(5)</vt:lpstr>
      <vt:lpstr>29-04-20</vt:lpstr>
      <vt:lpstr>29-04-20(2)</vt:lpstr>
      <vt:lpstr>04-03-21</vt:lpstr>
      <vt:lpstr>27-03-21 (1)</vt:lpstr>
      <vt:lpstr>27-03-21 (2)</vt:lpstr>
      <vt:lpstr>27-03-21 (3)</vt:lpstr>
      <vt:lpstr>05-10-21</vt:lpstr>
      <vt:lpstr>04-02-22</vt:lpstr>
      <vt:lpstr>28-03-22</vt:lpstr>
      <vt:lpstr>28-03-22(2)</vt:lpstr>
      <vt:lpstr>28-03-22(3)</vt:lpstr>
      <vt:lpstr>29-06-22</vt:lpstr>
      <vt:lpstr>29-06-22(1)</vt:lpstr>
      <vt:lpstr>29-06-22 (2)</vt:lpstr>
      <vt:lpstr>19-12-22</vt:lpstr>
      <vt:lpstr>21-03-23</vt:lpstr>
      <vt:lpstr>21-03-23 (2)</vt:lpstr>
      <vt:lpstr>21-03-23(3)</vt:lpstr>
      <vt:lpstr>21-03-23(4)</vt:lpstr>
      <vt:lpstr>28-04-23</vt:lpstr>
      <vt:lpstr>28-04-23(2)</vt:lpstr>
      <vt:lpstr>28-04-23(3)</vt:lpstr>
      <vt:lpstr>07-06-23</vt:lpstr>
      <vt:lpstr>03-10-23</vt:lpstr>
      <vt:lpstr>03-10-23(2)</vt:lpstr>
      <vt:lpstr>03-10-23(3)</vt:lpstr>
      <vt:lpstr>03-10-23(4)</vt:lpstr>
      <vt:lpstr>18-02-24</vt:lpstr>
      <vt:lpstr>24-03-24</vt:lpstr>
      <vt:lpstr>24-03-24 (2)</vt:lpstr>
      <vt:lpstr>24-03-24(3)</vt:lpstr>
      <vt:lpstr>05-04-24</vt:lpstr>
      <vt:lpstr>10-05-24</vt:lpstr>
      <vt:lpstr>27-07-24</vt:lpstr>
      <vt:lpstr>27-07-24 (2)</vt:lpstr>
      <vt:lpstr>27-07-24(3)</vt:lpstr>
      <vt:lpstr>Activités</vt:lpstr>
      <vt:lpstr>2024-09-07 - 24-24500</vt:lpstr>
      <vt:lpstr>'03-10-23'!Liste_Activités</vt:lpstr>
      <vt:lpstr>'03-10-23(2)'!Liste_Activités</vt:lpstr>
      <vt:lpstr>'03-10-23(3)'!Liste_Activités</vt:lpstr>
      <vt:lpstr>'03-10-23(4)'!Liste_Activités</vt:lpstr>
      <vt:lpstr>'04-02-22'!Liste_Activités</vt:lpstr>
      <vt:lpstr>'04-03-21'!Liste_Activités</vt:lpstr>
      <vt:lpstr>'05-03-19'!Liste_Activités</vt:lpstr>
      <vt:lpstr>'05-03-19(2)'!Liste_Activités</vt:lpstr>
      <vt:lpstr>'05-04-24'!Liste_Activités</vt:lpstr>
      <vt:lpstr>'05-05-15'!Liste_Activités</vt:lpstr>
      <vt:lpstr>'05-10-21'!Liste_Activités</vt:lpstr>
      <vt:lpstr>'06-06-19'!Liste_Activités</vt:lpstr>
      <vt:lpstr>'06-06-19(2)'!Liste_Activités</vt:lpstr>
      <vt:lpstr>'07-06-23'!Liste_Activités</vt:lpstr>
      <vt:lpstr>'10-05-24'!Liste_Activités</vt:lpstr>
      <vt:lpstr>'14-12-18'!Liste_Activités</vt:lpstr>
      <vt:lpstr>'14-12-18 (2)'!Liste_Activités</vt:lpstr>
      <vt:lpstr>'16-03-20'!Liste_Activités</vt:lpstr>
      <vt:lpstr>'16-03-20 (2)'!Liste_Activités</vt:lpstr>
      <vt:lpstr>'16-03-20 (3)'!Liste_Activités</vt:lpstr>
      <vt:lpstr>'16-03-20(4)'!Liste_Activités</vt:lpstr>
      <vt:lpstr>'16-03-20(5)'!Liste_Activités</vt:lpstr>
      <vt:lpstr>'18-02-24'!Liste_Activités</vt:lpstr>
      <vt:lpstr>'18-04-18'!Liste_Activités</vt:lpstr>
      <vt:lpstr>'19-04-19'!Liste_Activités</vt:lpstr>
      <vt:lpstr>'19-04-19-2'!Liste_Activités</vt:lpstr>
      <vt:lpstr>'19-12-22'!Liste_Activités</vt:lpstr>
      <vt:lpstr>'21-03-23'!Liste_Activités</vt:lpstr>
      <vt:lpstr>'21-03-23 (2)'!Liste_Activités</vt:lpstr>
      <vt:lpstr>'21-03-23(3)'!Liste_Activités</vt:lpstr>
      <vt:lpstr>'21-03-23(4)'!Liste_Activités</vt:lpstr>
      <vt:lpstr>'22-12-2016'!Liste_Activités</vt:lpstr>
      <vt:lpstr>'24-03-24'!Liste_Activités</vt:lpstr>
      <vt:lpstr>'24-03-24 (2)'!Liste_Activités</vt:lpstr>
      <vt:lpstr>'24-03-24(3)'!Liste_Activités</vt:lpstr>
      <vt:lpstr>'24-04-17'!Liste_Activités</vt:lpstr>
      <vt:lpstr>'27-03-21 (1)'!Liste_Activités</vt:lpstr>
      <vt:lpstr>'27-03-21 (2)'!Liste_Activités</vt:lpstr>
      <vt:lpstr>'27-03-21 (3)'!Liste_Activités</vt:lpstr>
      <vt:lpstr>'27-04-16'!Liste_Activités</vt:lpstr>
      <vt:lpstr>'27-07-24'!Liste_Activités</vt:lpstr>
      <vt:lpstr>'27-07-24 (2)'!Liste_Activités</vt:lpstr>
      <vt:lpstr>'27-07-24(3)'!Liste_Activités</vt:lpstr>
      <vt:lpstr>'28-03-22'!Liste_Activités</vt:lpstr>
      <vt:lpstr>'28-03-22(2)'!Liste_Activités</vt:lpstr>
      <vt:lpstr>'28-03-22(3)'!Liste_Activités</vt:lpstr>
      <vt:lpstr>'28-04-23'!Liste_Activités</vt:lpstr>
      <vt:lpstr>'28-04-23(2)'!Liste_Activités</vt:lpstr>
      <vt:lpstr>'28-04-23(3)'!Liste_Activités</vt:lpstr>
      <vt:lpstr>'29-04-20'!Liste_Activités</vt:lpstr>
      <vt:lpstr>'29-04-20(2)'!Liste_Activités</vt:lpstr>
      <vt:lpstr>'29-06-22'!Liste_Activités</vt:lpstr>
      <vt:lpstr>'29-06-22 (2)'!Liste_Activités</vt:lpstr>
      <vt:lpstr>'29-06-22(1)'!Liste_Activités</vt:lpstr>
      <vt:lpstr>'30-11-16'!Liste_Activités</vt:lpstr>
      <vt:lpstr>'30-11-16 (2)'!Liste_Activités</vt:lpstr>
      <vt:lpstr>Liste_Activités</vt:lpstr>
      <vt:lpstr>'03-10-23'!Print_Area</vt:lpstr>
      <vt:lpstr>'03-10-23(2)'!Print_Area</vt:lpstr>
      <vt:lpstr>'03-10-23(3)'!Print_Area</vt:lpstr>
      <vt:lpstr>'03-10-23(4)'!Print_Area</vt:lpstr>
      <vt:lpstr>'04-02-22'!Print_Area</vt:lpstr>
      <vt:lpstr>'04-03-21'!Print_Area</vt:lpstr>
      <vt:lpstr>'05-03-19'!Print_Area</vt:lpstr>
      <vt:lpstr>'05-03-19(2)'!Print_Area</vt:lpstr>
      <vt:lpstr>'05-04-24'!Print_Area</vt:lpstr>
      <vt:lpstr>'05-05-15'!Print_Area</vt:lpstr>
      <vt:lpstr>'05-10-21'!Print_Area</vt:lpstr>
      <vt:lpstr>'06-06-19'!Print_Area</vt:lpstr>
      <vt:lpstr>'06-06-19(2)'!Print_Area</vt:lpstr>
      <vt:lpstr>'07-06-23'!Print_Area</vt:lpstr>
      <vt:lpstr>'10-05-24'!Print_Area</vt:lpstr>
      <vt:lpstr>'14-12-18'!Print_Area</vt:lpstr>
      <vt:lpstr>'14-12-18 (2)'!Print_Area</vt:lpstr>
      <vt:lpstr>'16-03-20'!Print_Area</vt:lpstr>
      <vt:lpstr>'16-03-20 (2)'!Print_Area</vt:lpstr>
      <vt:lpstr>'16-03-20 (3)'!Print_Area</vt:lpstr>
      <vt:lpstr>'16-03-20(4)'!Print_Area</vt:lpstr>
      <vt:lpstr>'16-03-20(5)'!Print_Area</vt:lpstr>
      <vt:lpstr>'18-02-24'!Print_Area</vt:lpstr>
      <vt:lpstr>'18-04-18'!Print_Area</vt:lpstr>
      <vt:lpstr>'19-04-19'!Print_Area</vt:lpstr>
      <vt:lpstr>'19-04-19-2'!Print_Area</vt:lpstr>
      <vt:lpstr>'19-12-22'!Print_Area</vt:lpstr>
      <vt:lpstr>'21-03-23'!Print_Area</vt:lpstr>
      <vt:lpstr>'21-03-23 (2)'!Print_Area</vt:lpstr>
      <vt:lpstr>'21-03-23(3)'!Print_Area</vt:lpstr>
      <vt:lpstr>'21-03-23(4)'!Print_Area</vt:lpstr>
      <vt:lpstr>'22-12-2016'!Print_Area</vt:lpstr>
      <vt:lpstr>'24-03-24'!Print_Area</vt:lpstr>
      <vt:lpstr>'24-03-24 (2)'!Print_Area</vt:lpstr>
      <vt:lpstr>'24-03-24(3)'!Print_Area</vt:lpstr>
      <vt:lpstr>'24-04-17'!Print_Area</vt:lpstr>
      <vt:lpstr>'27-03-21 (1)'!Print_Area</vt:lpstr>
      <vt:lpstr>'27-03-21 (2)'!Print_Area</vt:lpstr>
      <vt:lpstr>'27-03-21 (3)'!Print_Area</vt:lpstr>
      <vt:lpstr>'27-04-16'!Print_Area</vt:lpstr>
      <vt:lpstr>'27-07-24'!Print_Area</vt:lpstr>
      <vt:lpstr>'27-07-24 (2)'!Print_Area</vt:lpstr>
      <vt:lpstr>'27-07-24(3)'!Print_Area</vt:lpstr>
      <vt:lpstr>'28-03-22'!Print_Area</vt:lpstr>
      <vt:lpstr>'28-03-22(2)'!Print_Area</vt:lpstr>
      <vt:lpstr>'28-03-22(3)'!Print_Area</vt:lpstr>
      <vt:lpstr>'28-04-23'!Print_Area</vt:lpstr>
      <vt:lpstr>'28-04-23(2)'!Print_Area</vt:lpstr>
      <vt:lpstr>'28-04-23(3)'!Print_Area</vt:lpstr>
      <vt:lpstr>'29-04-20'!Print_Area</vt:lpstr>
      <vt:lpstr>'29-04-20(2)'!Print_Area</vt:lpstr>
      <vt:lpstr>'29-06-22'!Print_Area</vt:lpstr>
      <vt:lpstr>'29-06-22 (2)'!Print_Area</vt:lpstr>
      <vt:lpstr>'29-06-22(1)'!Print_Area</vt:lpstr>
      <vt:lpstr>'30-11-16'!Print_Area</vt:lpstr>
      <vt:lpstr>'30-11-16 (2)'!Print_Area</vt:lpstr>
      <vt:lpstr>'03-10-23'!Zone_d_impression</vt:lpstr>
      <vt:lpstr>'03-10-23(2)'!Zone_d_impression</vt:lpstr>
      <vt:lpstr>'03-10-23(3)'!Zone_d_impression</vt:lpstr>
      <vt:lpstr>'03-10-23(4)'!Zone_d_impression</vt:lpstr>
      <vt:lpstr>'04-02-22'!Zone_d_impression</vt:lpstr>
      <vt:lpstr>'04-03-21'!Zone_d_impression</vt:lpstr>
      <vt:lpstr>'05-03-19'!Zone_d_impression</vt:lpstr>
      <vt:lpstr>'05-03-19(2)'!Zone_d_impression</vt:lpstr>
      <vt:lpstr>'05-04-24'!Zone_d_impression</vt:lpstr>
      <vt:lpstr>'05-05-15'!Zone_d_impression</vt:lpstr>
      <vt:lpstr>'05-10-21'!Zone_d_impression</vt:lpstr>
      <vt:lpstr>'06-06-19'!Zone_d_impression</vt:lpstr>
      <vt:lpstr>'06-06-19(2)'!Zone_d_impression</vt:lpstr>
      <vt:lpstr>'07-06-23'!Zone_d_impression</vt:lpstr>
      <vt:lpstr>'10-05-24'!Zone_d_impression</vt:lpstr>
      <vt:lpstr>'10-09-14'!Zone_d_impression</vt:lpstr>
      <vt:lpstr>'13-12-12'!Zone_d_impression</vt:lpstr>
      <vt:lpstr>'14-03-12'!Zone_d_impression</vt:lpstr>
      <vt:lpstr>'14-12-18'!Zone_d_impression</vt:lpstr>
      <vt:lpstr>'14-12-18 (2)'!Zone_d_impression</vt:lpstr>
      <vt:lpstr>'16-03-20'!Zone_d_impression</vt:lpstr>
      <vt:lpstr>'16-03-20 (2)'!Zone_d_impression</vt:lpstr>
      <vt:lpstr>'16-03-20 (3)'!Zone_d_impression</vt:lpstr>
      <vt:lpstr>'16-03-20(4)'!Zone_d_impression</vt:lpstr>
      <vt:lpstr>'16-03-20(5)'!Zone_d_impression</vt:lpstr>
      <vt:lpstr>'16-04-12'!Zone_d_impression</vt:lpstr>
      <vt:lpstr>'17-04-13'!Zone_d_impression</vt:lpstr>
      <vt:lpstr>'18-02-24'!Zone_d_impression</vt:lpstr>
      <vt:lpstr>'18-04-18'!Zone_d_impression</vt:lpstr>
      <vt:lpstr>'19-04-19'!Zone_d_impression</vt:lpstr>
      <vt:lpstr>'19-04-19-2'!Zone_d_impression</vt:lpstr>
      <vt:lpstr>'19-10-11'!Zone_d_impression</vt:lpstr>
      <vt:lpstr>'19-12-22'!Zone_d_impression</vt:lpstr>
      <vt:lpstr>'21-03-23'!Zone_d_impression</vt:lpstr>
      <vt:lpstr>'21-03-23 (2)'!Zone_d_impression</vt:lpstr>
      <vt:lpstr>'21-03-23(3)'!Zone_d_impression</vt:lpstr>
      <vt:lpstr>'21-03-23(4)'!Zone_d_impression</vt:lpstr>
      <vt:lpstr>'22-12-2016'!Zone_d_impression</vt:lpstr>
      <vt:lpstr>'24-03-24'!Zone_d_impression</vt:lpstr>
      <vt:lpstr>'24-03-24 (2)'!Zone_d_impression</vt:lpstr>
      <vt:lpstr>'24-03-24(3)'!Zone_d_impression</vt:lpstr>
      <vt:lpstr>'24-04-17'!Zone_d_impression</vt:lpstr>
      <vt:lpstr>'25-02-13'!Zone_d_impression</vt:lpstr>
      <vt:lpstr>'26-01-12'!Zone_d_impression</vt:lpstr>
      <vt:lpstr>'27-03-21 (1)'!Zone_d_impression</vt:lpstr>
      <vt:lpstr>'27-03-21 (2)'!Zone_d_impression</vt:lpstr>
      <vt:lpstr>'27-03-21 (3)'!Zone_d_impression</vt:lpstr>
      <vt:lpstr>'27-04-16'!Zone_d_impression</vt:lpstr>
      <vt:lpstr>'27-07-24'!Zone_d_impression</vt:lpstr>
      <vt:lpstr>'27-07-24 (2)'!Zone_d_impression</vt:lpstr>
      <vt:lpstr>'27-07-24(3)'!Zone_d_impression</vt:lpstr>
      <vt:lpstr>'28-03-22'!Zone_d_impression</vt:lpstr>
      <vt:lpstr>'28-03-22(2)'!Zone_d_impression</vt:lpstr>
      <vt:lpstr>'28-03-22(3)'!Zone_d_impression</vt:lpstr>
      <vt:lpstr>'28-04-14'!Zone_d_impression</vt:lpstr>
      <vt:lpstr>'28-04-23'!Zone_d_impression</vt:lpstr>
      <vt:lpstr>'28-04-23(2)'!Zone_d_impression</vt:lpstr>
      <vt:lpstr>'28-04-23(3)'!Zone_d_impression</vt:lpstr>
      <vt:lpstr>'28-11-11'!Zone_d_impression</vt:lpstr>
      <vt:lpstr>'29-04-20'!Zone_d_impression</vt:lpstr>
      <vt:lpstr>'29-04-20(2)'!Zone_d_impression</vt:lpstr>
      <vt:lpstr>'29-06-22'!Zone_d_impression</vt:lpstr>
      <vt:lpstr>'29-06-22 (2)'!Zone_d_impression</vt:lpstr>
      <vt:lpstr>'29-06-22(1)'!Zone_d_impression</vt:lpstr>
      <vt:lpstr>'30-09-13'!Zone_d_impression</vt:lpstr>
      <vt:lpstr>'30-11-16'!Zone_d_impression</vt:lpstr>
      <vt:lpstr>'30-11-16 (2)'!Zone_d_impression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2024-07-27T11:01:36Z</cp:lastPrinted>
  <dcterms:created xsi:type="dcterms:W3CDTF">1996-11-05T19:10:39Z</dcterms:created>
  <dcterms:modified xsi:type="dcterms:W3CDTF">2024-09-07T14:58:04Z</dcterms:modified>
</cp:coreProperties>
</file>