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DB961C6-3918-4A60-AD80-5BEDEB8C76EE}" xr6:coauthVersionLast="47" xr6:coauthVersionMax="47" xr10:uidLastSave="{00000000-0000-0000-0000-000000000000}"/>
  <bookViews>
    <workbookView xWindow="-108" yWindow="-108" windowWidth="23256" windowHeight="12576" tabRatio="1000" firstSheet="2" activeTab="3" xr2:uid="{00000000-000D-0000-FFFF-FFFF00000000}"/>
  </bookViews>
  <sheets>
    <sheet name="Sheet1" sheetId="67" state="hidden" r:id="rId1"/>
    <sheet name="Sheet2" sheetId="68" state="hidden" r:id="rId2"/>
    <sheet name="Dane" sheetId="33" r:id="rId3"/>
    <sheet name="Raport" sheetId="66" r:id="rId4"/>
    <sheet name="1" sheetId="2" r:id="rId5"/>
    <sheet name="2" sheetId="34" r:id="rId6"/>
    <sheet name="3" sheetId="35" r:id="rId7"/>
    <sheet name="4" sheetId="36" r:id="rId8"/>
    <sheet name="5" sheetId="37" r:id="rId9"/>
    <sheet name="6" sheetId="38" r:id="rId10"/>
    <sheet name="7" sheetId="39" r:id="rId11"/>
    <sheet name="8" sheetId="40" r:id="rId12"/>
    <sheet name="9" sheetId="41" r:id="rId13"/>
    <sheet name="10" sheetId="42" r:id="rId14"/>
    <sheet name="11" sheetId="43" r:id="rId15"/>
    <sheet name="12" sheetId="44" r:id="rId16"/>
    <sheet name="13" sheetId="45" r:id="rId17"/>
    <sheet name="14" sheetId="46" r:id="rId18"/>
    <sheet name="15" sheetId="47" r:id="rId19"/>
    <sheet name="16" sheetId="48" r:id="rId20"/>
    <sheet name="17" sheetId="49" r:id="rId21"/>
    <sheet name="18" sheetId="50" r:id="rId22"/>
    <sheet name="19" sheetId="51" r:id="rId23"/>
    <sheet name="20" sheetId="52" r:id="rId24"/>
    <sheet name="21" sheetId="53" r:id="rId25"/>
    <sheet name="22" sheetId="54" r:id="rId26"/>
    <sheet name="23" sheetId="55" r:id="rId27"/>
    <sheet name="24" sheetId="56" r:id="rId28"/>
    <sheet name="25" sheetId="57" r:id="rId29"/>
    <sheet name="26" sheetId="58" r:id="rId30"/>
    <sheet name="27" sheetId="59" r:id="rId31"/>
    <sheet name="28" sheetId="60" r:id="rId32"/>
    <sheet name="29" sheetId="61" r:id="rId33"/>
    <sheet name="30" sheetId="62" r:id="rId34"/>
    <sheet name="31" sheetId="63" r:id="rId35"/>
  </sheets>
  <calcPr calcId="191029"/>
  <pivotCaches>
    <pivotCache cacheId="0" r:id="rId3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33" l="1"/>
  <c r="B33" i="33"/>
  <c r="B32" i="33"/>
  <c r="B31" i="33"/>
  <c r="B30" i="33"/>
  <c r="B29" i="33"/>
  <c r="B28" i="33"/>
  <c r="B27" i="33"/>
  <c r="B26" i="33"/>
  <c r="B25" i="33"/>
  <c r="B24" i="33"/>
  <c r="B22" i="33"/>
  <c r="B21" i="33"/>
  <c r="B20" i="33"/>
  <c r="B19" i="33"/>
  <c r="B18" i="33"/>
  <c r="B17" i="33"/>
  <c r="B15" i="33"/>
  <c r="B14" i="33"/>
  <c r="B12" i="33"/>
  <c r="B11" i="33"/>
  <c r="B10" i="33"/>
  <c r="H25" i="63"/>
  <c r="B25" i="63"/>
  <c r="I24" i="63"/>
  <c r="H24" i="63"/>
  <c r="F24" i="63"/>
  <c r="K3" i="63" s="1"/>
  <c r="E24" i="63"/>
  <c r="E25" i="63" s="1"/>
  <c r="C24" i="63"/>
  <c r="J25" i="63" s="1"/>
  <c r="L25" i="63" s="1"/>
  <c r="B24" i="63"/>
  <c r="M13" i="63"/>
  <c r="M13" i="63" a="1"/>
  <c r="L13" i="63"/>
  <c r="L13" i="63" a="1"/>
  <c r="M11" i="63"/>
  <c r="M11" i="63" a="1"/>
  <c r="L11" i="63" a="1"/>
  <c r="L11" i="63" s="1"/>
  <c r="I10" i="63"/>
  <c r="H10" i="63"/>
  <c r="M9" i="63"/>
  <c r="M9" i="63" a="1"/>
  <c r="L9" i="63"/>
  <c r="L9" i="63" a="1"/>
  <c r="M7" i="63"/>
  <c r="M7" i="63" a="1"/>
  <c r="L7" i="63" a="1"/>
  <c r="L7" i="63" s="1"/>
  <c r="M5" i="63"/>
  <c r="M5" i="63" a="1"/>
  <c r="L5" i="63" a="1"/>
  <c r="L5" i="63" s="1"/>
  <c r="H25" i="62"/>
  <c r="I24" i="62"/>
  <c r="H24" i="62"/>
  <c r="F24" i="62"/>
  <c r="K3" i="62" s="1"/>
  <c r="E24" i="62"/>
  <c r="E25" i="62" s="1"/>
  <c r="C24" i="62"/>
  <c r="B24" i="62"/>
  <c r="J25" i="62" s="1"/>
  <c r="L25" i="62" s="1"/>
  <c r="M13" i="62" a="1"/>
  <c r="M13" i="62" s="1"/>
  <c r="L13" i="62"/>
  <c r="L13" i="62" a="1"/>
  <c r="M11" i="62" a="1"/>
  <c r="M11" i="62" s="1"/>
  <c r="L11" i="62"/>
  <c r="L11" i="62" a="1"/>
  <c r="I10" i="62"/>
  <c r="H10" i="62"/>
  <c r="K2" i="62" s="1"/>
  <c r="J23" i="62" s="1"/>
  <c r="L23" i="62" s="1"/>
  <c r="M9" i="62"/>
  <c r="M9" i="62" a="1"/>
  <c r="L9" i="62" a="1"/>
  <c r="L9" i="62" s="1"/>
  <c r="M7" i="62"/>
  <c r="M7" i="62" a="1"/>
  <c r="L7" i="62" a="1"/>
  <c r="L7" i="62" s="1"/>
  <c r="M5" i="62" a="1"/>
  <c r="M5" i="62" s="1"/>
  <c r="L5" i="62"/>
  <c r="L5" i="62" a="1"/>
  <c r="H25" i="61"/>
  <c r="B25" i="61"/>
  <c r="I24" i="61"/>
  <c r="H24" i="61"/>
  <c r="F24" i="61"/>
  <c r="E24" i="61"/>
  <c r="E25" i="61" s="1"/>
  <c r="C24" i="61"/>
  <c r="J25" i="61" s="1"/>
  <c r="L25" i="61" s="1"/>
  <c r="B24" i="61"/>
  <c r="M13" i="61"/>
  <c r="M13" i="61" a="1"/>
  <c r="L13" i="61" a="1"/>
  <c r="L13" i="61" s="1"/>
  <c r="M11" i="61"/>
  <c r="M11" i="61" a="1"/>
  <c r="L11" i="61" a="1"/>
  <c r="L11" i="61" s="1"/>
  <c r="I10" i="61"/>
  <c r="H10" i="61"/>
  <c r="M9" i="61"/>
  <c r="M9" i="61" a="1"/>
  <c r="L9" i="61"/>
  <c r="L9" i="61" a="1"/>
  <c r="M7" i="61"/>
  <c r="M7" i="61" a="1"/>
  <c r="L7" i="61" a="1"/>
  <c r="L7" i="61" s="1"/>
  <c r="M5" i="61"/>
  <c r="M5" i="61" a="1"/>
  <c r="L5" i="61" a="1"/>
  <c r="L5" i="61" s="1"/>
  <c r="K3" i="61"/>
  <c r="H25" i="60"/>
  <c r="I24" i="60"/>
  <c r="H24" i="60"/>
  <c r="F24" i="60"/>
  <c r="K3" i="60" s="1"/>
  <c r="E24" i="60"/>
  <c r="E25" i="60" s="1"/>
  <c r="C24" i="60"/>
  <c r="J25" i="60" s="1"/>
  <c r="L25" i="60" s="1"/>
  <c r="B24" i="60"/>
  <c r="M13" i="60"/>
  <c r="M13" i="60" a="1"/>
  <c r="L13" i="60"/>
  <c r="L13" i="60" a="1"/>
  <c r="M11" i="60"/>
  <c r="M11" i="60" a="1"/>
  <c r="L11" i="60" a="1"/>
  <c r="L11" i="60" s="1"/>
  <c r="I10" i="60"/>
  <c r="H10" i="60"/>
  <c r="M9" i="60"/>
  <c r="M9" i="60" a="1"/>
  <c r="L9" i="60"/>
  <c r="L9" i="60" a="1"/>
  <c r="M7" i="60"/>
  <c r="M7" i="60" a="1"/>
  <c r="L7" i="60" a="1"/>
  <c r="L7" i="60" s="1"/>
  <c r="M5" i="60"/>
  <c r="M5" i="60" a="1"/>
  <c r="L5" i="60" a="1"/>
  <c r="L5" i="60" s="1"/>
  <c r="H25" i="59"/>
  <c r="B25" i="59"/>
  <c r="I24" i="59"/>
  <c r="H24" i="59"/>
  <c r="F24" i="59"/>
  <c r="E24" i="59"/>
  <c r="E25" i="59" s="1"/>
  <c r="C24" i="59"/>
  <c r="B24" i="59"/>
  <c r="J25" i="59" s="1"/>
  <c r="L25" i="59" s="1"/>
  <c r="M13" i="59" a="1"/>
  <c r="M13" i="59" s="1"/>
  <c r="L13" i="59" a="1"/>
  <c r="L13" i="59" s="1"/>
  <c r="M11" i="59" a="1"/>
  <c r="M11" i="59" s="1"/>
  <c r="L11" i="59" a="1"/>
  <c r="L11" i="59" s="1"/>
  <c r="I10" i="59"/>
  <c r="K3" i="59" s="1"/>
  <c r="H10" i="59"/>
  <c r="M9" i="59"/>
  <c r="M9" i="59" a="1"/>
  <c r="L9" i="59"/>
  <c r="L9" i="59" a="1"/>
  <c r="M7" i="59"/>
  <c r="M7" i="59" a="1"/>
  <c r="L7" i="59"/>
  <c r="L7" i="59" a="1"/>
  <c r="M5" i="59" a="1"/>
  <c r="M5" i="59" s="1"/>
  <c r="L5" i="59" a="1"/>
  <c r="L5" i="59" s="1"/>
  <c r="K2" i="59"/>
  <c r="J23" i="59" s="1"/>
  <c r="L23" i="59" s="1"/>
  <c r="H25" i="58"/>
  <c r="B25" i="58"/>
  <c r="I24" i="58"/>
  <c r="H24" i="58"/>
  <c r="F24" i="58"/>
  <c r="K3" i="58" s="1"/>
  <c r="E24" i="58"/>
  <c r="E25" i="58" s="1"/>
  <c r="C24" i="58"/>
  <c r="B24" i="58"/>
  <c r="J25" i="58" s="1"/>
  <c r="L25" i="58" s="1"/>
  <c r="M13" i="58" a="1"/>
  <c r="M13" i="58" s="1"/>
  <c r="L13" i="58"/>
  <c r="L13" i="58" a="1"/>
  <c r="M11" i="58" a="1"/>
  <c r="M11" i="58" s="1"/>
  <c r="L11" i="58" a="1"/>
  <c r="L11" i="58" s="1"/>
  <c r="I10" i="58"/>
  <c r="H10" i="58"/>
  <c r="K2" i="58" s="1"/>
  <c r="J23" i="58" s="1"/>
  <c r="L23" i="58" s="1"/>
  <c r="M9" i="58"/>
  <c r="M9" i="58" a="1"/>
  <c r="L9" i="58"/>
  <c r="L9" i="58" a="1"/>
  <c r="M7" i="58"/>
  <c r="M7" i="58" a="1"/>
  <c r="L7" i="58" a="1"/>
  <c r="L7" i="58" s="1"/>
  <c r="M5" i="58" a="1"/>
  <c r="M5" i="58" s="1"/>
  <c r="L5" i="58" a="1"/>
  <c r="L5" i="58" s="1"/>
  <c r="H25" i="57"/>
  <c r="B25" i="57"/>
  <c r="I24" i="57"/>
  <c r="H24" i="57"/>
  <c r="F24" i="57"/>
  <c r="K3" i="57" s="1"/>
  <c r="E24" i="57"/>
  <c r="E25" i="57" s="1"/>
  <c r="C24" i="57"/>
  <c r="B24" i="57"/>
  <c r="J25" i="57" s="1"/>
  <c r="L25" i="57" s="1"/>
  <c r="M13" i="57" a="1"/>
  <c r="M13" i="57" s="1"/>
  <c r="L13" i="57"/>
  <c r="L13" i="57" a="1"/>
  <c r="M11" i="57" a="1"/>
  <c r="M11" i="57" s="1"/>
  <c r="L11" i="57" a="1"/>
  <c r="L11" i="57" s="1"/>
  <c r="I10" i="57"/>
  <c r="H10" i="57"/>
  <c r="K2" i="57" s="1"/>
  <c r="J23" i="57" s="1"/>
  <c r="L23" i="57" s="1"/>
  <c r="M9" i="57"/>
  <c r="M9" i="57" a="1"/>
  <c r="L9" i="57"/>
  <c r="L9" i="57" a="1"/>
  <c r="M7" i="57"/>
  <c r="M7" i="57" a="1"/>
  <c r="L7" i="57" a="1"/>
  <c r="L7" i="57" s="1"/>
  <c r="M5" i="57" a="1"/>
  <c r="M5" i="57" s="1"/>
  <c r="L5" i="57" a="1"/>
  <c r="L5" i="57" s="1"/>
  <c r="H25" i="56"/>
  <c r="I24" i="56"/>
  <c r="H24" i="56"/>
  <c r="F24" i="56"/>
  <c r="K3" i="56" s="1"/>
  <c r="E24" i="56"/>
  <c r="E25" i="56" s="1"/>
  <c r="C24" i="56"/>
  <c r="J25" i="56" s="1"/>
  <c r="L25" i="56" s="1"/>
  <c r="B24" i="56"/>
  <c r="M13" i="56"/>
  <c r="M13" i="56" a="1"/>
  <c r="L13" i="56"/>
  <c r="L13" i="56" a="1"/>
  <c r="M11" i="56"/>
  <c r="M11" i="56" a="1"/>
  <c r="L11" i="56" a="1"/>
  <c r="L11" i="56" s="1"/>
  <c r="I10" i="56"/>
  <c r="H10" i="56"/>
  <c r="K2" i="56" s="1"/>
  <c r="J23" i="56" s="1"/>
  <c r="L23" i="56" s="1"/>
  <c r="M9" i="56" a="1"/>
  <c r="M9" i="56" s="1"/>
  <c r="L9" i="56"/>
  <c r="L9" i="56" a="1"/>
  <c r="M7" i="56" a="1"/>
  <c r="M7" i="56" s="1"/>
  <c r="L7" i="56" a="1"/>
  <c r="L7" i="56" s="1"/>
  <c r="M5" i="56"/>
  <c r="M5" i="56" a="1"/>
  <c r="L5" i="56" a="1"/>
  <c r="L5" i="56" s="1"/>
  <c r="H25" i="55"/>
  <c r="B25" i="55"/>
  <c r="I24" i="55"/>
  <c r="H24" i="55"/>
  <c r="F24" i="55"/>
  <c r="E24" i="55"/>
  <c r="E25" i="55" s="1"/>
  <c r="C24" i="55"/>
  <c r="J25" i="55" s="1"/>
  <c r="L25" i="55" s="1"/>
  <c r="B24" i="55"/>
  <c r="M13" i="55"/>
  <c r="M13" i="55" a="1"/>
  <c r="L13" i="55" a="1"/>
  <c r="L13" i="55" s="1"/>
  <c r="M11" i="55"/>
  <c r="M11" i="55" a="1"/>
  <c r="L11" i="55" a="1"/>
  <c r="L11" i="55" s="1"/>
  <c r="I10" i="55"/>
  <c r="H10" i="55"/>
  <c r="M9" i="55"/>
  <c r="M9" i="55" a="1"/>
  <c r="L9" i="55"/>
  <c r="L9" i="55" a="1"/>
  <c r="M7" i="55" a="1"/>
  <c r="M7" i="55" s="1"/>
  <c r="L7" i="55" a="1"/>
  <c r="L7" i="55" s="1"/>
  <c r="M5" i="55"/>
  <c r="M5" i="55" a="1"/>
  <c r="L5" i="55" a="1"/>
  <c r="L5" i="55" s="1"/>
  <c r="K3" i="55"/>
  <c r="H25" i="54"/>
  <c r="B25" i="54"/>
  <c r="I24" i="54"/>
  <c r="H24" i="54"/>
  <c r="F24" i="54"/>
  <c r="E24" i="54"/>
  <c r="E25" i="54" s="1"/>
  <c r="C24" i="54"/>
  <c r="J25" i="54" s="1"/>
  <c r="L25" i="54" s="1"/>
  <c r="B24" i="54"/>
  <c r="M13" i="54"/>
  <c r="M13" i="54" a="1"/>
  <c r="L13" i="54" a="1"/>
  <c r="L13" i="54" s="1"/>
  <c r="M11" i="54"/>
  <c r="M11" i="54" a="1"/>
  <c r="L11" i="54" a="1"/>
  <c r="L11" i="54" s="1"/>
  <c r="I10" i="54"/>
  <c r="H10" i="54"/>
  <c r="M9" i="54"/>
  <c r="M9" i="54" a="1"/>
  <c r="L9" i="54"/>
  <c r="L9" i="54" a="1"/>
  <c r="M7" i="54" a="1"/>
  <c r="M7" i="54" s="1"/>
  <c r="L7" i="54" a="1"/>
  <c r="L7" i="54" s="1"/>
  <c r="M5" i="54"/>
  <c r="M5" i="54" a="1"/>
  <c r="L5" i="54" a="1"/>
  <c r="L5" i="54" s="1"/>
  <c r="K3" i="54"/>
  <c r="H25" i="53"/>
  <c r="I24" i="53"/>
  <c r="H24" i="53"/>
  <c r="F24" i="53"/>
  <c r="K3" i="53" s="1"/>
  <c r="E24" i="53"/>
  <c r="E25" i="53" s="1"/>
  <c r="C24" i="53"/>
  <c r="B24" i="53"/>
  <c r="J25" i="53" s="1"/>
  <c r="L25" i="53" s="1"/>
  <c r="M13" i="53" a="1"/>
  <c r="M13" i="53" s="1"/>
  <c r="L13" i="53" a="1"/>
  <c r="L13" i="53" s="1"/>
  <c r="M11" i="53" a="1"/>
  <c r="M11" i="53" s="1"/>
  <c r="L11" i="53"/>
  <c r="L11" i="53" a="1"/>
  <c r="I10" i="53"/>
  <c r="H10" i="53"/>
  <c r="M9" i="53"/>
  <c r="M9" i="53" a="1"/>
  <c r="L9" i="53" a="1"/>
  <c r="L9" i="53" s="1"/>
  <c r="M7" i="53"/>
  <c r="M7" i="53" a="1"/>
  <c r="L7" i="53" a="1"/>
  <c r="L7" i="53" s="1"/>
  <c r="M5" i="53" a="1"/>
  <c r="M5" i="53" s="1"/>
  <c r="L5" i="53"/>
  <c r="L5" i="53" a="1"/>
  <c r="H25" i="52"/>
  <c r="I24" i="52"/>
  <c r="H24" i="52"/>
  <c r="F24" i="52"/>
  <c r="E24" i="52"/>
  <c r="E25" i="52" s="1"/>
  <c r="C24" i="52"/>
  <c r="B24" i="52"/>
  <c r="M13" i="52" a="1"/>
  <c r="M13" i="52" s="1"/>
  <c r="L13" i="52" a="1"/>
  <c r="L13" i="52" s="1"/>
  <c r="M11" i="52" a="1"/>
  <c r="M11" i="52" s="1"/>
  <c r="L11" i="52" a="1"/>
  <c r="L11" i="52" s="1"/>
  <c r="I10" i="52"/>
  <c r="H10" i="52"/>
  <c r="M9" i="52" a="1"/>
  <c r="M9" i="52" s="1"/>
  <c r="L9" i="52" a="1"/>
  <c r="L9" i="52" s="1"/>
  <c r="M7" i="52" a="1"/>
  <c r="M7" i="52" s="1"/>
  <c r="L7" i="52" a="1"/>
  <c r="L7" i="52" s="1"/>
  <c r="M5" i="52" a="1"/>
  <c r="M5" i="52" s="1"/>
  <c r="L5" i="52" a="1"/>
  <c r="L5" i="52" s="1"/>
  <c r="H25" i="51"/>
  <c r="I24" i="51"/>
  <c r="H24" i="51"/>
  <c r="F24" i="51"/>
  <c r="K3" i="51" s="1"/>
  <c r="E24" i="51"/>
  <c r="E25" i="51" s="1"/>
  <c r="C24" i="51"/>
  <c r="B24" i="51"/>
  <c r="J25" i="51" s="1"/>
  <c r="L25" i="51" s="1"/>
  <c r="M13" i="51" a="1"/>
  <c r="M13" i="51" s="1"/>
  <c r="L13" i="51"/>
  <c r="L13" i="51" a="1"/>
  <c r="M11" i="51" a="1"/>
  <c r="M11" i="51" s="1"/>
  <c r="L11" i="51" a="1"/>
  <c r="L11" i="51" s="1"/>
  <c r="I10" i="51"/>
  <c r="H10" i="51"/>
  <c r="K2" i="51" s="1"/>
  <c r="J23" i="51" s="1"/>
  <c r="L23" i="51" s="1"/>
  <c r="M9" i="51"/>
  <c r="M9" i="51" a="1"/>
  <c r="L9" i="51"/>
  <c r="L9" i="51" a="1"/>
  <c r="M7" i="51"/>
  <c r="M7" i="51" a="1"/>
  <c r="L7" i="51" a="1"/>
  <c r="L7" i="51" s="1"/>
  <c r="M5" i="51" a="1"/>
  <c r="M5" i="51" s="1"/>
  <c r="L5" i="51" a="1"/>
  <c r="L5" i="51" s="1"/>
  <c r="H25" i="50"/>
  <c r="B25" i="50"/>
  <c r="I24" i="50"/>
  <c r="H24" i="50"/>
  <c r="F24" i="50"/>
  <c r="K3" i="50" s="1"/>
  <c r="E24" i="50"/>
  <c r="E25" i="50" s="1"/>
  <c r="C24" i="50"/>
  <c r="B24" i="50"/>
  <c r="J25" i="50" s="1"/>
  <c r="L25" i="50" s="1"/>
  <c r="M13" i="50" a="1"/>
  <c r="M13" i="50" s="1"/>
  <c r="L13" i="50" a="1"/>
  <c r="L13" i="50" s="1"/>
  <c r="M11" i="50" a="1"/>
  <c r="M11" i="50" s="1"/>
  <c r="L11" i="50" a="1"/>
  <c r="L11" i="50" s="1"/>
  <c r="I10" i="50"/>
  <c r="H10" i="50"/>
  <c r="K2" i="50" s="1"/>
  <c r="J23" i="50" s="1"/>
  <c r="L23" i="50" s="1"/>
  <c r="M9" i="50"/>
  <c r="M9" i="50" a="1"/>
  <c r="L9" i="50"/>
  <c r="L9" i="50" a="1"/>
  <c r="M7" i="50"/>
  <c r="M7" i="50" a="1"/>
  <c r="L7" i="50" a="1"/>
  <c r="L7" i="50" s="1"/>
  <c r="M5" i="50" a="1"/>
  <c r="M5" i="50" s="1"/>
  <c r="L5" i="50" a="1"/>
  <c r="L5" i="50" s="1"/>
  <c r="H25" i="49"/>
  <c r="I24" i="49"/>
  <c r="H24" i="49"/>
  <c r="F24" i="49"/>
  <c r="E24" i="49"/>
  <c r="E25" i="49" s="1"/>
  <c r="C24" i="49"/>
  <c r="J25" i="49" s="1"/>
  <c r="L25" i="49" s="1"/>
  <c r="B24" i="49"/>
  <c r="M13" i="49"/>
  <c r="M13" i="49" a="1"/>
  <c r="L13" i="49" a="1"/>
  <c r="L13" i="49" s="1"/>
  <c r="M11" i="49"/>
  <c r="M11" i="49" a="1"/>
  <c r="L11" i="49" a="1"/>
  <c r="L11" i="49" s="1"/>
  <c r="I10" i="49"/>
  <c r="H10" i="49"/>
  <c r="M9" i="49" a="1"/>
  <c r="M9" i="49" s="1"/>
  <c r="L9" i="49"/>
  <c r="L9" i="49" a="1"/>
  <c r="M7" i="49" a="1"/>
  <c r="M7" i="49" s="1"/>
  <c r="L7" i="49" a="1"/>
  <c r="L7" i="49" s="1"/>
  <c r="M5" i="49"/>
  <c r="M5" i="49" a="1"/>
  <c r="L5" i="49" a="1"/>
  <c r="L5" i="49" s="1"/>
  <c r="K3" i="49"/>
  <c r="H25" i="48"/>
  <c r="B25" i="48"/>
  <c r="I24" i="48"/>
  <c r="H24" i="48"/>
  <c r="F24" i="48"/>
  <c r="E24" i="48"/>
  <c r="E25" i="48" s="1"/>
  <c r="C24" i="48"/>
  <c r="J25" i="48" s="1"/>
  <c r="L25" i="48" s="1"/>
  <c r="B24" i="48"/>
  <c r="M13" i="48"/>
  <c r="M13" i="48" a="1"/>
  <c r="L13" i="48" a="1"/>
  <c r="L13" i="48" s="1"/>
  <c r="M11" i="48"/>
  <c r="M11" i="48" a="1"/>
  <c r="L11" i="48" a="1"/>
  <c r="L11" i="48" s="1"/>
  <c r="I10" i="48"/>
  <c r="H10" i="48"/>
  <c r="M9" i="48"/>
  <c r="M9" i="48" a="1"/>
  <c r="L9" i="48"/>
  <c r="L9" i="48" a="1"/>
  <c r="M7" i="48" a="1"/>
  <c r="M7" i="48" s="1"/>
  <c r="L7" i="48" a="1"/>
  <c r="L7" i="48" s="1"/>
  <c r="M5" i="48"/>
  <c r="M5" i="48" a="1"/>
  <c r="L5" i="48" a="1"/>
  <c r="L5" i="48" s="1"/>
  <c r="K3" i="48"/>
  <c r="H25" i="47"/>
  <c r="B25" i="47"/>
  <c r="I24" i="47"/>
  <c r="H24" i="47"/>
  <c r="F24" i="47"/>
  <c r="E24" i="47"/>
  <c r="E25" i="47" s="1"/>
  <c r="C24" i="47"/>
  <c r="B24" i="47"/>
  <c r="J25" i="47" s="1"/>
  <c r="L25" i="47" s="1"/>
  <c r="M13" i="47"/>
  <c r="M13" i="47" a="1"/>
  <c r="L13" i="47"/>
  <c r="L13" i="47" a="1"/>
  <c r="M11" i="47" a="1"/>
  <c r="M11" i="47" s="1"/>
  <c r="L11" i="47" a="1"/>
  <c r="L11" i="47" s="1"/>
  <c r="I10" i="47"/>
  <c r="H10" i="47"/>
  <c r="K2" i="47" s="1"/>
  <c r="J23" i="47" s="1"/>
  <c r="L23" i="47" s="1"/>
  <c r="M9" i="47"/>
  <c r="M9" i="47" a="1"/>
  <c r="L9" i="47"/>
  <c r="L9" i="47" a="1"/>
  <c r="M7" i="47" a="1"/>
  <c r="M7" i="47" s="1"/>
  <c r="L7" i="47" a="1"/>
  <c r="L7" i="47" s="1"/>
  <c r="M5" i="47" a="1"/>
  <c r="M5" i="47" s="1"/>
  <c r="L5" i="47" a="1"/>
  <c r="L5" i="47" s="1"/>
  <c r="K3" i="47"/>
  <c r="H25" i="46"/>
  <c r="B25" i="46"/>
  <c r="I24" i="46"/>
  <c r="H24" i="46"/>
  <c r="F24" i="46"/>
  <c r="E24" i="46"/>
  <c r="E25" i="46" s="1"/>
  <c r="C24" i="46"/>
  <c r="J25" i="46" s="1"/>
  <c r="L25" i="46" s="1"/>
  <c r="B24" i="46"/>
  <c r="M13" i="46" a="1"/>
  <c r="M13" i="46" s="1"/>
  <c r="L13" i="46"/>
  <c r="L13" i="46" a="1"/>
  <c r="M11" i="46"/>
  <c r="M11" i="46" a="1"/>
  <c r="L11" i="46" a="1"/>
  <c r="L11" i="46" s="1"/>
  <c r="I10" i="46"/>
  <c r="H10" i="46"/>
  <c r="K2" i="46" s="1"/>
  <c r="J23" i="46" s="1"/>
  <c r="L23" i="46" s="1"/>
  <c r="M9" i="46" a="1"/>
  <c r="M9" i="46" s="1"/>
  <c r="L9" i="46" a="1"/>
  <c r="L9" i="46" s="1"/>
  <c r="M7" i="46"/>
  <c r="M7" i="46" a="1"/>
  <c r="L7" i="46" a="1"/>
  <c r="L7" i="46" s="1"/>
  <c r="M5" i="46"/>
  <c r="M5" i="46" a="1"/>
  <c r="L5" i="46" a="1"/>
  <c r="L5" i="46" s="1"/>
  <c r="H25" i="45"/>
  <c r="I24" i="45"/>
  <c r="H24" i="45"/>
  <c r="F24" i="45"/>
  <c r="E24" i="45"/>
  <c r="E25" i="45" s="1"/>
  <c r="C24" i="45"/>
  <c r="K3" i="45" s="1"/>
  <c r="B24" i="45"/>
  <c r="M13" i="45" a="1"/>
  <c r="M13" i="45" s="1"/>
  <c r="L13" i="45" a="1"/>
  <c r="L13" i="45" s="1"/>
  <c r="M11" i="45" a="1"/>
  <c r="M11" i="45" s="1"/>
  <c r="L11" i="45" a="1"/>
  <c r="L11" i="45" s="1"/>
  <c r="I10" i="45"/>
  <c r="H10" i="45"/>
  <c r="M9" i="45" a="1"/>
  <c r="M9" i="45" s="1"/>
  <c r="L9" i="45" a="1"/>
  <c r="L9" i="45" s="1"/>
  <c r="M7" i="45" a="1"/>
  <c r="M7" i="45" s="1"/>
  <c r="L7" i="45" a="1"/>
  <c r="L7" i="45" s="1"/>
  <c r="M5" i="45" a="1"/>
  <c r="M5" i="45" s="1"/>
  <c r="L5" i="45" a="1"/>
  <c r="L5" i="45" s="1"/>
  <c r="H25" i="44"/>
  <c r="I24" i="44"/>
  <c r="H24" i="44"/>
  <c r="F24" i="44"/>
  <c r="E24" i="44"/>
  <c r="E25" i="44" s="1"/>
  <c r="C24" i="44"/>
  <c r="J25" i="44" s="1"/>
  <c r="L25" i="44" s="1"/>
  <c r="B24" i="44"/>
  <c r="M13" i="44"/>
  <c r="M13" i="44" a="1"/>
  <c r="L13" i="44" a="1"/>
  <c r="L13" i="44" s="1"/>
  <c r="M11" i="44"/>
  <c r="M11" i="44" a="1"/>
  <c r="L11" i="44" a="1"/>
  <c r="L11" i="44" s="1"/>
  <c r="I10" i="44"/>
  <c r="H10" i="44"/>
  <c r="M9" i="44" a="1"/>
  <c r="M9" i="44" s="1"/>
  <c r="L9" i="44"/>
  <c r="L9" i="44" a="1"/>
  <c r="M7" i="44" a="1"/>
  <c r="M7" i="44" s="1"/>
  <c r="L7" i="44" a="1"/>
  <c r="L7" i="44" s="1"/>
  <c r="M5" i="44"/>
  <c r="M5" i="44" a="1"/>
  <c r="L5" i="44" a="1"/>
  <c r="L5" i="44" s="1"/>
  <c r="K3" i="44"/>
  <c r="H25" i="43"/>
  <c r="I24" i="43"/>
  <c r="H24" i="43"/>
  <c r="F24" i="43"/>
  <c r="E24" i="43"/>
  <c r="E25" i="43" s="1"/>
  <c r="C24" i="43"/>
  <c r="J25" i="43" s="1"/>
  <c r="L25" i="43" s="1"/>
  <c r="B24" i="43"/>
  <c r="M13" i="43"/>
  <c r="M13" i="43" a="1"/>
  <c r="L13" i="43"/>
  <c r="L13" i="43" a="1"/>
  <c r="M11" i="43"/>
  <c r="M11" i="43" a="1"/>
  <c r="L11" i="43" a="1"/>
  <c r="L11" i="43" s="1"/>
  <c r="I10" i="43"/>
  <c r="H10" i="43"/>
  <c r="K2" i="43" s="1"/>
  <c r="J23" i="43" s="1"/>
  <c r="L23" i="43" s="1"/>
  <c r="M9" i="43" a="1"/>
  <c r="M9" i="43" s="1"/>
  <c r="L9" i="43"/>
  <c r="L9" i="43" a="1"/>
  <c r="M7" i="43" a="1"/>
  <c r="M7" i="43" s="1"/>
  <c r="L7" i="43" a="1"/>
  <c r="L7" i="43" s="1"/>
  <c r="M5" i="43"/>
  <c r="M5" i="43" a="1"/>
  <c r="L5" i="43" a="1"/>
  <c r="L5" i="43" s="1"/>
  <c r="K3" i="43"/>
  <c r="H25" i="42"/>
  <c r="I24" i="42"/>
  <c r="H24" i="42"/>
  <c r="F24" i="42"/>
  <c r="E24" i="42"/>
  <c r="E25" i="42" s="1"/>
  <c r="C24" i="42"/>
  <c r="K3" i="42" s="1"/>
  <c r="B24" i="42"/>
  <c r="B25" i="42" s="1"/>
  <c r="B13" i="33" s="1"/>
  <c r="M13" i="42" a="1"/>
  <c r="M13" i="42" s="1"/>
  <c r="L13" i="42" a="1"/>
  <c r="L13" i="42" s="1"/>
  <c r="M11" i="42" a="1"/>
  <c r="M11" i="42" s="1"/>
  <c r="L11" i="42" a="1"/>
  <c r="L11" i="42" s="1"/>
  <c r="I10" i="42"/>
  <c r="H10" i="42"/>
  <c r="M9" i="42" a="1"/>
  <c r="M9" i="42" s="1"/>
  <c r="L9" i="42" a="1"/>
  <c r="L9" i="42" s="1"/>
  <c r="M7" i="42" a="1"/>
  <c r="M7" i="42" s="1"/>
  <c r="L7" i="42" a="1"/>
  <c r="L7" i="42" s="1"/>
  <c r="M5" i="42" a="1"/>
  <c r="M5" i="42" s="1"/>
  <c r="L5" i="42" a="1"/>
  <c r="L5" i="42" s="1"/>
  <c r="H25" i="41"/>
  <c r="B25" i="41"/>
  <c r="I24" i="41"/>
  <c r="H24" i="41"/>
  <c r="F24" i="41"/>
  <c r="E24" i="41"/>
  <c r="E25" i="41" s="1"/>
  <c r="C24" i="41"/>
  <c r="J25" i="41" s="1"/>
  <c r="L25" i="41" s="1"/>
  <c r="B24" i="41"/>
  <c r="M13" i="41"/>
  <c r="M13" i="41" a="1"/>
  <c r="L13" i="41" a="1"/>
  <c r="L13" i="41" s="1"/>
  <c r="M11" i="41"/>
  <c r="M11" i="41" a="1"/>
  <c r="L11" i="41" a="1"/>
  <c r="L11" i="41" s="1"/>
  <c r="I10" i="41"/>
  <c r="H10" i="41"/>
  <c r="M9" i="41" a="1"/>
  <c r="M9" i="41" s="1"/>
  <c r="L9" i="41"/>
  <c r="L9" i="41" a="1"/>
  <c r="M7" i="41" a="1"/>
  <c r="M7" i="41" s="1"/>
  <c r="L7" i="41" a="1"/>
  <c r="L7" i="41" s="1"/>
  <c r="M5" i="41"/>
  <c r="M5" i="41" a="1"/>
  <c r="L5" i="41" a="1"/>
  <c r="L5" i="41" s="1"/>
  <c r="K3" i="41"/>
  <c r="H25" i="40"/>
  <c r="I24" i="40"/>
  <c r="H24" i="40"/>
  <c r="F24" i="40"/>
  <c r="E24" i="40"/>
  <c r="E25" i="40" s="1"/>
  <c r="C24" i="40"/>
  <c r="J25" i="40" s="1"/>
  <c r="L25" i="40" s="1"/>
  <c r="B24" i="40"/>
  <c r="M13" i="40"/>
  <c r="M13" i="40" a="1"/>
  <c r="L13" i="40" a="1"/>
  <c r="L13" i="40" s="1"/>
  <c r="M11" i="40"/>
  <c r="M11" i="40" a="1"/>
  <c r="L11" i="40" a="1"/>
  <c r="L11" i="40" s="1"/>
  <c r="I10" i="40"/>
  <c r="H10" i="40"/>
  <c r="M9" i="40" a="1"/>
  <c r="M9" i="40" s="1"/>
  <c r="L9" i="40"/>
  <c r="L9" i="40" a="1"/>
  <c r="M7" i="40" a="1"/>
  <c r="M7" i="40" s="1"/>
  <c r="L7" i="40" a="1"/>
  <c r="L7" i="40" s="1"/>
  <c r="M5" i="40"/>
  <c r="M5" i="40" a="1"/>
  <c r="L5" i="40" a="1"/>
  <c r="L5" i="40" s="1"/>
  <c r="K3" i="40"/>
  <c r="H25" i="39"/>
  <c r="I24" i="39"/>
  <c r="H24" i="39"/>
  <c r="F24" i="39"/>
  <c r="E24" i="39"/>
  <c r="E25" i="39" s="1"/>
  <c r="C24" i="39"/>
  <c r="B24" i="39"/>
  <c r="J25" i="39" s="1"/>
  <c r="L25" i="39" s="1"/>
  <c r="M13" i="39" a="1"/>
  <c r="M13" i="39" s="1"/>
  <c r="L13" i="39" a="1"/>
  <c r="L13" i="39" s="1"/>
  <c r="M11" i="39" a="1"/>
  <c r="M11" i="39" s="1"/>
  <c r="L11" i="39" a="1"/>
  <c r="L11" i="39" s="1"/>
  <c r="I10" i="39"/>
  <c r="K3" i="39" s="1"/>
  <c r="H10" i="39"/>
  <c r="M9" i="39"/>
  <c r="M9" i="39" a="1"/>
  <c r="L9" i="39"/>
  <c r="L9" i="39" a="1"/>
  <c r="M7" i="39" a="1"/>
  <c r="M7" i="39" s="1"/>
  <c r="L7" i="39"/>
  <c r="L7" i="39" a="1"/>
  <c r="M5" i="39" a="1"/>
  <c r="M5" i="39" s="1"/>
  <c r="L5" i="39" a="1"/>
  <c r="L5" i="39" s="1"/>
  <c r="K2" i="39"/>
  <c r="J23" i="39" s="1"/>
  <c r="L23" i="39" s="1"/>
  <c r="H25" i="38"/>
  <c r="I24" i="38"/>
  <c r="H24" i="38"/>
  <c r="F24" i="38"/>
  <c r="E24" i="38"/>
  <c r="E25" i="38" s="1"/>
  <c r="C24" i="38"/>
  <c r="K3" i="38" s="1"/>
  <c r="B24" i="38"/>
  <c r="M13" i="38" a="1"/>
  <c r="M13" i="38" s="1"/>
  <c r="L13" i="38" a="1"/>
  <c r="L13" i="38" s="1"/>
  <c r="M11" i="38" a="1"/>
  <c r="M11" i="38" s="1"/>
  <c r="L11" i="38" a="1"/>
  <c r="L11" i="38" s="1"/>
  <c r="I10" i="38"/>
  <c r="H10" i="38"/>
  <c r="M9" i="38" a="1"/>
  <c r="M9" i="38" s="1"/>
  <c r="L9" i="38" a="1"/>
  <c r="L9" i="38" s="1"/>
  <c r="M7" i="38" a="1"/>
  <c r="M7" i="38" s="1"/>
  <c r="L7" i="38" a="1"/>
  <c r="L7" i="38" s="1"/>
  <c r="M5" i="38" a="1"/>
  <c r="M5" i="38" s="1"/>
  <c r="L5" i="38" a="1"/>
  <c r="L5" i="38" s="1"/>
  <c r="H25" i="37"/>
  <c r="I24" i="37"/>
  <c r="H24" i="37"/>
  <c r="F24" i="37"/>
  <c r="K3" i="37" s="1"/>
  <c r="E24" i="37"/>
  <c r="E25" i="37" s="1"/>
  <c r="C24" i="37"/>
  <c r="B24" i="37"/>
  <c r="M13" i="37" a="1"/>
  <c r="M13" i="37" s="1"/>
  <c r="L13" i="37" a="1"/>
  <c r="L13" i="37" s="1"/>
  <c r="M11" i="37" a="1"/>
  <c r="M11" i="37" s="1"/>
  <c r="L11" i="37" a="1"/>
  <c r="L11" i="37" s="1"/>
  <c r="I10" i="37"/>
  <c r="H10" i="37"/>
  <c r="M9" i="37" a="1"/>
  <c r="M9" i="37" s="1"/>
  <c r="L9" i="37" a="1"/>
  <c r="L9" i="37" s="1"/>
  <c r="M7" i="37" a="1"/>
  <c r="M7" i="37" s="1"/>
  <c r="L7" i="37" a="1"/>
  <c r="L7" i="37" s="1"/>
  <c r="M5" i="37" a="1"/>
  <c r="M5" i="37" s="1"/>
  <c r="L5" i="37" a="1"/>
  <c r="L5" i="37" s="1"/>
  <c r="H25" i="36"/>
  <c r="I24" i="36"/>
  <c r="H24" i="36"/>
  <c r="F24" i="36"/>
  <c r="K3" i="36" s="1"/>
  <c r="E24" i="36"/>
  <c r="E25" i="36" s="1"/>
  <c r="C24" i="36"/>
  <c r="B24" i="36"/>
  <c r="J25" i="36" s="1"/>
  <c r="L25" i="36" s="1"/>
  <c r="M13" i="36" a="1"/>
  <c r="M13" i="36" s="1"/>
  <c r="L13" i="36" a="1"/>
  <c r="L13" i="36" s="1"/>
  <c r="M11" i="36" a="1"/>
  <c r="M11" i="36" s="1"/>
  <c r="L11" i="36" a="1"/>
  <c r="L11" i="36" s="1"/>
  <c r="I10" i="36"/>
  <c r="H10" i="36"/>
  <c r="M9" i="36" a="1"/>
  <c r="M9" i="36" s="1"/>
  <c r="L9" i="36" a="1"/>
  <c r="L9" i="36" s="1"/>
  <c r="M7" i="36" a="1"/>
  <c r="M7" i="36" s="1"/>
  <c r="L7" i="36" a="1"/>
  <c r="L7" i="36" s="1"/>
  <c r="M5" i="36" a="1"/>
  <c r="M5" i="36" s="1"/>
  <c r="L5" i="36" a="1"/>
  <c r="L5" i="36" s="1"/>
  <c r="H25" i="35"/>
  <c r="I24" i="35"/>
  <c r="H24" i="35"/>
  <c r="F24" i="35"/>
  <c r="E24" i="35"/>
  <c r="E25" i="35" s="1"/>
  <c r="C24" i="35"/>
  <c r="B24" i="35"/>
  <c r="M13" i="35" a="1"/>
  <c r="M13" i="35" s="1"/>
  <c r="L13" i="35" a="1"/>
  <c r="L13" i="35" s="1"/>
  <c r="M11" i="35" a="1"/>
  <c r="M11" i="35" s="1"/>
  <c r="L11" i="35" a="1"/>
  <c r="L11" i="35" s="1"/>
  <c r="I10" i="35"/>
  <c r="H10" i="35"/>
  <c r="M9" i="35" a="1"/>
  <c r="M9" i="35" s="1"/>
  <c r="L9" i="35" a="1"/>
  <c r="L9" i="35" s="1"/>
  <c r="M7" i="35" a="1"/>
  <c r="M7" i="35" s="1"/>
  <c r="L7" i="35" a="1"/>
  <c r="L7" i="35" s="1"/>
  <c r="M5" i="35" a="1"/>
  <c r="M5" i="35" s="1"/>
  <c r="L5" i="35" a="1"/>
  <c r="L5" i="35" s="1"/>
  <c r="K1" i="34"/>
  <c r="J7" i="34" s="1"/>
  <c r="H25" i="34"/>
  <c r="I24" i="34"/>
  <c r="H24" i="34"/>
  <c r="F24" i="34"/>
  <c r="E24" i="34"/>
  <c r="C24" i="34"/>
  <c r="B24" i="34"/>
  <c r="M13" i="34" a="1"/>
  <c r="M13" i="34" s="1"/>
  <c r="L13" i="34" a="1"/>
  <c r="L13" i="34" s="1"/>
  <c r="M11" i="34" a="1"/>
  <c r="M11" i="34" s="1"/>
  <c r="L11" i="34" a="1"/>
  <c r="L11" i="34" s="1"/>
  <c r="I10" i="34"/>
  <c r="H10" i="34"/>
  <c r="M9" i="34" a="1"/>
  <c r="M9" i="34" s="1"/>
  <c r="L9" i="34" a="1"/>
  <c r="L9" i="34" s="1"/>
  <c r="M7" i="34" a="1"/>
  <c r="M7" i="34" s="1"/>
  <c r="L7" i="34" a="1"/>
  <c r="L7" i="34" s="1"/>
  <c r="M5" i="34" a="1"/>
  <c r="M5" i="34" s="1"/>
  <c r="L5" i="34" a="1"/>
  <c r="L5" i="34" s="1"/>
  <c r="K3" i="2"/>
  <c r="J10" i="2" s="1"/>
  <c r="M13" i="2" a="1"/>
  <c r="M13" i="2" s="1"/>
  <c r="L13" i="2" a="1"/>
  <c r="L13" i="2" s="1"/>
  <c r="M11" i="2" a="1"/>
  <c r="M11" i="2" s="1"/>
  <c r="L11" i="2" a="1"/>
  <c r="L11" i="2" s="1"/>
  <c r="M9" i="2" a="1"/>
  <c r="M9" i="2" s="1"/>
  <c r="L9" i="2" a="1"/>
  <c r="L9" i="2" s="1"/>
  <c r="M7" i="2" a="1"/>
  <c r="M7" i="2" s="1"/>
  <c r="L7" i="2" a="1"/>
  <c r="L7" i="2" s="1"/>
  <c r="M5" i="2" a="1"/>
  <c r="M5" i="2" s="1"/>
  <c r="L5" i="2" a="1"/>
  <c r="L5" i="2" s="1"/>
  <c r="K2" i="36" l="1"/>
  <c r="J23" i="36" s="1"/>
  <c r="L23" i="36" s="1"/>
  <c r="J25" i="37"/>
  <c r="L25" i="37" s="1"/>
  <c r="B25" i="37"/>
  <c r="B8" i="33" s="1"/>
  <c r="J25" i="35"/>
  <c r="L25" i="35" s="1"/>
  <c r="K2" i="38"/>
  <c r="J23" i="38" s="1"/>
  <c r="L23" i="38" s="1"/>
  <c r="J25" i="38"/>
  <c r="L25" i="38" s="1"/>
  <c r="K3" i="52"/>
  <c r="B25" i="52"/>
  <c r="B23" i="33" s="1"/>
  <c r="J25" i="52"/>
  <c r="L25" i="52" s="1"/>
  <c r="I2" i="33"/>
  <c r="C2" i="33"/>
  <c r="F2" i="33"/>
  <c r="G2" i="33"/>
  <c r="K2" i="45"/>
  <c r="J23" i="45" s="1"/>
  <c r="L23" i="45" s="1"/>
  <c r="H2" i="33"/>
  <c r="J25" i="45"/>
  <c r="L25" i="45" s="1"/>
  <c r="J2" i="33"/>
  <c r="K2" i="33"/>
  <c r="L2" i="33"/>
  <c r="D2" i="33"/>
  <c r="E2" i="33"/>
  <c r="K2" i="63"/>
  <c r="J23" i="63" s="1"/>
  <c r="L23" i="63" s="1"/>
  <c r="B25" i="62"/>
  <c r="K2" i="61"/>
  <c r="J23" i="61" s="1"/>
  <c r="L23" i="61" s="1"/>
  <c r="K2" i="60"/>
  <c r="J23" i="60" s="1"/>
  <c r="L23" i="60" s="1"/>
  <c r="B25" i="60"/>
  <c r="B25" i="56"/>
  <c r="K2" i="55"/>
  <c r="J23" i="55" s="1"/>
  <c r="L23" i="55" s="1"/>
  <c r="K2" i="54"/>
  <c r="J23" i="54" s="1"/>
  <c r="L23" i="54" s="1"/>
  <c r="K2" i="53"/>
  <c r="J23" i="53" s="1"/>
  <c r="L23" i="53" s="1"/>
  <c r="B25" i="53"/>
  <c r="K2" i="52"/>
  <c r="J23" i="52" s="1"/>
  <c r="L23" i="52" s="1"/>
  <c r="B25" i="51"/>
  <c r="K2" i="49"/>
  <c r="J23" i="49" s="1"/>
  <c r="L23" i="49" s="1"/>
  <c r="B25" i="49"/>
  <c r="K2" i="48"/>
  <c r="J23" i="48" s="1"/>
  <c r="L23" i="48" s="1"/>
  <c r="K3" i="46"/>
  <c r="B25" i="45"/>
  <c r="B16" i="33" s="1"/>
  <c r="K2" i="44"/>
  <c r="J23" i="44" s="1"/>
  <c r="L23" i="44" s="1"/>
  <c r="B25" i="44"/>
  <c r="B25" i="43"/>
  <c r="K2" i="42"/>
  <c r="J23" i="42" s="1"/>
  <c r="L23" i="42" s="1"/>
  <c r="J25" i="42"/>
  <c r="L25" i="42" s="1"/>
  <c r="K2" i="41"/>
  <c r="J23" i="41" s="1"/>
  <c r="L23" i="41" s="1"/>
  <c r="K2" i="40"/>
  <c r="J23" i="40" s="1"/>
  <c r="L23" i="40" s="1"/>
  <c r="B25" i="40"/>
  <c r="B25" i="39"/>
  <c r="B25" i="38"/>
  <c r="B9" i="33" s="1"/>
  <c r="K2" i="37"/>
  <c r="J23" i="37" s="1"/>
  <c r="L23" i="37" s="1"/>
  <c r="B25" i="36"/>
  <c r="B7" i="33" s="1"/>
  <c r="K2" i="35"/>
  <c r="J23" i="35" s="1"/>
  <c r="L23" i="35" s="1"/>
  <c r="B25" i="35"/>
  <c r="B6" i="33" s="1"/>
  <c r="K3" i="35"/>
  <c r="E25" i="34"/>
  <c r="B25" i="34"/>
  <c r="B5" i="33" s="1"/>
  <c r="K2" i="34"/>
  <c r="J23" i="34" s="1"/>
  <c r="L23" i="34" s="1"/>
  <c r="K3" i="34"/>
  <c r="J10" i="34" s="1"/>
  <c r="K1" i="35" s="1"/>
  <c r="J25" i="34"/>
  <c r="L25" i="34" s="1"/>
  <c r="H25" i="2"/>
  <c r="I24" i="2"/>
  <c r="H24" i="2"/>
  <c r="F24" i="2"/>
  <c r="E24" i="2"/>
  <c r="C24" i="2"/>
  <c r="B24" i="2"/>
  <c r="I10" i="2"/>
  <c r="H10" i="2"/>
  <c r="J7" i="2"/>
  <c r="B37" i="33" l="1"/>
  <c r="K2" i="2"/>
  <c r="J25" i="2"/>
  <c r="L25" i="2" s="1"/>
  <c r="J10" i="35"/>
  <c r="K1" i="36" s="1"/>
  <c r="J7" i="35"/>
  <c r="E25" i="2"/>
  <c r="B25" i="2"/>
  <c r="J7" i="36" l="1"/>
  <c r="J10" i="36"/>
  <c r="K1" i="37" s="1"/>
  <c r="B4" i="33"/>
  <c r="B36" i="33"/>
  <c r="B35" i="33"/>
  <c r="J23" i="2"/>
  <c r="L23" i="2" s="1"/>
  <c r="J10" i="37" l="1"/>
  <c r="K1" i="38" s="1"/>
  <c r="J7" i="37"/>
  <c r="J7" i="38" l="1"/>
  <c r="J10" i="38"/>
  <c r="K1" i="39" s="1"/>
  <c r="J7" i="39" l="1"/>
  <c r="J10" i="39"/>
  <c r="K1" i="40" s="1"/>
  <c r="J7" i="40" l="1"/>
  <c r="J10" i="40"/>
  <c r="K1" i="41" s="1"/>
  <c r="J7" i="41" l="1"/>
  <c r="J10" i="41"/>
  <c r="K1" i="42" s="1"/>
  <c r="J10" i="42" l="1"/>
  <c r="K1" i="43" s="1"/>
  <c r="J7" i="42"/>
  <c r="J10" i="43" l="1"/>
  <c r="K1" i="44" s="1"/>
  <c r="J7" i="43"/>
  <c r="J10" i="44" l="1"/>
  <c r="K1" i="45" s="1"/>
  <c r="J7" i="44"/>
  <c r="J7" i="45" l="1"/>
  <c r="J10" i="45"/>
  <c r="K1" i="46" s="1"/>
  <c r="J7" i="46" l="1"/>
  <c r="J10" i="46"/>
  <c r="K1" i="47" s="1"/>
  <c r="J7" i="47" l="1"/>
  <c r="J10" i="47"/>
  <c r="K1" i="48" s="1"/>
  <c r="J10" i="48" l="1"/>
  <c r="K1" i="49" s="1"/>
  <c r="J7" i="48"/>
  <c r="J10" i="49" l="1"/>
  <c r="K1" i="50" s="1"/>
  <c r="J7" i="49"/>
  <c r="J7" i="50" l="1"/>
  <c r="J10" i="50"/>
  <c r="K1" i="51" s="1"/>
  <c r="J7" i="51" l="1"/>
  <c r="J10" i="51"/>
  <c r="K1" i="52" s="1"/>
  <c r="J10" i="52" l="1"/>
  <c r="K1" i="53" s="1"/>
  <c r="J7" i="52"/>
  <c r="J7" i="53" l="1"/>
  <c r="J10" i="53"/>
  <c r="K1" i="54" s="1"/>
  <c r="J10" i="54" l="1"/>
  <c r="K1" i="55" s="1"/>
  <c r="J7" i="54"/>
  <c r="J7" i="55" l="1"/>
  <c r="J10" i="55"/>
  <c r="K1" i="56" s="1"/>
  <c r="J10" i="56" l="1"/>
  <c r="K1" i="57" s="1"/>
  <c r="J7" i="56"/>
  <c r="J7" i="57" l="1"/>
  <c r="J10" i="57"/>
  <c r="K1" i="58" s="1"/>
  <c r="J10" i="58" l="1"/>
  <c r="K1" i="59" s="1"/>
  <c r="J7" i="58"/>
  <c r="J7" i="59" l="1"/>
  <c r="J10" i="59"/>
  <c r="K1" i="60" s="1"/>
  <c r="J10" i="60" l="1"/>
  <c r="K1" i="61" s="1"/>
  <c r="J7" i="60"/>
  <c r="J7" i="61" l="1"/>
  <c r="J10" i="61"/>
  <c r="K1" i="62" s="1"/>
  <c r="J7" i="62" l="1"/>
  <c r="J10" i="62"/>
  <c r="K1" i="63" s="1"/>
  <c r="J7" i="63" l="1"/>
  <c r="J10" i="6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<sst xmlns="http://schemas.openxmlformats.org/spreadsheetml/2006/main" count="1207" uniqueCount="53">
  <si>
    <t>KATEGORIA</t>
  </si>
  <si>
    <t>KARTA</t>
  </si>
  <si>
    <t>GOTÓWKA</t>
  </si>
  <si>
    <t>AKCESORIA</t>
  </si>
  <si>
    <t>KASA</t>
  </si>
  <si>
    <t>Płatność kartą</t>
  </si>
  <si>
    <t>Rano</t>
  </si>
  <si>
    <t>Gotówka</t>
  </si>
  <si>
    <t>Koniec dnia</t>
  </si>
  <si>
    <t>PRZYJĘCIE SERWIS</t>
  </si>
  <si>
    <t>SPRAWDZENIE ZGODNOŚCI</t>
  </si>
  <si>
    <t>TERMINAL</t>
  </si>
  <si>
    <t>Całość</t>
  </si>
  <si>
    <t>KASA FISK</t>
  </si>
  <si>
    <t>Suma sprzedaży</t>
  </si>
  <si>
    <t>Kategoria 1</t>
  </si>
  <si>
    <t>Kategoria 2</t>
  </si>
  <si>
    <t>Kategoria 3</t>
  </si>
  <si>
    <t>Kategoria 4</t>
  </si>
  <si>
    <t>Kategoria 5</t>
  </si>
  <si>
    <t>Kategoria 6</t>
  </si>
  <si>
    <t>Kategoria 7</t>
  </si>
  <si>
    <t>Kategoria 8</t>
  </si>
  <si>
    <t>Kategoria 9</t>
  </si>
  <si>
    <t>Kategoria 10</t>
  </si>
  <si>
    <t>Spis Kategoriaów</t>
  </si>
  <si>
    <t xml:space="preserve">INNE </t>
  </si>
  <si>
    <t>WYDATKI</t>
  </si>
  <si>
    <t>Płatność gotówką</t>
  </si>
  <si>
    <t>TOP KATEGRIA</t>
  </si>
  <si>
    <t>TOP wynik</t>
  </si>
  <si>
    <t xml:space="preserve"> Kategoria 1</t>
  </si>
  <si>
    <t xml:space="preserve"> Kategoria 3</t>
  </si>
  <si>
    <t xml:space="preserve"> Kategoria 4</t>
  </si>
  <si>
    <t xml:space="preserve"> Kategoria 6</t>
  </si>
  <si>
    <t xml:space="preserve"> Kategoria 7</t>
  </si>
  <si>
    <t xml:space="preserve"> Kategoria 8</t>
  </si>
  <si>
    <t xml:space="preserve"> Kategoria 9</t>
  </si>
  <si>
    <t xml:space="preserve"> Kategoria 10</t>
  </si>
  <si>
    <t>Column1</t>
  </si>
  <si>
    <t>Column2</t>
  </si>
  <si>
    <t>Poniedziałek</t>
  </si>
  <si>
    <t>Column3</t>
  </si>
  <si>
    <t>Wtorek</t>
  </si>
  <si>
    <t>Środa</t>
  </si>
  <si>
    <t>Czwartek</t>
  </si>
  <si>
    <t>Piątek</t>
  </si>
  <si>
    <t>Sobota</t>
  </si>
  <si>
    <t>Niedziela</t>
  </si>
  <si>
    <t>Sum of Column2</t>
  </si>
  <si>
    <t>Row Labels</t>
  </si>
  <si>
    <t>Grand Total</t>
  </si>
  <si>
    <t>Average of 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</si>
</sst>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&quot;zł&quot;"/>
    <numFmt numFmtId="165" formatCode="#,##0.00\ [$zł-415]"/>
    <numFmt numFmtId="166" formatCode="dd\.mm\.yyyy"/>
    <numFmt numFmtId="167" formatCode="#,##0\ &quot;zł&quot;"/>
  </numFmts>
  <fonts count="2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b/>
      <sz val="11"/>
      <color rgb="FF000000"/>
      <name val="Arial"/>
      <scheme val="minor"/>
    </font>
    <font>
      <sz val="10"/>
      <color rgb="FF000000"/>
      <name val="Arial"/>
    </font>
    <font>
      <sz val="8"/>
      <name val="Arial"/>
      <scheme val="minor"/>
    </font>
    <font>
      <b/>
      <sz val="10"/>
      <color theme="1"/>
      <name val="Arial"/>
      <family val="2"/>
      <charset val="238"/>
    </font>
    <font>
      <b/>
      <sz val="11"/>
      <color theme="1"/>
      <name val="Calibri"/>
      <family val="2"/>
      <charset val="238"/>
    </font>
    <font>
      <i/>
      <sz val="10"/>
      <color theme="1"/>
      <name val="Arial"/>
      <family val="2"/>
      <charset val="238"/>
      <scheme val="minor"/>
    </font>
    <font>
      <i/>
      <sz val="10"/>
      <color theme="1"/>
      <name val="Arial"/>
      <family val="2"/>
      <charset val="238"/>
    </font>
    <font>
      <i/>
      <sz val="9"/>
      <color theme="1"/>
      <name val="Arial"/>
      <family val="2"/>
      <charset val="238"/>
    </font>
    <font>
      <sz val="10"/>
      <color rgb="FF000000"/>
      <name val="Arial"/>
      <family val="2"/>
      <charset val="238"/>
      <scheme val="minor"/>
    </font>
    <font>
      <sz val="10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  <fill>
      <patternFill patternType="solid">
        <fgColor theme="0"/>
        <bgColor rgb="FFB7E1CD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6" fillId="0" borderId="0" xfId="0" applyFont="1"/>
    <xf numFmtId="0" fontId="3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3" fillId="0" borderId="5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7" fillId="0" borderId="6" xfId="0" applyFont="1" applyBorder="1"/>
    <xf numFmtId="0" fontId="7" fillId="0" borderId="8" xfId="0" applyFont="1" applyBorder="1"/>
    <xf numFmtId="0" fontId="6" fillId="0" borderId="6" xfId="0" applyFont="1" applyBorder="1"/>
    <xf numFmtId="0" fontId="6" fillId="0" borderId="9" xfId="0" applyFont="1" applyBorder="1"/>
    <xf numFmtId="0" fontId="6" fillId="0" borderId="12" xfId="0" applyFont="1" applyBorder="1"/>
    <xf numFmtId="164" fontId="5" fillId="0" borderId="4" xfId="0" applyNumberFormat="1" applyFont="1" applyBorder="1" applyAlignment="1">
      <alignment horizontal="center"/>
    </xf>
    <xf numFmtId="0" fontId="6" fillId="0" borderId="13" xfId="0" applyFont="1" applyBorder="1"/>
    <xf numFmtId="0" fontId="6" fillId="0" borderId="14" xfId="0" applyFont="1" applyBorder="1"/>
    <xf numFmtId="0" fontId="6" fillId="0" borderId="3" xfId="0" applyFont="1" applyBorder="1"/>
    <xf numFmtId="0" fontId="6" fillId="0" borderId="1" xfId="0" applyFont="1" applyBorder="1"/>
    <xf numFmtId="0" fontId="6" fillId="0" borderId="4" xfId="0" applyFont="1" applyBorder="1" applyAlignment="1">
      <alignment horizontal="right"/>
    </xf>
    <xf numFmtId="0" fontId="6" fillId="0" borderId="8" xfId="0" applyFont="1" applyBorder="1"/>
    <xf numFmtId="0" fontId="8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10" fillId="2" borderId="4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right"/>
    </xf>
    <xf numFmtId="0" fontId="7" fillId="0" borderId="3" xfId="0" applyFont="1" applyBorder="1"/>
    <xf numFmtId="0" fontId="7" fillId="0" borderId="4" xfId="0" applyFont="1" applyBorder="1"/>
    <xf numFmtId="0" fontId="6" fillId="0" borderId="24" xfId="0" applyFont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164" fontId="7" fillId="0" borderId="3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7" fillId="0" borderId="0" xfId="0" applyFont="1"/>
    <xf numFmtId="0" fontId="11" fillId="0" borderId="0" xfId="0" applyFont="1"/>
    <xf numFmtId="0" fontId="11" fillId="0" borderId="4" xfId="0" applyFont="1" applyBorder="1"/>
    <xf numFmtId="166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9" xfId="0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0" fillId="0" borderId="29" xfId="0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3" fillId="4" borderId="29" xfId="0" applyFont="1" applyFill="1" applyBorder="1"/>
    <xf numFmtId="165" fontId="6" fillId="0" borderId="29" xfId="0" applyNumberFormat="1" applyFont="1" applyBorder="1" applyAlignment="1">
      <alignment horizontal="center"/>
    </xf>
    <xf numFmtId="0" fontId="6" fillId="0" borderId="15" xfId="0" applyFont="1" applyBorder="1" applyAlignment="1">
      <alignment horizontal="right"/>
    </xf>
    <xf numFmtId="0" fontId="6" fillId="0" borderId="31" xfId="0" applyFont="1" applyBorder="1"/>
    <xf numFmtId="0" fontId="6" fillId="0" borderId="7" xfId="0" applyFont="1" applyBorder="1"/>
    <xf numFmtId="0" fontId="5" fillId="2" borderId="9" xfId="0" applyFont="1" applyFill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4" fontId="17" fillId="0" borderId="0" xfId="0" applyNumberFormat="1" applyFont="1" applyAlignment="1">
      <alignment wrapText="1"/>
    </xf>
    <xf numFmtId="167" fontId="0" fillId="0" borderId="0" xfId="0" applyNumberFormat="1"/>
    <xf numFmtId="0" fontId="18" fillId="0" borderId="0" xfId="0" applyFont="1"/>
    <xf numFmtId="0" fontId="19" fillId="0" borderId="3" xfId="0" applyFont="1" applyBorder="1"/>
    <xf numFmtId="0" fontId="19" fillId="0" borderId="2" xfId="0" applyFont="1" applyBorder="1"/>
    <xf numFmtId="0" fontId="19" fillId="0" borderId="29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7" fillId="0" borderId="15" xfId="0" applyFont="1" applyBorder="1"/>
    <xf numFmtId="0" fontId="2" fillId="0" borderId="8" xfId="0" applyFont="1" applyBorder="1"/>
    <xf numFmtId="0" fontId="4" fillId="0" borderId="2" xfId="0" applyFont="1" applyBorder="1" applyAlignment="1">
      <alignment horizontal="center"/>
    </xf>
    <xf numFmtId="0" fontId="2" fillId="0" borderId="3" xfId="0" applyFont="1" applyBorder="1"/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2" fillId="0" borderId="23" xfId="0" applyFont="1" applyBorder="1"/>
    <xf numFmtId="0" fontId="1" fillId="0" borderId="15" xfId="0" applyFont="1" applyBorder="1"/>
  </cellXfs>
  <cellStyles count="1">
    <cellStyle name="Normal" xfId="0" builtinId="0"/>
  </cellStyles>
  <dxfs count="188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colors>
    <mruColors>
      <color rgb="FF16C8C4"/>
      <color rgb="FF58EDEA"/>
      <color rgb="FF717171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plik sprzedazowy.xlsx]Dane!PivotTable9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Dane!$B$50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DF-407C-99B1-6BC71FFA99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DF-407C-99B1-6BC71FFA99F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DF-407C-99B1-6BC71FFA99F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DF-407C-99B1-6BC71FFA99F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9DF-407C-99B1-6BC71FFA99F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9DF-407C-99B1-6BC71FFA99F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9DF-407C-99B1-6BC71FFA99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Dane!$A$51:$A$58</c:f>
              <c:strCache>
                <c:ptCount val="7"/>
                <c:pt idx="0">
                  <c:v>Poniedziałek</c:v>
                </c:pt>
                <c:pt idx="1">
                  <c:v>Wtorek</c:v>
                </c:pt>
                <c:pt idx="2">
                  <c:v>Środa</c:v>
                </c:pt>
                <c:pt idx="3">
                  <c:v>Czwartek</c:v>
                </c:pt>
                <c:pt idx="4">
                  <c:v>Piątek</c:v>
                </c:pt>
                <c:pt idx="5">
                  <c:v>Sobota</c:v>
                </c:pt>
                <c:pt idx="6">
                  <c:v>Niedziela</c:v>
                </c:pt>
              </c:strCache>
            </c:strRef>
          </c:cat>
          <c:val>
            <c:numRef>
              <c:f>Dane!$B$51:$B$58</c:f>
              <c:numCache>
                <c:formatCode>General</c:formatCode>
                <c:ptCount val="7"/>
                <c:pt idx="0">
                  <c:v>489</c:v>
                </c:pt>
                <c:pt idx="1">
                  <c:v>470</c:v>
                </c:pt>
                <c:pt idx="2">
                  <c:v>65.2</c:v>
                </c:pt>
                <c:pt idx="3">
                  <c:v>25</c:v>
                </c:pt>
                <c:pt idx="4">
                  <c:v>58.5</c:v>
                </c:pt>
                <c:pt idx="5">
                  <c:v>505.75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8-44D0-B488-C340BBACAE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5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Suma sprzedaży</a:t>
            </a:r>
            <a:r>
              <a:rPr lang="pl-PL" b="1" baseline="0"/>
              <a:t> w danym dniu miesiąca</a:t>
            </a:r>
          </a:p>
          <a:p>
            <a:pPr>
              <a:defRPr b="1"/>
            </a:pPr>
            <a:endParaRPr lang="pl-PL" b="1" baseline="0"/>
          </a:p>
          <a:p>
            <a:pPr>
              <a:defRPr b="1"/>
            </a:pPr>
            <a:endParaRPr lang="pl-PL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5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2262891539755137E-2"/>
          <c:y val="7.1604972989487439E-2"/>
          <c:w val="0.92822251559872393"/>
          <c:h val="0.75577118632422258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Dane!$B$3</c:f>
              <c:strCache>
                <c:ptCount val="1"/>
                <c:pt idx="0">
                  <c:v>Column2</c:v>
                </c:pt>
              </c:strCache>
            </c:strRef>
          </c:tx>
          <c:spPr>
            <a:solidFill>
              <a:srgbClr val="16C8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12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Dane!$B$4:$B$34</c:f>
              <c:numCache>
                <c:formatCode>General</c:formatCode>
                <c:ptCount val="31"/>
                <c:pt idx="0">
                  <c:v>2445</c:v>
                </c:pt>
                <c:pt idx="1">
                  <c:v>2350</c:v>
                </c:pt>
                <c:pt idx="2">
                  <c:v>137</c:v>
                </c:pt>
                <c:pt idx="3">
                  <c:v>100</c:v>
                </c:pt>
                <c:pt idx="4">
                  <c:v>234</c:v>
                </c:pt>
                <c:pt idx="5">
                  <c:v>1500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189</c:v>
                </c:pt>
                <c:pt idx="10">
                  <c:v>0</c:v>
                </c:pt>
                <c:pt idx="11">
                  <c:v>0</c:v>
                </c:pt>
                <c:pt idx="12">
                  <c:v>223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D-47CC-A560-25DE112DF8BE}"/>
            </c:ext>
          </c:extLst>
        </c:ser>
        <c:ser>
          <c:idx val="2"/>
          <c:order val="2"/>
          <c:tx>
            <c:strRef>
              <c:f>Dane!$C$3</c:f>
              <c:strCache>
                <c:ptCount val="1"/>
                <c:pt idx="0">
                  <c:v>Column3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Dane!$C$4:$C$34</c:f>
              <c:numCache>
                <c:formatCode>dd\.mm\.yyyy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32-4A64-8C69-8D1A6D7868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"/>
        <c:overlap val="100"/>
        <c:axId val="1504095248"/>
        <c:axId val="15358895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Dane!$A$3</c15:sqref>
                        </c15:formulaRef>
                      </c:ext>
                    </c:extLst>
                    <c:strCache>
                      <c:ptCount val="1"/>
                      <c:pt idx="0">
                        <c:v>Column1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6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l-PL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Dane!$A$4:$A$34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A7D-47CC-A560-25DE112DF8BE}"/>
                  </c:ext>
                </c:extLst>
              </c15:ser>
            </c15:filteredBarSeries>
          </c:ext>
        </c:extLst>
      </c:barChart>
      <c:catAx>
        <c:axId val="15040952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rgbClr val="717171">
                <a:alpha val="90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35889536"/>
        <c:crosses val="autoZero"/>
        <c:auto val="1"/>
        <c:lblAlgn val="ctr"/>
        <c:lblOffset val="50"/>
        <c:tickLblSkip val="1"/>
        <c:noMultiLvlLbl val="0"/>
      </c:catAx>
      <c:valAx>
        <c:axId val="15358895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4095248"/>
        <c:crosses val="autoZero"/>
        <c:crossBetween val="between"/>
        <c:majorUnit val="1000"/>
      </c:valAx>
      <c:spPr>
        <a:solidFill>
          <a:schemeClr val="bg2">
            <a:lumMod val="5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7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/>
      </a:outerShdw>
      <a:softEdge rad="254000"/>
    </a:effectLst>
    <a:scene3d>
      <a:camera prst="orthographicFront"/>
      <a:lightRig rig="threePt" dir="t"/>
    </a:scene3d>
    <a:sp3d prstMaterial="matte"/>
  </c:spPr>
  <c:txPr>
    <a:bodyPr/>
    <a:lstStyle/>
    <a:p>
      <a:pPr>
        <a:defRPr sz="960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l-PL" sz="8800">
                <a:solidFill>
                  <a:schemeClr val="bg1"/>
                </a:solidFill>
              </a:rPr>
              <a:t>Suma sprzedaży według kategorii</a:t>
            </a:r>
          </a:p>
          <a:p>
            <a:pPr>
              <a:defRPr sz="8800">
                <a:solidFill>
                  <a:schemeClr val="bg1"/>
                </a:solidFill>
              </a:defRPr>
            </a:pPr>
            <a:endParaRPr lang="pl-PL" sz="88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8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6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Dane!$C$1:$L$1</c:f>
              <c:strCache>
                <c:ptCount val="10"/>
                <c:pt idx="0">
                  <c:v> Kategoria 1</c:v>
                </c:pt>
                <c:pt idx="1">
                  <c:v>Kategoria 2</c:v>
                </c:pt>
                <c:pt idx="2">
                  <c:v> Kategoria 3</c:v>
                </c:pt>
                <c:pt idx="3">
                  <c:v> Kategoria 4</c:v>
                </c:pt>
                <c:pt idx="4">
                  <c:v>Kategoria 5</c:v>
                </c:pt>
                <c:pt idx="5">
                  <c:v> Kategoria 6</c:v>
                </c:pt>
                <c:pt idx="6">
                  <c:v> Kategoria 7</c:v>
                </c:pt>
                <c:pt idx="7">
                  <c:v> Kategoria 8</c:v>
                </c:pt>
                <c:pt idx="8">
                  <c:v> Kategoria 9</c:v>
                </c:pt>
                <c:pt idx="9">
                  <c:v> Kategoria 10</c:v>
                </c:pt>
              </c:strCache>
            </c:strRef>
          </c:cat>
          <c:val>
            <c:numRef>
              <c:f>Dane!$C$2:$L$2</c:f>
              <c:numCache>
                <c:formatCode>General</c:formatCode>
                <c:ptCount val="10"/>
                <c:pt idx="0">
                  <c:v>0</c:v>
                </c:pt>
                <c:pt idx="1">
                  <c:v>2350</c:v>
                </c:pt>
                <c:pt idx="2">
                  <c:v>50</c:v>
                </c:pt>
                <c:pt idx="3">
                  <c:v>289</c:v>
                </c:pt>
                <c:pt idx="4">
                  <c:v>1135</c:v>
                </c:pt>
                <c:pt idx="5">
                  <c:v>1624</c:v>
                </c:pt>
                <c:pt idx="6">
                  <c:v>272</c:v>
                </c:pt>
                <c:pt idx="7">
                  <c:v>1509</c:v>
                </c:pt>
                <c:pt idx="8">
                  <c:v>99</c:v>
                </c:pt>
                <c:pt idx="9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7-4D42-8BF6-3B4CA58CA1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503514768"/>
        <c:axId val="1501609280"/>
      </c:barChart>
      <c:valAx>
        <c:axId val="1501609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3514768"/>
        <c:crosses val="autoZero"/>
        <c:crossBetween val="between"/>
      </c:valAx>
      <c:catAx>
        <c:axId val="1503514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6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1609280"/>
        <c:crosses val="autoZero"/>
        <c:auto val="1"/>
        <c:lblAlgn val="ctr"/>
        <c:lblOffset val="100"/>
        <c:noMultiLvlLbl val="0"/>
      </c:catAx>
      <c:spPr>
        <a:solidFill>
          <a:srgbClr val="717171"/>
        </a:solidFill>
        <a:ln>
          <a:noFill/>
        </a:ln>
        <a:effectLst>
          <a:outerShdw blurRad="50800" dist="50800" dir="5400000" sx="1000" sy="1000" algn="ctr" rotWithShape="0">
            <a:srgbClr val="000000"/>
          </a:outerShdw>
          <a:softEdge rad="96520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7171"/>
    </a:solidFill>
    <a:ln w="9525" cap="flat" cmpd="sng" algn="ctr">
      <a:noFill/>
      <a:prstDash val="solid"/>
      <a:round/>
    </a:ln>
    <a:effectLst>
      <a:glow>
        <a:schemeClr val="accent1"/>
      </a:glow>
      <a:outerShdw blurRad="50800" dist="50800" dir="5400000" algn="ctr" rotWithShape="0">
        <a:srgbClr val="000000"/>
      </a:outerShdw>
      <a:softEdge rad="254000"/>
    </a:effectLst>
  </c:spPr>
  <c:txPr>
    <a:bodyPr/>
    <a:lstStyle/>
    <a:p>
      <a:pPr>
        <a:defRPr sz="660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plik sprzedazowy.xlsx]Dane!PivotTable6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5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Suma sprzedaży w danym dniu tygodnia</a:t>
            </a:r>
          </a:p>
          <a:p>
            <a:pPr>
              <a:defRPr/>
            </a:pPr>
            <a:endParaRPr lang="pl-PL" b="1"/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27941944384484718"/>
          <c:y val="3.151385737799724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5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15900" cap="rnd">
            <a:solidFill>
              <a:srgbClr val="16C8C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>
                <a:defRPr sz="96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76225" cap="rnd">
            <a:solidFill>
              <a:srgbClr val="16C8C4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15900" cap="rnd">
            <a:solidFill>
              <a:srgbClr val="16C8C4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2.6648710031626872E-3"/>
              <c:y val="-6.56468704123849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>
                <a:defRPr sz="96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15900" cap="rnd">
            <a:solidFill>
              <a:srgbClr val="16C8C4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3.0708192167278256E-2"/>
              <c:y val="-6.56468704123849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>
                <a:defRPr sz="96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0773772254371819E-2"/>
          <c:y val="0.11537292584189689"/>
          <c:w val="0.90824173572463163"/>
          <c:h val="0.75422394234618972"/>
        </c:manualLayout>
      </c:layout>
      <c:lineChart>
        <c:grouping val="standard"/>
        <c:varyColors val="0"/>
        <c:ser>
          <c:idx val="0"/>
          <c:order val="0"/>
          <c:tx>
            <c:strRef>
              <c:f>Dane!$B$39</c:f>
              <c:strCache>
                <c:ptCount val="1"/>
                <c:pt idx="0">
                  <c:v>Total</c:v>
                </c:pt>
              </c:strCache>
            </c:strRef>
          </c:tx>
          <c:spPr>
            <a:ln w="215900" cap="rnd">
              <a:solidFill>
                <a:srgbClr val="16C8C4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215900" cap="rnd">
                <a:solidFill>
                  <a:srgbClr val="16C8C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31-42CC-8532-CE00039AC314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15900" cap="rnd">
                <a:solidFill>
                  <a:srgbClr val="16C8C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E031-42CC-8532-CE00039AC314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76225" cap="rnd">
                <a:solidFill>
                  <a:srgbClr val="16C8C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E031-42CC-8532-CE00039AC314}"/>
              </c:ext>
            </c:extLst>
          </c:dPt>
          <c:dLbls>
            <c:dLbl>
              <c:idx val="2"/>
              <c:layout>
                <c:manualLayout>
                  <c:x val="2.6648710031626872E-3"/>
                  <c:y val="-6.56468704123849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31-42CC-8532-CE00039AC314}"/>
                </c:ext>
              </c:extLst>
            </c:dLbl>
            <c:dLbl>
              <c:idx val="4"/>
              <c:layout>
                <c:manualLayout>
                  <c:x val="-3.0708192167278256E-2"/>
                  <c:y val="-6.56468704123849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031-42CC-8532-CE00039AC3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t" anchorCtr="0"/>
              <a:lstStyle/>
              <a:p>
                <a:pPr>
                  <a:defRPr sz="96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174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strRef>
              <c:f>Dane!$A$40:$A$47</c:f>
              <c:strCache>
                <c:ptCount val="7"/>
                <c:pt idx="0">
                  <c:v>Poniedziałek</c:v>
                </c:pt>
                <c:pt idx="1">
                  <c:v>Wtorek</c:v>
                </c:pt>
                <c:pt idx="2">
                  <c:v>Środa</c:v>
                </c:pt>
                <c:pt idx="3">
                  <c:v>Czwartek</c:v>
                </c:pt>
                <c:pt idx="4">
                  <c:v>Piątek</c:v>
                </c:pt>
                <c:pt idx="5">
                  <c:v>Sobota</c:v>
                </c:pt>
                <c:pt idx="6">
                  <c:v>Niedziela</c:v>
                </c:pt>
              </c:strCache>
            </c:strRef>
          </c:cat>
          <c:val>
            <c:numRef>
              <c:f>Dane!$B$40:$B$47</c:f>
              <c:numCache>
                <c:formatCode>General</c:formatCode>
                <c:ptCount val="7"/>
                <c:pt idx="0">
                  <c:v>2445</c:v>
                </c:pt>
                <c:pt idx="1">
                  <c:v>2350</c:v>
                </c:pt>
                <c:pt idx="2">
                  <c:v>326</c:v>
                </c:pt>
                <c:pt idx="3">
                  <c:v>100</c:v>
                </c:pt>
                <c:pt idx="4">
                  <c:v>234</c:v>
                </c:pt>
                <c:pt idx="5">
                  <c:v>2023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1-42CC-8532-CE00039AC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1617600"/>
        <c:axId val="1698325472"/>
      </c:lineChart>
      <c:catAx>
        <c:axId val="170161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8325472"/>
        <c:crosses val="autoZero"/>
        <c:auto val="1"/>
        <c:lblAlgn val="ctr"/>
        <c:lblOffset val="100"/>
        <c:noMultiLvlLbl val="0"/>
      </c:catAx>
      <c:valAx>
        <c:axId val="1698325472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720000" spcFirstLastPara="1" vertOverflow="ellipsis" wrap="square" anchor="b" anchorCtr="0"/>
          <a:lstStyle/>
          <a:p>
            <a:pPr>
              <a:defRPr sz="7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1617600"/>
        <c:crosses val="autoZero"/>
        <c:crossBetween val="between"/>
        <c:majorUnit val="1000"/>
      </c:valAx>
      <c:spPr>
        <a:solidFill>
          <a:schemeClr val="bg2">
            <a:lumMod val="5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75000"/>
      </a:schemeClr>
    </a:solidFill>
    <a:ln w="9525" cap="flat" cmpd="sng" algn="ctr">
      <a:noFill/>
      <a:round/>
    </a:ln>
    <a:effectLst>
      <a:outerShdw blurRad="50800" dist="38100" dir="2700000" algn="tl" rotWithShape="0">
        <a:prstClr val="black"/>
      </a:outerShdw>
      <a:softEdge rad="254000"/>
    </a:effectLst>
  </c:spPr>
  <c:txPr>
    <a:bodyPr/>
    <a:lstStyle/>
    <a:p>
      <a:pPr>
        <a:defRPr sz="9600"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plik sprzedazowy.xlsx]Dane!PivotTable9</c:name>
    <c:fmtId val="3"/>
  </c:pivotSource>
  <c:chart>
    <c:title>
      <c:tx>
        <c:rich>
          <a:bodyPr/>
          <a:lstStyle/>
          <a:p>
            <a:pPr>
              <a:defRPr sz="13800">
                <a:solidFill>
                  <a:schemeClr val="bg1"/>
                </a:solidFill>
              </a:defRPr>
            </a:pPr>
            <a:r>
              <a:rPr lang="pl-PL" sz="9600">
                <a:solidFill>
                  <a:schemeClr val="bg1"/>
                </a:solidFill>
              </a:rPr>
              <a:t>Średnia kwota sprzedaży w</a:t>
            </a:r>
            <a:r>
              <a:rPr lang="pl-PL" sz="9600" baseline="0">
                <a:solidFill>
                  <a:schemeClr val="bg1"/>
                </a:solidFill>
              </a:rPr>
              <a:t> danym dniu tygodnia</a:t>
            </a:r>
            <a:endParaRPr lang="en-US" sz="96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15036312849162015"/>
          <c:y val="0"/>
        </c:manualLayout>
      </c:layout>
      <c:overlay val="0"/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marker>
          <c:symbol val="none"/>
        </c:marker>
        <c:dLbl>
          <c:idx val="0"/>
          <c:spPr>
            <a:noFill/>
            <a:ln w="34925">
              <a:noFill/>
            </a:ln>
            <a:effectLst/>
          </c:spPr>
          <c:txPr>
            <a:bodyPr rot="240000" spcFirstLastPara="1" vertOverflow="ellipsis" vert="horz" wrap="square" lIns="252000" tIns="19050" rIns="38100" bIns="19050" anchor="t" anchorCtr="0">
              <a:spAutoFit/>
            </a:bodyPr>
            <a:lstStyle/>
            <a:p>
              <a:pPr>
                <a:defRPr sz="9600" b="1" i="0" u="none" strike="noStrike" kern="1200" baseline="0">
                  <a:ln>
                    <a:noFill/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82122905027932E-2"/>
              <c:y val="-0.10081585081585084"/>
            </c:manualLayout>
          </c:layout>
          <c:spPr>
            <a:noFill/>
            <a:ln w="34925">
              <a:noFill/>
            </a:ln>
            <a:effectLst/>
          </c:spPr>
          <c:txPr>
            <a:bodyPr rot="240000" spcFirstLastPara="1" vertOverflow="ellipsis" vert="horz" wrap="square" lIns="252000" tIns="19050" rIns="38100" bIns="19050" anchor="t" anchorCtr="0">
              <a:spAutoFit/>
            </a:bodyPr>
            <a:lstStyle/>
            <a:p>
              <a:pPr>
                <a:defRPr sz="9600" b="1" i="0" u="none" strike="noStrike" kern="1200" baseline="0">
                  <a:ln>
                    <a:noFill/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800744878957161"/>
              <c:y val="5.9440559440559267E-2"/>
            </c:manualLayout>
          </c:layout>
          <c:spPr>
            <a:noFill/>
            <a:ln w="34925">
              <a:noFill/>
            </a:ln>
            <a:effectLst/>
          </c:spPr>
          <c:txPr>
            <a:bodyPr rot="240000" spcFirstLastPara="1" vertOverflow="ellipsis" vert="horz" wrap="square" lIns="252000" tIns="19050" rIns="38100" bIns="19050" anchor="t" anchorCtr="0">
              <a:spAutoFit/>
            </a:bodyPr>
            <a:lstStyle/>
            <a:p>
              <a:pPr>
                <a:defRPr sz="9600" b="1" i="0" u="none" strike="noStrike" kern="1200" baseline="0">
                  <a:ln>
                    <a:noFill/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9106145251396648E-2"/>
              <c:y val="0.11188811188811189"/>
            </c:manualLayout>
          </c:layout>
          <c:spPr>
            <a:noFill/>
            <a:ln w="34925">
              <a:noFill/>
            </a:ln>
            <a:effectLst/>
          </c:spPr>
          <c:txPr>
            <a:bodyPr rot="240000" spcFirstLastPara="1" vertOverflow="ellipsis" vert="horz" wrap="square" lIns="252000" tIns="19050" rIns="38100" bIns="19050" anchor="t" anchorCtr="0">
              <a:spAutoFit/>
            </a:bodyPr>
            <a:lstStyle/>
            <a:p>
              <a:pPr>
                <a:defRPr sz="9600" b="1" i="0" u="none" strike="noStrike" kern="1200" baseline="0">
                  <a:ln>
                    <a:noFill/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7.2625698324022353E-2"/>
              <c:y val="7.3426573426573424E-2"/>
            </c:manualLayout>
          </c:layout>
          <c:spPr>
            <a:noFill/>
            <a:ln w="34925">
              <a:noFill/>
            </a:ln>
            <a:effectLst/>
          </c:spPr>
          <c:txPr>
            <a:bodyPr rot="240000" spcFirstLastPara="1" vertOverflow="ellipsis" vert="horz" wrap="square" lIns="252000" tIns="19050" rIns="38100" bIns="19050" anchor="t" anchorCtr="0">
              <a:spAutoFit/>
            </a:bodyPr>
            <a:lstStyle/>
            <a:p>
              <a:pPr>
                <a:defRPr sz="9600" b="1" i="0" u="none" strike="noStrike" kern="1200" baseline="0">
                  <a:ln>
                    <a:noFill/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4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1247672253258832E-2"/>
              <c:y val="0"/>
            </c:manualLayout>
          </c:layout>
          <c:spPr>
            <a:noFill/>
            <a:ln w="34925">
              <a:noFill/>
            </a:ln>
            <a:effectLst/>
          </c:spPr>
          <c:txPr>
            <a:bodyPr rot="240000" spcFirstLastPara="1" vertOverflow="ellipsis" vert="horz" wrap="square" lIns="252000" tIns="19050" rIns="38100" bIns="19050" anchor="t" anchorCtr="0">
              <a:spAutoFit/>
            </a:bodyPr>
            <a:lstStyle/>
            <a:p>
              <a:pPr>
                <a:defRPr sz="9600" b="1" i="0" u="none" strike="noStrike" kern="1200" baseline="0">
                  <a:ln>
                    <a:noFill/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8696461824953452E-2"/>
              <c:y val="-4.8951048951048952E-2"/>
            </c:manualLayout>
          </c:layout>
          <c:spPr>
            <a:noFill/>
            <a:ln w="34925">
              <a:noFill/>
            </a:ln>
            <a:effectLst/>
          </c:spPr>
          <c:txPr>
            <a:bodyPr rot="240000" spcFirstLastPara="1" vertOverflow="ellipsis" vert="horz" wrap="square" lIns="252000" tIns="19050" rIns="38100" bIns="19050" anchor="t" anchorCtr="0">
              <a:spAutoFit/>
            </a:bodyPr>
            <a:lstStyle/>
            <a:p>
              <a:pPr>
                <a:defRPr sz="9600" b="1" i="0" u="none" strike="noStrike" kern="1200" baseline="0">
                  <a:ln>
                    <a:noFill/>
                  </a:ln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6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Dane!$B$50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DC9-46F1-9E75-8CE2F8D272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DC9-46F1-9E75-8CE2F8D272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DC9-46F1-9E75-8CE2F8D272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DC9-46F1-9E75-8CE2F8D272E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DC9-46F1-9E75-8CE2F8D272E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DC9-46F1-9E75-8CE2F8D272E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DC9-46F1-9E75-8CE2F8D272EE}"/>
              </c:ext>
            </c:extLst>
          </c:dPt>
          <c:dLbls>
            <c:dLbl>
              <c:idx val="0"/>
              <c:layout>
                <c:manualLayout>
                  <c:x val="7.82122905027932E-2"/>
                  <c:y val="-0.100815850815850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C9-46F1-9E75-8CE2F8D272EE}"/>
                </c:ext>
              </c:extLst>
            </c:dLbl>
            <c:dLbl>
              <c:idx val="1"/>
              <c:layout>
                <c:manualLayout>
                  <c:x val="0.10800744878957161"/>
                  <c:y val="5.94405594405592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DC9-46F1-9E75-8CE2F8D272EE}"/>
                </c:ext>
              </c:extLst>
            </c:dLbl>
            <c:dLbl>
              <c:idx val="2"/>
              <c:layout>
                <c:manualLayout>
                  <c:x val="-3.9106145251396648E-2"/>
                  <c:y val="0.111888111888111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DC9-46F1-9E75-8CE2F8D272EE}"/>
                </c:ext>
              </c:extLst>
            </c:dLbl>
            <c:dLbl>
              <c:idx val="3"/>
              <c:layout>
                <c:manualLayout>
                  <c:x val="-7.2625698324022353E-2"/>
                  <c:y val="7.34265734265734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DC9-46F1-9E75-8CE2F8D272EE}"/>
                </c:ext>
              </c:extLst>
            </c:dLbl>
            <c:dLbl>
              <c:idx val="4"/>
              <c:layout>
                <c:manualLayout>
                  <c:x val="-9.124767225325883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DC9-46F1-9E75-8CE2F8D272EE}"/>
                </c:ext>
              </c:extLst>
            </c:dLbl>
            <c:dLbl>
              <c:idx val="5"/>
              <c:layout>
                <c:manualLayout>
                  <c:x val="-9.8696461824953452E-2"/>
                  <c:y val="-4.89510489510489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DC9-46F1-9E75-8CE2F8D272EE}"/>
                </c:ext>
              </c:extLst>
            </c:dLbl>
            <c:spPr>
              <a:noFill/>
              <a:ln w="34925">
                <a:noFill/>
              </a:ln>
              <a:effectLst/>
            </c:spPr>
            <c:txPr>
              <a:bodyPr rot="240000" spcFirstLastPara="1" vertOverflow="ellipsis" vert="horz" wrap="square" lIns="252000" tIns="19050" rIns="38100" bIns="19050" anchor="t" anchorCtr="0">
                <a:spAutoFit/>
              </a:bodyPr>
              <a:lstStyle/>
              <a:p>
                <a:pPr>
                  <a:defRPr sz="9600" b="1" i="0" u="none" strike="noStrike" kern="1200" baseline="0">
                    <a:ln>
                      <a:noFill/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Dane!$A$51:$A$58</c:f>
              <c:strCache>
                <c:ptCount val="7"/>
                <c:pt idx="0">
                  <c:v>Poniedziałek</c:v>
                </c:pt>
                <c:pt idx="1">
                  <c:v>Wtorek</c:v>
                </c:pt>
                <c:pt idx="2">
                  <c:v>Środa</c:v>
                </c:pt>
                <c:pt idx="3">
                  <c:v>Czwartek</c:v>
                </c:pt>
                <c:pt idx="4">
                  <c:v>Piątek</c:v>
                </c:pt>
                <c:pt idx="5">
                  <c:v>Sobota</c:v>
                </c:pt>
                <c:pt idx="6">
                  <c:v>Niedziela</c:v>
                </c:pt>
              </c:strCache>
            </c:strRef>
          </c:cat>
          <c:val>
            <c:numRef>
              <c:f>Dane!$B$51:$B$58</c:f>
              <c:numCache>
                <c:formatCode>General</c:formatCode>
                <c:ptCount val="7"/>
                <c:pt idx="0">
                  <c:v>489</c:v>
                </c:pt>
                <c:pt idx="1">
                  <c:v>470</c:v>
                </c:pt>
                <c:pt idx="2">
                  <c:v>65.2</c:v>
                </c:pt>
                <c:pt idx="3">
                  <c:v>25</c:v>
                </c:pt>
                <c:pt idx="4">
                  <c:v>58.5</c:v>
                </c:pt>
                <c:pt idx="5">
                  <c:v>505.75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DC9-46F1-9E75-8CE2F8D272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790036022033547"/>
          <c:y val="0.30249054751023258"/>
          <c:w val="0.21230448149288603"/>
          <c:h val="0.457600444175247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7171"/>
    </a:solidFill>
    <a:ln w="9525" cap="flat" cmpd="sng" algn="ctr">
      <a:noFill/>
      <a:round/>
    </a:ln>
    <a:effectLst>
      <a:outerShdw blurRad="50800" dist="38100" dir="2700000" algn="tl" rotWithShape="0">
        <a:prstClr val="black"/>
      </a:outerShdw>
      <a:softEdge rad="254000"/>
    </a:effectLst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sv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image" Target="../media/image5.svg"/><Relationship Id="rId5" Type="http://schemas.openxmlformats.org/officeDocument/2006/relationships/image" Target="../media/image4.png"/><Relationship Id="rId10" Type="http://schemas.openxmlformats.org/officeDocument/2006/relationships/chart" Target="../charts/chart5.xml"/><Relationship Id="rId4" Type="http://schemas.openxmlformats.org/officeDocument/2006/relationships/image" Target="../media/image3.svg"/><Relationship Id="rId9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698500</xdr:colOff>
      <xdr:row>39</xdr:row>
      <xdr:rowOff>118533</xdr:rowOff>
    </xdr:from>
    <xdr:to>
      <xdr:col>7</xdr:col>
      <xdr:colOff>969434</xdr:colOff>
      <xdr:row>53</xdr:row>
      <xdr:rowOff>135466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770531-ADC1-EEDA-8773-4BCBBB741A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228600</xdr:colOff>
      <xdr:row>53</xdr:row>
      <xdr:rowOff>0</xdr:rowOff>
    </xdr:from>
    <xdr:to>
      <xdr:col>45</xdr:col>
      <xdr:colOff>381000</xdr:colOff>
      <xdr:row>114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D0A11B2-47B7-4540-130B-F5615CFACBB6}"/>
            </a:ext>
          </a:extLst>
        </xdr:cNvPr>
        <xdr:cNvSpPr/>
      </xdr:nvSpPr>
      <xdr:spPr>
        <a:xfrm>
          <a:off x="7543800" y="8077200"/>
          <a:ext cx="20269200" cy="9296400"/>
        </a:xfrm>
        <a:prstGeom prst="roundRect">
          <a:avLst/>
        </a:prstGeom>
        <a:solidFill>
          <a:schemeClr val="bg2">
            <a:lumMod val="95000"/>
            <a:alpha val="98000"/>
          </a:schemeClr>
        </a:solidFill>
        <a:ln>
          <a:noFill/>
        </a:ln>
        <a:effectLst>
          <a:outerShdw blurRad="50800" dist="50800" dir="5400000" algn="ctr" rotWithShape="0">
            <a:srgbClr val="000000"/>
          </a:outerShdw>
          <a:softEdge rad="24130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17</xdr:col>
      <xdr:colOff>457200</xdr:colOff>
      <xdr:row>70</xdr:row>
      <xdr:rowOff>76200</xdr:rowOff>
    </xdr:from>
    <xdr:to>
      <xdr:col>40</xdr:col>
      <xdr:colOff>304800</xdr:colOff>
      <xdr:row>98</xdr:row>
      <xdr:rowOff>0</xdr:rowOff>
    </xdr:to>
    <xdr:sp macro="" textlink="Dane!B35">
      <xdr:nvSpPr>
        <xdr:cNvPr id="4" name="TextBox 3">
          <a:extLst>
            <a:ext uri="{FF2B5EF4-FFF2-40B4-BE49-F238E27FC236}">
              <a16:creationId xmlns:a16="http://schemas.microsoft.com/office/drawing/2014/main" id="{6D64C221-F80A-9927-B826-00D59655E9B0}"/>
            </a:ext>
          </a:extLst>
        </xdr:cNvPr>
        <xdr:cNvSpPr txBox="1"/>
      </xdr:nvSpPr>
      <xdr:spPr>
        <a:xfrm>
          <a:off x="10820400" y="10744200"/>
          <a:ext cx="13868400" cy="419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BE3C9052-B4C8-4578-99D0-F7507A84CAB4}" type="TxLink">
            <a:rPr lang="en-US" sz="200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7 478 zł</a:t>
          </a:fld>
          <a:endParaRPr lang="pl-PL" sz="20000" b="1"/>
        </a:p>
      </xdr:txBody>
    </xdr:sp>
    <xdr:clientData/>
  </xdr:twoCellAnchor>
  <xdr:twoCellAnchor>
    <xdr:from>
      <xdr:col>15</xdr:col>
      <xdr:colOff>304800</xdr:colOff>
      <xdr:row>90</xdr:row>
      <xdr:rowOff>76200</xdr:rowOff>
    </xdr:from>
    <xdr:to>
      <xdr:col>47</xdr:col>
      <xdr:colOff>76200</xdr:colOff>
      <xdr:row>109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6DAFEC-F765-AAB5-F1C7-F8C81ACCA72B}"/>
            </a:ext>
          </a:extLst>
        </xdr:cNvPr>
        <xdr:cNvSpPr txBox="1"/>
      </xdr:nvSpPr>
      <xdr:spPr>
        <a:xfrm>
          <a:off x="9448800" y="13792200"/>
          <a:ext cx="19278600" cy="289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dadasd</a:t>
          </a:r>
        </a:p>
        <a:p>
          <a:endParaRPr lang="pl-PL" sz="1200"/>
        </a:p>
      </xdr:txBody>
    </xdr:sp>
    <xdr:clientData/>
  </xdr:twoCellAnchor>
  <xdr:twoCellAnchor>
    <xdr:from>
      <xdr:col>15</xdr:col>
      <xdr:colOff>76200</xdr:colOff>
      <xdr:row>93</xdr:row>
      <xdr:rowOff>76200</xdr:rowOff>
    </xdr:from>
    <xdr:to>
      <xdr:col>41</xdr:col>
      <xdr:colOff>533400</xdr:colOff>
      <xdr:row>107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110A966-2B6C-B595-F0D4-9A8C84AF8234}"/>
            </a:ext>
          </a:extLst>
        </xdr:cNvPr>
        <xdr:cNvSpPr txBox="1"/>
      </xdr:nvSpPr>
      <xdr:spPr>
        <a:xfrm>
          <a:off x="9220200" y="14249400"/>
          <a:ext cx="16306800" cy="2057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l-PL" sz="9600" b="1"/>
            <a:t>Suma Sprzedaży</a:t>
          </a:r>
        </a:p>
      </xdr:txBody>
    </xdr:sp>
    <xdr:clientData/>
  </xdr:twoCellAnchor>
  <xdr:twoCellAnchor>
    <xdr:from>
      <xdr:col>87</xdr:col>
      <xdr:colOff>304800</xdr:colOff>
      <xdr:row>53</xdr:row>
      <xdr:rowOff>0</xdr:rowOff>
    </xdr:from>
    <xdr:to>
      <xdr:col>120</xdr:col>
      <xdr:colOff>457200</xdr:colOff>
      <xdr:row>114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E80DAA9-4ED1-4A2A-BF74-D6A02A03F642}"/>
            </a:ext>
          </a:extLst>
        </xdr:cNvPr>
        <xdr:cNvSpPr/>
      </xdr:nvSpPr>
      <xdr:spPr>
        <a:xfrm>
          <a:off x="53340000" y="8077200"/>
          <a:ext cx="20269200" cy="9296400"/>
        </a:xfrm>
        <a:prstGeom prst="roundRect">
          <a:avLst/>
        </a:prstGeom>
        <a:solidFill>
          <a:schemeClr val="bg2">
            <a:lumMod val="95000"/>
          </a:schemeClr>
        </a:solidFill>
        <a:ln>
          <a:noFill/>
        </a:ln>
        <a:effectLst>
          <a:softEdge rad="25400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92</xdr:col>
      <xdr:colOff>381000</xdr:colOff>
      <xdr:row>70</xdr:row>
      <xdr:rowOff>76200</xdr:rowOff>
    </xdr:from>
    <xdr:to>
      <xdr:col>116</xdr:col>
      <xdr:colOff>533400</xdr:colOff>
      <xdr:row>89</xdr:row>
      <xdr:rowOff>0</xdr:rowOff>
    </xdr:to>
    <xdr:sp macro="" textlink="Dane!B36">
      <xdr:nvSpPr>
        <xdr:cNvPr id="8" name="TextBox 7">
          <a:extLst>
            <a:ext uri="{FF2B5EF4-FFF2-40B4-BE49-F238E27FC236}">
              <a16:creationId xmlns:a16="http://schemas.microsoft.com/office/drawing/2014/main" id="{42EF6FEB-A1DB-CC72-E1A3-6E02F9ACFD95}"/>
            </a:ext>
          </a:extLst>
        </xdr:cNvPr>
        <xdr:cNvSpPr txBox="1"/>
      </xdr:nvSpPr>
      <xdr:spPr>
        <a:xfrm>
          <a:off x="56464200" y="10744200"/>
          <a:ext cx="14782800" cy="281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49748B55-02AB-4BB6-8846-1BA82EBEA335}" type="TxLink">
            <a:rPr lang="en-US" sz="200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2 445 zł</a:t>
          </a:fld>
          <a:endParaRPr lang="pl-PL" sz="20000" b="1"/>
        </a:p>
      </xdr:txBody>
    </xdr:sp>
    <xdr:clientData/>
  </xdr:twoCellAnchor>
  <xdr:twoCellAnchor>
    <xdr:from>
      <xdr:col>93</xdr:col>
      <xdr:colOff>0</xdr:colOff>
      <xdr:row>96</xdr:row>
      <xdr:rowOff>0</xdr:rowOff>
    </xdr:from>
    <xdr:to>
      <xdr:col>115</xdr:col>
      <xdr:colOff>381000</xdr:colOff>
      <xdr:row>110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FEC2517-A676-49DD-BED6-7764C97CBD93}"/>
            </a:ext>
          </a:extLst>
        </xdr:cNvPr>
        <xdr:cNvSpPr txBox="1"/>
      </xdr:nvSpPr>
      <xdr:spPr>
        <a:xfrm>
          <a:off x="56692800" y="14630400"/>
          <a:ext cx="13792200" cy="2133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9600" b="1"/>
            <a:t>Top dzień w miesiącu</a:t>
          </a:r>
        </a:p>
        <a:p>
          <a:endParaRPr lang="pl-PL" sz="9600"/>
        </a:p>
      </xdr:txBody>
    </xdr:sp>
    <xdr:clientData/>
  </xdr:twoCellAnchor>
  <xdr:twoCellAnchor>
    <xdr:from>
      <xdr:col>146</xdr:col>
      <xdr:colOff>533400</xdr:colOff>
      <xdr:row>53</xdr:row>
      <xdr:rowOff>76200</xdr:rowOff>
    </xdr:from>
    <xdr:to>
      <xdr:col>180</xdr:col>
      <xdr:colOff>76200</xdr:colOff>
      <xdr:row>114</xdr:row>
      <xdr:rowOff>76200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C4FDA968-3583-429E-97CA-F232EF7C4DD0}"/>
            </a:ext>
          </a:extLst>
        </xdr:cNvPr>
        <xdr:cNvSpPr/>
      </xdr:nvSpPr>
      <xdr:spPr>
        <a:xfrm>
          <a:off x="89535000" y="8153400"/>
          <a:ext cx="20269200" cy="9296400"/>
        </a:xfrm>
        <a:prstGeom prst="roundRect">
          <a:avLst/>
        </a:prstGeom>
        <a:solidFill>
          <a:schemeClr val="bg2">
            <a:lumMod val="95000"/>
          </a:schemeClr>
        </a:solidFill>
        <a:ln>
          <a:noFill/>
        </a:ln>
        <a:effectLst>
          <a:softEdge rad="25400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146</xdr:col>
      <xdr:colOff>304800</xdr:colOff>
      <xdr:row>68</xdr:row>
      <xdr:rowOff>0</xdr:rowOff>
    </xdr:from>
    <xdr:to>
      <xdr:col>176</xdr:col>
      <xdr:colOff>381000</xdr:colOff>
      <xdr:row>92</xdr:row>
      <xdr:rowOff>0</xdr:rowOff>
    </xdr:to>
    <xdr:sp macro="" textlink="Dane!B37">
      <xdr:nvSpPr>
        <xdr:cNvPr id="11" name="TextBox 10">
          <a:extLst>
            <a:ext uri="{FF2B5EF4-FFF2-40B4-BE49-F238E27FC236}">
              <a16:creationId xmlns:a16="http://schemas.microsoft.com/office/drawing/2014/main" id="{8809B71C-B133-758B-5A3B-4D7F2A9D88EB}"/>
            </a:ext>
          </a:extLst>
        </xdr:cNvPr>
        <xdr:cNvSpPr txBox="1"/>
      </xdr:nvSpPr>
      <xdr:spPr>
        <a:xfrm>
          <a:off x="89306400" y="10363200"/>
          <a:ext cx="18364200" cy="3657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E5C9728B-0A7F-45AB-BDB3-05E0B47BB50A}" type="TxLink">
            <a:rPr lang="en-US" sz="199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Kategoria 2</a:t>
          </a:fld>
          <a:endParaRPr lang="pl-PL" sz="19900" b="1"/>
        </a:p>
      </xdr:txBody>
    </xdr:sp>
    <xdr:clientData/>
  </xdr:twoCellAnchor>
  <xdr:twoCellAnchor>
    <xdr:from>
      <xdr:col>155</xdr:col>
      <xdr:colOff>457200</xdr:colOff>
      <xdr:row>95</xdr:row>
      <xdr:rowOff>76200</xdr:rowOff>
    </xdr:from>
    <xdr:to>
      <xdr:col>170</xdr:col>
      <xdr:colOff>304800</xdr:colOff>
      <xdr:row>107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76FA923-C1BB-E773-F8CF-77D36970C01D}"/>
            </a:ext>
          </a:extLst>
        </xdr:cNvPr>
        <xdr:cNvSpPr txBox="1"/>
      </xdr:nvSpPr>
      <xdr:spPr>
        <a:xfrm>
          <a:off x="94945200" y="14554200"/>
          <a:ext cx="8991600" cy="175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9600" b="1"/>
            <a:t>Top Kategoria</a:t>
          </a:r>
        </a:p>
      </xdr:txBody>
    </xdr:sp>
    <xdr:clientData/>
  </xdr:twoCellAnchor>
  <xdr:twoCellAnchor>
    <xdr:from>
      <xdr:col>5</xdr:col>
      <xdr:colOff>0</xdr:colOff>
      <xdr:row>146</xdr:row>
      <xdr:rowOff>0</xdr:rowOff>
    </xdr:from>
    <xdr:to>
      <xdr:col>109</xdr:col>
      <xdr:colOff>228600</xdr:colOff>
      <xdr:row>337</xdr:row>
      <xdr:rowOff>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76C60B-28A2-1742-4F50-C4EFA1BF1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119</xdr:col>
      <xdr:colOff>0</xdr:colOff>
      <xdr:row>145</xdr:row>
      <xdr:rowOff>76200</xdr:rowOff>
    </xdr:from>
    <xdr:to>
      <xdr:col>186</xdr:col>
      <xdr:colOff>228600</xdr:colOff>
      <xdr:row>338</xdr:row>
      <xdr:rowOff>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D9A731C4-1139-C817-3B8A-66F3D192A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39</xdr:col>
      <xdr:colOff>0</xdr:colOff>
      <xdr:row>51</xdr:row>
      <xdr:rowOff>76200</xdr:rowOff>
    </xdr:from>
    <xdr:to>
      <xdr:col>45</xdr:col>
      <xdr:colOff>76200</xdr:colOff>
      <xdr:row>76</xdr:row>
      <xdr:rowOff>0</xdr:rowOff>
    </xdr:to>
    <xdr:pic>
      <xdr:nvPicPr>
        <xdr:cNvPr id="15" name="Graphic 14" descr="Money with solid fill">
          <a:extLst>
            <a:ext uri="{FF2B5EF4-FFF2-40B4-BE49-F238E27FC236}">
              <a16:creationId xmlns:a16="http://schemas.microsoft.com/office/drawing/2014/main" id="{A7728A65-AA62-7688-597D-1304D88E6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3774400" y="7848600"/>
          <a:ext cx="3733800" cy="3733800"/>
        </a:xfrm>
        <a:prstGeom prst="rect">
          <a:avLst/>
        </a:prstGeom>
      </xdr:spPr>
    </xdr:pic>
    <xdr:clientData/>
  </xdr:twoCellAnchor>
  <xdr:twoCellAnchor editAs="oneCell">
    <xdr:from>
      <xdr:col>114</xdr:col>
      <xdr:colOff>304800</xdr:colOff>
      <xdr:row>55</xdr:row>
      <xdr:rowOff>0</xdr:rowOff>
    </xdr:from>
    <xdr:to>
      <xdr:col>120</xdr:col>
      <xdr:colOff>0</xdr:colOff>
      <xdr:row>77</xdr:row>
      <xdr:rowOff>0</xdr:rowOff>
    </xdr:to>
    <xdr:pic>
      <xdr:nvPicPr>
        <xdr:cNvPr id="17" name="Graphic 16" descr="Daily calendar with solid fill">
          <a:extLst>
            <a:ext uri="{FF2B5EF4-FFF2-40B4-BE49-F238E27FC236}">
              <a16:creationId xmlns:a16="http://schemas.microsoft.com/office/drawing/2014/main" id="{7482B5FE-5447-9103-BEF2-E3D688877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9799200" y="8382000"/>
          <a:ext cx="3352800" cy="3352800"/>
        </a:xfrm>
        <a:prstGeom prst="rect">
          <a:avLst/>
        </a:prstGeom>
      </xdr:spPr>
    </xdr:pic>
    <xdr:clientData/>
  </xdr:twoCellAnchor>
  <xdr:twoCellAnchor editAs="oneCell">
    <xdr:from>
      <xdr:col>173</xdr:col>
      <xdr:colOff>533400</xdr:colOff>
      <xdr:row>55</xdr:row>
      <xdr:rowOff>0</xdr:rowOff>
    </xdr:from>
    <xdr:to>
      <xdr:col>179</xdr:col>
      <xdr:colOff>228600</xdr:colOff>
      <xdr:row>77</xdr:row>
      <xdr:rowOff>0</xdr:rowOff>
    </xdr:to>
    <xdr:pic>
      <xdr:nvPicPr>
        <xdr:cNvPr id="19" name="Graphic 18" descr="Bullseye with solid fill">
          <a:extLst>
            <a:ext uri="{FF2B5EF4-FFF2-40B4-BE49-F238E27FC236}">
              <a16:creationId xmlns:a16="http://schemas.microsoft.com/office/drawing/2014/main" id="{7974ED9C-62FA-DADB-9FC6-41605C5F6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5994200" y="8382000"/>
          <a:ext cx="3352800" cy="335280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189</xdr:col>
      <xdr:colOff>457200</xdr:colOff>
      <xdr:row>41</xdr:row>
      <xdr:rowOff>76200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C9A2477-B94A-0FDD-6CEC-E4D1467B6F38}"/>
            </a:ext>
          </a:extLst>
        </xdr:cNvPr>
        <xdr:cNvSpPr/>
      </xdr:nvSpPr>
      <xdr:spPr>
        <a:xfrm>
          <a:off x="4267200" y="1066800"/>
          <a:ext cx="111404400" cy="5257800"/>
        </a:xfrm>
        <a:prstGeom prst="roundRect">
          <a:avLst/>
        </a:prstGeom>
        <a:solidFill>
          <a:srgbClr val="717171"/>
        </a:solidFill>
        <a:ln>
          <a:solidFill>
            <a:schemeClr val="accent1">
              <a:shade val="1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35</xdr:col>
      <xdr:colOff>152400</xdr:colOff>
      <xdr:row>2</xdr:row>
      <xdr:rowOff>76200</xdr:rowOff>
    </xdr:from>
    <xdr:to>
      <xdr:col>177</xdr:col>
      <xdr:colOff>533400</xdr:colOff>
      <xdr:row>39</xdr:row>
      <xdr:rowOff>76200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4B9121B-A90F-6FF3-7DFF-9AF6C4621E0F}"/>
            </a:ext>
          </a:extLst>
        </xdr:cNvPr>
        <xdr:cNvSpPr txBox="1"/>
      </xdr:nvSpPr>
      <xdr:spPr>
        <a:xfrm>
          <a:off x="21488400" y="381000"/>
          <a:ext cx="86944200" cy="563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l-PL" sz="41300">
              <a:solidFill>
                <a:srgbClr val="58EDEA"/>
              </a:solidFill>
              <a:effectLst>
                <a:outerShdw blurRad="50800" dist="50800" dir="5400000" sx="95000" sy="95000" algn="ctr" rotWithShape="0">
                  <a:srgbClr val="000000">
                    <a:alpha val="43137"/>
                  </a:srgbClr>
                </a:outerShdw>
              </a:effectLst>
            </a:rPr>
            <a:t>LUTY</a:t>
          </a:r>
        </a:p>
      </xdr:txBody>
    </xdr:sp>
    <xdr:clientData/>
  </xdr:twoCellAnchor>
  <xdr:twoCellAnchor>
    <xdr:from>
      <xdr:col>4</xdr:col>
      <xdr:colOff>381000</xdr:colOff>
      <xdr:row>352</xdr:row>
      <xdr:rowOff>0</xdr:rowOff>
    </xdr:from>
    <xdr:to>
      <xdr:col>109</xdr:col>
      <xdr:colOff>304800</xdr:colOff>
      <xdr:row>499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13BE4DF-FF93-4401-A069-D2F3863137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119</xdr:col>
      <xdr:colOff>228600</xdr:colOff>
      <xdr:row>356</xdr:row>
      <xdr:rowOff>76200</xdr:rowOff>
    </xdr:from>
    <xdr:to>
      <xdr:col>186</xdr:col>
      <xdr:colOff>304800</xdr:colOff>
      <xdr:row>499</xdr:row>
      <xdr:rowOff>76200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F7040B3-336D-4E55-A55B-C6B8F05040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260.667852777777" createdVersion="8" refreshedVersion="8" minRefreshableVersion="3" recordCount="31" xr:uid="{5EABA7EB-D1AF-4FE1-966C-279A6C782BFA}">
  <cacheSource type="worksheet">
    <worksheetSource name="Table1"/>
  </cacheSource>
  <cacheFields count="3">
    <cacheField name="Column1" numFmtId="0">
      <sharedItems containsSemiMixedTypes="0" containsString="0" containsNumber="1" containsInteger="1" minValue="1" maxValue="31"/>
    </cacheField>
    <cacheField name="Column2" numFmtId="0">
      <sharedItems containsSemiMixedTypes="0" containsString="0" containsNumber="1" containsInteger="1" minValue="0" maxValue="2445"/>
    </cacheField>
    <cacheField name="Column3" numFmtId="166">
      <sharedItems count="7">
        <s v="Poniedziałek"/>
        <s v="Wtorek"/>
        <s v="Środa"/>
        <s v="Czwartek"/>
        <s v="Piątek"/>
        <s v="Sobota"/>
        <s v="Niedziel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n v="1"/>
    <n v="2445"/>
    <x v="0"/>
  </r>
  <r>
    <n v="2"/>
    <n v="2350"/>
    <x v="1"/>
  </r>
  <r>
    <n v="3"/>
    <n v="137"/>
    <x v="2"/>
  </r>
  <r>
    <n v="4"/>
    <n v="100"/>
    <x v="3"/>
  </r>
  <r>
    <n v="5"/>
    <n v="234"/>
    <x v="4"/>
  </r>
  <r>
    <n v="6"/>
    <n v="1500"/>
    <x v="5"/>
  </r>
  <r>
    <n v="7"/>
    <n v="0"/>
    <x v="6"/>
  </r>
  <r>
    <n v="8"/>
    <n v="0"/>
    <x v="0"/>
  </r>
  <r>
    <n v="9"/>
    <n v="0"/>
    <x v="1"/>
  </r>
  <r>
    <n v="10"/>
    <n v="189"/>
    <x v="2"/>
  </r>
  <r>
    <n v="11"/>
    <n v="0"/>
    <x v="3"/>
  </r>
  <r>
    <n v="12"/>
    <n v="0"/>
    <x v="4"/>
  </r>
  <r>
    <n v="13"/>
    <n v="223"/>
    <x v="5"/>
  </r>
  <r>
    <n v="14"/>
    <n v="0"/>
    <x v="6"/>
  </r>
  <r>
    <n v="15"/>
    <n v="0"/>
    <x v="0"/>
  </r>
  <r>
    <n v="16"/>
    <n v="0"/>
    <x v="1"/>
  </r>
  <r>
    <n v="17"/>
    <n v="0"/>
    <x v="2"/>
  </r>
  <r>
    <n v="18"/>
    <n v="0"/>
    <x v="3"/>
  </r>
  <r>
    <n v="19"/>
    <n v="0"/>
    <x v="4"/>
  </r>
  <r>
    <n v="20"/>
    <n v="300"/>
    <x v="5"/>
  </r>
  <r>
    <n v="21"/>
    <n v="0"/>
    <x v="6"/>
  </r>
  <r>
    <n v="22"/>
    <n v="0"/>
    <x v="0"/>
  </r>
  <r>
    <n v="23"/>
    <n v="0"/>
    <x v="1"/>
  </r>
  <r>
    <n v="24"/>
    <n v="0"/>
    <x v="2"/>
  </r>
  <r>
    <n v="25"/>
    <n v="0"/>
    <x v="3"/>
  </r>
  <r>
    <n v="26"/>
    <n v="0"/>
    <x v="4"/>
  </r>
  <r>
    <n v="27"/>
    <n v="0"/>
    <x v="5"/>
  </r>
  <r>
    <n v="28"/>
    <n v="0"/>
    <x v="6"/>
  </r>
  <r>
    <n v="29"/>
    <n v="0"/>
    <x v="0"/>
  </r>
  <r>
    <n v="30"/>
    <n v="0"/>
    <x v="1"/>
  </r>
  <r>
    <n v="31"/>
    <n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9088B0-2DE3-42E0-99E4-44C570AB177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3">
    <pivotField showAll="0"/>
    <pivotField dataField="1"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Column2" fld="1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46A8CF-89D9-478B-ABCF-2049BD7713EE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B16" firstHeaderRow="1" firstDataRow="1" firstDataCol="1"/>
  <pivotFields count="3">
    <pivotField showAll="0"/>
    <pivotField dataField="1"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Column2" fld="1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02305D-93F9-46D4-9969-692C763DCAFF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50:B58" firstHeaderRow="1" firstDataRow="1" firstDataCol="1"/>
  <pivotFields count="3">
    <pivotField showAll="0"/>
    <pivotField dataField="1"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Column2" fld="1" subtotal="average" baseField="2" baseItem="0"/>
  </dataField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B77EC0-BB33-4F2C-8358-DA1B35E0854A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9:B47" firstHeaderRow="1" firstDataRow="1" firstDataCol="1"/>
  <pivotFields count="3">
    <pivotField showAll="0"/>
    <pivotField dataField="1"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Column2" fld="1" baseField="0" baseItem="0"/>
  </dataFields>
  <chartFormats count="4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7E8C3-906F-46E6-A51A-4C365C3FBDE0}" name="Table2" displayName="Table2" ref="A1:C5" totalsRowShown="0">
  <autoFilter ref="A1:C5" xr:uid="{36B7E8C3-906F-46E6-A51A-4C365C3FBDE0}"/>
  <tableColumns count="3">
    <tableColumn id="1" xr3:uid="{5BCF0A3A-FC2E-44D2-B847-D40FDBF988B8}" name="Column1"/>
    <tableColumn id="2" xr3:uid="{0FF0A340-CFB2-4462-9FA9-E50CC8A64685}" name="Column2"/>
    <tableColumn id="3" xr3:uid="{07FD61E6-8A4F-4663-BC51-429C966992E8}" name="C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F7863-8CAB-4F11-A3BE-07AB8C2F4D32}" name="Table1" displayName="Table1" ref="A3:C34" totalsRowShown="0">
  <autoFilter ref="A3:C34" xr:uid="{320F7863-8CAB-4F11-A3BE-07AB8C2F4D32}"/>
  <tableColumns count="3">
    <tableColumn id="1" xr3:uid="{9AECBE33-8573-460D-B681-6A2156D8353C}" name="Column1" dataDxfId="187"/>
    <tableColumn id="2" xr3:uid="{23E8F03B-79EE-4F32-8D30-807EDF1461C3}" name="Column2" dataDxfId="186"/>
    <tableColumn id="3" xr3:uid="{2C299E9F-922A-4507-AD41-0A2A2511CD6C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D78C-142D-41C8-8238-56DE53FCAC77}">
  <dimension ref="A3:B11"/>
  <sheetViews>
    <sheetView workbookViewId="0">
      <selection activeCell="A3" sqref="A3:B11"/>
    </sheetView>
  </sheetViews>
  <sheetFormatPr defaultRowHeight="13.2" x14ac:dyDescent="0.25"/>
  <cols>
    <col min="1" max="1" width="13.33203125" bestFit="1" customWidth="1"/>
    <col min="2" max="2" width="18.77734375" bestFit="1" customWidth="1"/>
  </cols>
  <sheetData>
    <row r="3" spans="1:2" x14ac:dyDescent="0.25">
      <c r="A3" s="74" t="s">
        <v>50</v>
      </c>
      <c r="B3" t="s">
        <v>52</v>
      </c>
    </row>
    <row r="4" spans="1:2" x14ac:dyDescent="0.25">
      <c r="A4" s="75" t="s">
        <v>41</v>
      </c>
      <c r="B4">
        <v>489</v>
      </c>
    </row>
    <row r="5" spans="1:2" x14ac:dyDescent="0.25">
      <c r="A5" s="75" t="s">
        <v>43</v>
      </c>
      <c r="B5">
        <v>470</v>
      </c>
    </row>
    <row r="6" spans="1:2" x14ac:dyDescent="0.25">
      <c r="A6" s="75" t="s">
        <v>44</v>
      </c>
      <c r="B6">
        <v>65.2</v>
      </c>
    </row>
    <row r="7" spans="1:2" x14ac:dyDescent="0.25">
      <c r="A7" s="75" t="s">
        <v>45</v>
      </c>
      <c r="B7">
        <v>25</v>
      </c>
    </row>
    <row r="8" spans="1:2" x14ac:dyDescent="0.25">
      <c r="A8" s="75" t="s">
        <v>46</v>
      </c>
      <c r="B8">
        <v>58.5</v>
      </c>
    </row>
    <row r="9" spans="1:2" x14ac:dyDescent="0.25">
      <c r="A9" s="75" t="s">
        <v>47</v>
      </c>
      <c r="B9">
        <v>505.75</v>
      </c>
    </row>
    <row r="10" spans="1:2" x14ac:dyDescent="0.25">
      <c r="A10" s="75" t="s">
        <v>48</v>
      </c>
      <c r="B10">
        <v>0</v>
      </c>
    </row>
    <row r="11" spans="1:2" x14ac:dyDescent="0.25">
      <c r="A11" s="75" t="s">
        <v>51</v>
      </c>
      <c r="B11">
        <v>241.2258064516129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4568-4734-48E3-8185-DD00DB9675FA}">
  <dimension ref="A1:C16"/>
  <sheetViews>
    <sheetView workbookViewId="0">
      <selection activeCell="B16" sqref="A8:B16"/>
    </sheetView>
  </sheetViews>
  <sheetFormatPr defaultRowHeight="13.2" x14ac:dyDescent="0.25"/>
  <cols>
    <col min="1" max="1" width="13.33203125" bestFit="1" customWidth="1"/>
    <col min="2" max="2" width="18.77734375" bestFit="1" customWidth="1"/>
    <col min="3" max="3" width="10.5546875" customWidth="1"/>
  </cols>
  <sheetData>
    <row r="1" spans="1:3" x14ac:dyDescent="0.25">
      <c r="A1" t="s">
        <v>39</v>
      </c>
      <c r="B1" t="s">
        <v>40</v>
      </c>
      <c r="C1" t="s">
        <v>42</v>
      </c>
    </row>
    <row r="2" spans="1:3" x14ac:dyDescent="0.25">
      <c r="A2">
        <v>27</v>
      </c>
      <c r="B2">
        <v>0</v>
      </c>
      <c r="C2" t="s">
        <v>47</v>
      </c>
    </row>
    <row r="3" spans="1:3" x14ac:dyDescent="0.25">
      <c r="A3">
        <v>20</v>
      </c>
      <c r="B3">
        <v>300</v>
      </c>
      <c r="C3" t="s">
        <v>47</v>
      </c>
    </row>
    <row r="4" spans="1:3" x14ac:dyDescent="0.25">
      <c r="A4">
        <v>13</v>
      </c>
      <c r="B4">
        <v>223</v>
      </c>
      <c r="C4" t="s">
        <v>47</v>
      </c>
    </row>
    <row r="5" spans="1:3" x14ac:dyDescent="0.25">
      <c r="A5">
        <v>6</v>
      </c>
      <c r="B5">
        <v>1500</v>
      </c>
      <c r="C5" t="s">
        <v>47</v>
      </c>
    </row>
    <row r="8" spans="1:3" x14ac:dyDescent="0.25">
      <c r="A8" s="74" t="s">
        <v>50</v>
      </c>
      <c r="B8" t="s">
        <v>52</v>
      </c>
    </row>
    <row r="9" spans="1:3" x14ac:dyDescent="0.25">
      <c r="A9" s="75" t="s">
        <v>41</v>
      </c>
      <c r="B9">
        <v>489</v>
      </c>
    </row>
    <row r="10" spans="1:3" x14ac:dyDescent="0.25">
      <c r="A10" s="75" t="s">
        <v>43</v>
      </c>
      <c r="B10">
        <v>470</v>
      </c>
    </row>
    <row r="11" spans="1:3" x14ac:dyDescent="0.25">
      <c r="A11" s="75" t="s">
        <v>44</v>
      </c>
      <c r="B11">
        <v>65.2</v>
      </c>
    </row>
    <row r="12" spans="1:3" x14ac:dyDescent="0.25">
      <c r="A12" s="75" t="s">
        <v>45</v>
      </c>
      <c r="B12">
        <v>25</v>
      </c>
    </row>
    <row r="13" spans="1:3" x14ac:dyDescent="0.25">
      <c r="A13" s="75" t="s">
        <v>46</v>
      </c>
      <c r="B13">
        <v>58.5</v>
      </c>
    </row>
    <row r="14" spans="1:3" x14ac:dyDescent="0.25">
      <c r="A14" s="75" t="s">
        <v>47</v>
      </c>
      <c r="B14">
        <v>505.75</v>
      </c>
    </row>
    <row r="15" spans="1:3" x14ac:dyDescent="0.25">
      <c r="A15" s="75" t="s">
        <v>48</v>
      </c>
      <c r="B15">
        <v>0</v>
      </c>
    </row>
    <row r="16" spans="1:3" x14ac:dyDescent="0.25">
      <c r="A16" s="75" t="s">
        <v>51</v>
      </c>
      <c r="B16">
        <v>241.2258064516129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">
    <outlinePr summaryBelow="0" summaryRight="0"/>
  </sheetPr>
  <dimension ref="A1:P58"/>
  <sheetViews>
    <sheetView zoomScale="90" zoomScaleNormal="90" workbookViewId="0">
      <selection activeCell="I45" sqref="I45"/>
    </sheetView>
  </sheetViews>
  <sheetFormatPr defaultColWidth="12.6640625" defaultRowHeight="15.75" customHeight="1" x14ac:dyDescent="0.25"/>
  <cols>
    <col min="1" max="1" width="13.44140625" bestFit="1" customWidth="1"/>
    <col min="2" max="2" width="15.44140625" bestFit="1" customWidth="1"/>
    <col min="3" max="11" width="15.6640625" bestFit="1" customWidth="1"/>
    <col min="12" max="12" width="16.6640625" bestFit="1" customWidth="1"/>
    <col min="13" max="13" width="14.44140625" bestFit="1" customWidth="1"/>
  </cols>
  <sheetData>
    <row r="1" spans="1:16" ht="13.2" x14ac:dyDescent="0.25">
      <c r="A1" s="44"/>
      <c r="B1" s="46" t="s">
        <v>14</v>
      </c>
      <c r="C1" s="71" t="s">
        <v>31</v>
      </c>
      <c r="D1" s="71" t="s">
        <v>16</v>
      </c>
      <c r="E1" s="71" t="s">
        <v>32</v>
      </c>
      <c r="F1" s="71" t="s">
        <v>33</v>
      </c>
      <c r="G1" s="71" t="s">
        <v>19</v>
      </c>
      <c r="H1" s="71" t="s">
        <v>34</v>
      </c>
      <c r="I1" s="71" t="s">
        <v>35</v>
      </c>
      <c r="J1" s="71" t="s">
        <v>36</v>
      </c>
      <c r="K1" s="72" t="s">
        <v>37</v>
      </c>
      <c r="L1" s="73" t="s">
        <v>38</v>
      </c>
      <c r="M1" s="45"/>
      <c r="O1" t="s">
        <v>25</v>
      </c>
      <c r="P1" s="45"/>
    </row>
    <row r="2" spans="1:16" ht="13.2" x14ac:dyDescent="0.25">
      <c r="A2" s="44"/>
      <c r="B2" s="49"/>
      <c r="C2" s="50">
        <f>SUM('1:31'!L5)</f>
        <v>0</v>
      </c>
      <c r="D2" s="50">
        <f>SUM('1:31'!M5)</f>
        <v>2350</v>
      </c>
      <c r="E2" s="50">
        <f>SUM('1:31'!L7)</f>
        <v>50</v>
      </c>
      <c r="F2" s="50">
        <f>SUM('1:31'!M7)</f>
        <v>289</v>
      </c>
      <c r="G2" s="50">
        <f>SUM('1:31'!L9)</f>
        <v>1135</v>
      </c>
      <c r="H2" s="50">
        <f>SUM('1:31'!M9)</f>
        <v>1624</v>
      </c>
      <c r="I2" s="50">
        <f>SUM('1:31'!L11)</f>
        <v>272</v>
      </c>
      <c r="J2" s="50">
        <f>SUM('1:31'!M11)</f>
        <v>1509</v>
      </c>
      <c r="K2" s="50">
        <f>SUM('1:31'!L13)</f>
        <v>99</v>
      </c>
      <c r="L2" s="50">
        <f>SUM('1:31'!M13)</f>
        <v>150</v>
      </c>
      <c r="O2" t="s">
        <v>15</v>
      </c>
      <c r="P2" s="45"/>
    </row>
    <row r="3" spans="1:16" ht="13.2" x14ac:dyDescent="0.25">
      <c r="A3" s="44" t="s">
        <v>39</v>
      </c>
      <c r="B3" s="45" t="s">
        <v>40</v>
      </c>
      <c r="C3" s="47" t="s">
        <v>42</v>
      </c>
      <c r="D3" s="48"/>
      <c r="E3" s="45"/>
      <c r="M3" s="45"/>
      <c r="O3" t="s">
        <v>16</v>
      </c>
      <c r="P3" s="45"/>
    </row>
    <row r="4" spans="1:16" ht="13.2" x14ac:dyDescent="0.25">
      <c r="A4" s="44">
        <v>1</v>
      </c>
      <c r="B4" s="45">
        <f>SUM('1'!$B$25:$C$25,'1'!$E$25:$F$25)</f>
        <v>2445</v>
      </c>
      <c r="C4" s="47" t="s">
        <v>41</v>
      </c>
      <c r="D4" s="48"/>
      <c r="E4" s="45"/>
      <c r="M4" s="45"/>
      <c r="O4" t="s">
        <v>17</v>
      </c>
      <c r="P4" s="45"/>
    </row>
    <row r="5" spans="1:16" ht="13.2" x14ac:dyDescent="0.25">
      <c r="A5" s="44">
        <v>2</v>
      </c>
      <c r="B5" s="45">
        <f>SUM('2'!$B$25:$C$25,'2'!$E$25:$F$25)</f>
        <v>2350</v>
      </c>
      <c r="C5" s="47" t="s">
        <v>43</v>
      </c>
      <c r="D5" s="48"/>
      <c r="E5" s="45"/>
      <c r="M5" s="45"/>
      <c r="O5" t="s">
        <v>18</v>
      </c>
      <c r="P5" s="45"/>
    </row>
    <row r="6" spans="1:16" ht="13.2" x14ac:dyDescent="0.25">
      <c r="A6" s="44">
        <v>3</v>
      </c>
      <c r="B6" s="45">
        <f>SUM('3'!$B$25:$C$25,'3'!$E$25:$F$25)</f>
        <v>137</v>
      </c>
      <c r="C6" s="47" t="s">
        <v>44</v>
      </c>
      <c r="D6" s="48"/>
      <c r="E6" s="45"/>
      <c r="M6" s="45"/>
      <c r="O6" t="s">
        <v>19</v>
      </c>
      <c r="P6" s="45"/>
    </row>
    <row r="7" spans="1:16" ht="13.2" x14ac:dyDescent="0.25">
      <c r="A7" s="44">
        <v>4</v>
      </c>
      <c r="B7" s="45">
        <f>SUM('4'!$B$25:$C$25,'4'!$E$25:$F$25)</f>
        <v>100</v>
      </c>
      <c r="C7" s="47" t="s">
        <v>45</v>
      </c>
      <c r="D7" s="48"/>
      <c r="E7" s="45"/>
      <c r="M7" s="45"/>
      <c r="O7" t="s">
        <v>20</v>
      </c>
      <c r="P7" s="45"/>
    </row>
    <row r="8" spans="1:16" ht="13.2" x14ac:dyDescent="0.25">
      <c r="A8" s="44">
        <v>5</v>
      </c>
      <c r="B8" s="45">
        <f>SUM('5'!$B$25:$C$25,'5'!$E$25:$F$25)</f>
        <v>234</v>
      </c>
      <c r="C8" s="47" t="s">
        <v>46</v>
      </c>
      <c r="D8" s="48"/>
      <c r="E8" s="45"/>
      <c r="M8" s="45"/>
      <c r="O8" t="s">
        <v>21</v>
      </c>
      <c r="P8" s="45"/>
    </row>
    <row r="9" spans="1:16" ht="13.2" x14ac:dyDescent="0.25">
      <c r="A9" s="44">
        <v>6</v>
      </c>
      <c r="B9" s="45">
        <f>SUM('6'!$B$25:$C$25,'6'!$E$25:$F$25)</f>
        <v>1500</v>
      </c>
      <c r="C9" s="47" t="s">
        <v>47</v>
      </c>
      <c r="D9" s="48"/>
      <c r="E9" s="45"/>
      <c r="M9" s="45"/>
      <c r="O9" t="s">
        <v>22</v>
      </c>
      <c r="P9" s="45"/>
    </row>
    <row r="10" spans="1:16" ht="13.2" x14ac:dyDescent="0.25">
      <c r="A10" s="44">
        <v>7</v>
      </c>
      <c r="B10" s="45">
        <f>SUM('7'!$B$25:$C$25,'7'!$E$25:$F$25)</f>
        <v>0</v>
      </c>
      <c r="C10" s="47" t="s">
        <v>48</v>
      </c>
      <c r="D10" s="48"/>
      <c r="E10" s="45"/>
      <c r="M10" s="45"/>
      <c r="O10" t="s">
        <v>23</v>
      </c>
      <c r="P10" s="45"/>
    </row>
    <row r="11" spans="1:16" ht="13.2" x14ac:dyDescent="0.25">
      <c r="A11" s="44">
        <v>8</v>
      </c>
      <c r="B11" s="45">
        <f>SUM('8'!$B$25:$C$25,'8'!$E$25:$F$25)</f>
        <v>0</v>
      </c>
      <c r="C11" s="47" t="s">
        <v>41</v>
      </c>
      <c r="D11" s="48"/>
      <c r="E11" s="45"/>
      <c r="M11" s="45"/>
      <c r="O11" t="s">
        <v>24</v>
      </c>
      <c r="P11" s="45"/>
    </row>
    <row r="12" spans="1:16" ht="13.2" x14ac:dyDescent="0.25">
      <c r="A12" s="44">
        <v>9</v>
      </c>
      <c r="B12" s="45">
        <f>SUM('9'!$B$25:$C$25,'9'!$E$25:$F$25)</f>
        <v>0</v>
      </c>
      <c r="C12" s="47" t="s">
        <v>43</v>
      </c>
      <c r="D12" s="48"/>
      <c r="E12" s="45"/>
      <c r="M12" s="45"/>
      <c r="P12" s="45"/>
    </row>
    <row r="13" spans="1:16" ht="13.2" x14ac:dyDescent="0.25">
      <c r="A13" s="44">
        <v>10</v>
      </c>
      <c r="B13" s="45">
        <f>SUM('10'!$B$25:$C$25,'10'!$E$25:$F$25)</f>
        <v>189</v>
      </c>
      <c r="C13" s="47" t="s">
        <v>44</v>
      </c>
      <c r="D13" s="48"/>
      <c r="E13" s="45"/>
      <c r="M13" s="45"/>
      <c r="N13" s="45"/>
      <c r="O13" s="45"/>
      <c r="P13" s="45"/>
    </row>
    <row r="14" spans="1:16" ht="13.2" x14ac:dyDescent="0.25">
      <c r="A14" s="44">
        <v>11</v>
      </c>
      <c r="B14" s="45">
        <f>SUM('11'!$B$25:$C$25,'11'!$E$25:$F$25)</f>
        <v>0</v>
      </c>
      <c r="C14" s="47" t="s">
        <v>45</v>
      </c>
      <c r="D14" s="48"/>
      <c r="E14" s="45"/>
      <c r="M14" s="45"/>
      <c r="N14" s="45"/>
      <c r="O14" s="45"/>
      <c r="P14" s="45"/>
    </row>
    <row r="15" spans="1:16" ht="13.2" x14ac:dyDescent="0.25">
      <c r="A15" s="44">
        <v>12</v>
      </c>
      <c r="B15" s="45">
        <f>SUM('12'!$B$25:$C$25,'12'!$E$25:$F$25)</f>
        <v>0</v>
      </c>
      <c r="C15" s="47" t="s">
        <v>46</v>
      </c>
      <c r="D15" s="48"/>
      <c r="E15" s="45"/>
      <c r="M15" s="45"/>
      <c r="N15" s="45"/>
      <c r="O15" s="45"/>
      <c r="P15" s="45"/>
    </row>
    <row r="16" spans="1:16" ht="13.2" x14ac:dyDescent="0.25">
      <c r="A16" s="44">
        <v>13</v>
      </c>
      <c r="B16" s="45">
        <f>SUM('13'!$B$25:$C$25,'13'!$E$25:$F$25)</f>
        <v>223</v>
      </c>
      <c r="C16" s="47" t="s">
        <v>47</v>
      </c>
      <c r="D16" s="48"/>
      <c r="E16" s="45"/>
      <c r="M16" s="45"/>
      <c r="N16" s="45"/>
      <c r="O16" s="45"/>
      <c r="P16" s="45"/>
    </row>
    <row r="17" spans="1:16" ht="13.2" x14ac:dyDescent="0.25">
      <c r="A17" s="44">
        <v>14</v>
      </c>
      <c r="B17" s="45">
        <f>SUM('14'!$B$25:$C$25,'14'!$E$25:$F$25)</f>
        <v>0</v>
      </c>
      <c r="C17" s="47" t="s">
        <v>48</v>
      </c>
      <c r="D17" s="48"/>
      <c r="E17" s="45"/>
      <c r="M17" s="45"/>
      <c r="N17" s="45"/>
      <c r="O17" s="45"/>
      <c r="P17" s="45"/>
    </row>
    <row r="18" spans="1:16" ht="13.2" x14ac:dyDescent="0.25">
      <c r="A18" s="44">
        <v>15</v>
      </c>
      <c r="B18" s="45">
        <f>SUM('15'!$B$25:$C$25,'15'!$E$25:$F$25)</f>
        <v>0</v>
      </c>
      <c r="C18" s="47" t="s">
        <v>41</v>
      </c>
      <c r="D18" s="48"/>
      <c r="E18" s="45"/>
      <c r="M18" s="45"/>
      <c r="N18" s="45"/>
      <c r="O18" s="45"/>
      <c r="P18" s="45"/>
    </row>
    <row r="19" spans="1:16" ht="13.2" x14ac:dyDescent="0.25">
      <c r="A19" s="44">
        <v>16</v>
      </c>
      <c r="B19" s="45">
        <f>SUM('16'!$B$25:$C$25,'16'!$E$25:$F$25)</f>
        <v>0</v>
      </c>
      <c r="C19" s="47" t="s">
        <v>43</v>
      </c>
      <c r="D19" s="48"/>
      <c r="E19" s="45"/>
      <c r="M19" s="45"/>
      <c r="N19" s="45"/>
      <c r="O19" s="45"/>
      <c r="P19" s="45"/>
    </row>
    <row r="20" spans="1:16" ht="13.2" x14ac:dyDescent="0.25">
      <c r="A20" s="44">
        <v>17</v>
      </c>
      <c r="B20" s="45">
        <f>SUM('17'!$B$25:$C$25,'17'!$E$25:$F$25)</f>
        <v>0</v>
      </c>
      <c r="C20" s="47" t="s">
        <v>44</v>
      </c>
      <c r="D20" s="48"/>
      <c r="E20" s="45"/>
      <c r="M20" s="45"/>
      <c r="N20" s="45"/>
      <c r="O20" s="45"/>
      <c r="P20" s="45"/>
    </row>
    <row r="21" spans="1:16" ht="13.2" x14ac:dyDescent="0.25">
      <c r="A21" s="44">
        <v>18</v>
      </c>
      <c r="B21" s="45">
        <f>SUM('18'!$B$25:$C$25,'18'!$E$25:$F$25)</f>
        <v>0</v>
      </c>
      <c r="C21" s="47" t="s">
        <v>45</v>
      </c>
      <c r="D21" s="48"/>
      <c r="E21" s="45"/>
      <c r="M21" s="45"/>
      <c r="N21" s="45"/>
      <c r="O21" s="45"/>
      <c r="P21" s="45"/>
    </row>
    <row r="22" spans="1:16" ht="13.2" x14ac:dyDescent="0.25">
      <c r="A22" s="44">
        <v>19</v>
      </c>
      <c r="B22" s="45">
        <f>SUM('19'!$B$25:$C$25,'19'!$E$25:$F$25)</f>
        <v>0</v>
      </c>
      <c r="C22" s="47" t="s">
        <v>46</v>
      </c>
      <c r="D22" s="48"/>
      <c r="E22" s="45"/>
      <c r="M22" s="45"/>
      <c r="N22" s="45"/>
      <c r="O22" s="45"/>
      <c r="P22" s="45"/>
    </row>
    <row r="23" spans="1:16" ht="13.2" x14ac:dyDescent="0.25">
      <c r="A23" s="44">
        <v>20</v>
      </c>
      <c r="B23" s="45">
        <f>SUM('20'!$B$25:$C$25,'20'!$E$25:$F$25)</f>
        <v>300</v>
      </c>
      <c r="C23" s="47" t="s">
        <v>47</v>
      </c>
      <c r="D23" s="48"/>
      <c r="E23" s="45"/>
      <c r="M23" s="45"/>
      <c r="N23" s="45"/>
      <c r="O23" s="45"/>
      <c r="P23" s="45"/>
    </row>
    <row r="24" spans="1:16" ht="13.2" x14ac:dyDescent="0.25">
      <c r="A24" s="44">
        <v>21</v>
      </c>
      <c r="B24" s="45">
        <f>SUM('21'!$B$25:$C$25,'21'!$E$25:$F$25)</f>
        <v>0</v>
      </c>
      <c r="C24" s="47" t="s">
        <v>48</v>
      </c>
      <c r="D24" s="48"/>
      <c r="E24" s="45"/>
      <c r="M24" s="45"/>
      <c r="N24" s="45"/>
      <c r="O24" s="45"/>
      <c r="P24" s="45"/>
    </row>
    <row r="25" spans="1:16" ht="13.2" x14ac:dyDescent="0.25">
      <c r="A25" s="44">
        <v>22</v>
      </c>
      <c r="B25" s="45">
        <f>SUM('22'!$B$25:$C$25,'22'!$E$25:$F$25)</f>
        <v>0</v>
      </c>
      <c r="C25" s="47" t="s">
        <v>41</v>
      </c>
      <c r="D25" s="48"/>
      <c r="E25" s="45"/>
      <c r="M25" s="45"/>
      <c r="N25" s="45"/>
      <c r="O25" s="45"/>
      <c r="P25" s="45"/>
    </row>
    <row r="26" spans="1:16" ht="13.2" x14ac:dyDescent="0.25">
      <c r="A26" s="44">
        <v>23</v>
      </c>
      <c r="B26" s="45">
        <f>SUM('23'!$B$25:$C$25,'23'!$E$25:$F$25)</f>
        <v>0</v>
      </c>
      <c r="C26" s="47" t="s">
        <v>43</v>
      </c>
      <c r="D26" s="48"/>
      <c r="E26" s="45"/>
      <c r="M26" s="45"/>
      <c r="N26" s="45"/>
      <c r="O26" s="45"/>
      <c r="P26" s="45"/>
    </row>
    <row r="27" spans="1:16" ht="13.2" x14ac:dyDescent="0.25">
      <c r="A27" s="44">
        <v>24</v>
      </c>
      <c r="B27" s="45">
        <f>SUM('24'!$B$25:$C$25,'24'!$E$25:$F$25)</f>
        <v>0</v>
      </c>
      <c r="C27" s="47" t="s">
        <v>44</v>
      </c>
      <c r="D27" s="48"/>
      <c r="E27" s="45"/>
      <c r="M27" s="45"/>
      <c r="N27" s="45"/>
      <c r="O27" s="45"/>
      <c r="P27" s="45"/>
    </row>
    <row r="28" spans="1:16" ht="13.2" x14ac:dyDescent="0.25">
      <c r="A28" s="44">
        <v>25</v>
      </c>
      <c r="B28" s="45">
        <f>SUM('25'!$B$25:$C$25,'25'!$E$25:$F$25)</f>
        <v>0</v>
      </c>
      <c r="C28" s="47" t="s">
        <v>45</v>
      </c>
      <c r="D28" s="48"/>
      <c r="E28" s="45"/>
      <c r="M28" s="45"/>
      <c r="N28" s="45"/>
      <c r="O28" s="45"/>
      <c r="P28" s="45"/>
    </row>
    <row r="29" spans="1:16" ht="13.2" x14ac:dyDescent="0.25">
      <c r="A29" s="44">
        <v>26</v>
      </c>
      <c r="B29" s="45">
        <f>SUM('26'!$B$25:$C$25,'26'!$E$25:$F$25)</f>
        <v>0</v>
      </c>
      <c r="C29" s="47" t="s">
        <v>46</v>
      </c>
      <c r="D29" s="48"/>
      <c r="E29" s="45"/>
      <c r="M29" s="45"/>
      <c r="N29" s="45"/>
      <c r="O29" s="45"/>
      <c r="P29" s="45"/>
    </row>
    <row r="30" spans="1:16" ht="13.2" x14ac:dyDescent="0.25">
      <c r="A30" s="44">
        <v>27</v>
      </c>
      <c r="B30" s="45">
        <f>SUM('27'!$B$25:$C$25,'27'!$E$25:$F$25)</f>
        <v>0</v>
      </c>
      <c r="C30" s="47" t="s">
        <v>47</v>
      </c>
      <c r="D30" s="48"/>
      <c r="E30" s="45"/>
      <c r="M30" s="45"/>
      <c r="N30" s="45"/>
      <c r="O30" s="45"/>
      <c r="P30" s="45"/>
    </row>
    <row r="31" spans="1:16" ht="13.2" x14ac:dyDescent="0.25">
      <c r="A31" s="44">
        <v>28</v>
      </c>
      <c r="B31" s="45">
        <f>SUM('28'!$B$25:$C$25,'28'!$E$25:$F$25)</f>
        <v>0</v>
      </c>
      <c r="C31" s="47" t="s">
        <v>48</v>
      </c>
      <c r="D31" s="48"/>
      <c r="E31" s="45"/>
      <c r="M31" s="45"/>
      <c r="N31" s="45"/>
      <c r="O31" s="45"/>
      <c r="P31" s="45"/>
    </row>
    <row r="32" spans="1:16" ht="13.2" x14ac:dyDescent="0.25">
      <c r="A32" s="44">
        <v>29</v>
      </c>
      <c r="B32" s="45">
        <f>SUM('29'!$B$25:$C$25,'29'!$E$25:$F$25)</f>
        <v>0</v>
      </c>
      <c r="C32" s="47" t="s">
        <v>41</v>
      </c>
      <c r="D32" s="45"/>
      <c r="E32" s="45"/>
      <c r="M32" s="45"/>
      <c r="N32" s="45"/>
      <c r="O32" s="45"/>
      <c r="P32" s="45"/>
    </row>
    <row r="33" spans="1:3" ht="15.75" customHeight="1" x14ac:dyDescent="0.25">
      <c r="A33" s="44">
        <v>30</v>
      </c>
      <c r="B33" s="45">
        <f>SUM('30'!$B$25:$C$25,'30'!$E$25:$F$25)</f>
        <v>0</v>
      </c>
      <c r="C33" s="47" t="s">
        <v>43</v>
      </c>
    </row>
    <row r="34" spans="1:3" ht="15.75" customHeight="1" x14ac:dyDescent="0.25">
      <c r="A34" s="44">
        <v>31</v>
      </c>
      <c r="B34" s="45">
        <f>SUM('31'!$B$25:$C$25,'31'!$E$25:$F$25)</f>
        <v>0</v>
      </c>
      <c r="C34" s="47" t="s">
        <v>44</v>
      </c>
    </row>
    <row r="35" spans="1:3" ht="15.75" customHeight="1" x14ac:dyDescent="0.25">
      <c r="B35" s="69">
        <f>SUM(B4:B34)</f>
        <v>7478</v>
      </c>
    </row>
    <row r="36" spans="1:3" ht="15.75" customHeight="1" x14ac:dyDescent="0.25">
      <c r="A36" s="70" t="s">
        <v>30</v>
      </c>
      <c r="B36" s="69">
        <f>LARGE(B4:B34,1)</f>
        <v>2445</v>
      </c>
    </row>
    <row r="37" spans="1:3" ht="15.75" customHeight="1" x14ac:dyDescent="0.25">
      <c r="A37" s="70" t="s">
        <v>29</v>
      </c>
      <c r="B37" t="str">
        <f>INDEX(C1:L1,MATCH(LARGE(C2:L2,1),C2:L2,0))</f>
        <v>Kategoria 2</v>
      </c>
    </row>
    <row r="39" spans="1:3" ht="15.75" customHeight="1" x14ac:dyDescent="0.25">
      <c r="A39" s="74" t="s">
        <v>50</v>
      </c>
      <c r="B39" t="s">
        <v>49</v>
      </c>
    </row>
    <row r="40" spans="1:3" ht="15.75" customHeight="1" x14ac:dyDescent="0.25">
      <c r="A40" s="75" t="s">
        <v>41</v>
      </c>
      <c r="B40">
        <v>2445</v>
      </c>
    </row>
    <row r="41" spans="1:3" ht="15.75" customHeight="1" x14ac:dyDescent="0.25">
      <c r="A41" s="75" t="s">
        <v>43</v>
      </c>
      <c r="B41">
        <v>2350</v>
      </c>
    </row>
    <row r="42" spans="1:3" ht="15.75" customHeight="1" x14ac:dyDescent="0.25">
      <c r="A42" s="75" t="s">
        <v>44</v>
      </c>
      <c r="B42">
        <v>326</v>
      </c>
    </row>
    <row r="43" spans="1:3" ht="15.75" customHeight="1" x14ac:dyDescent="0.25">
      <c r="A43" s="75" t="s">
        <v>45</v>
      </c>
      <c r="B43">
        <v>100</v>
      </c>
    </row>
    <row r="44" spans="1:3" ht="15.75" customHeight="1" x14ac:dyDescent="0.25">
      <c r="A44" s="75" t="s">
        <v>46</v>
      </c>
      <c r="B44">
        <v>234</v>
      </c>
    </row>
    <row r="45" spans="1:3" ht="15.75" customHeight="1" x14ac:dyDescent="0.25">
      <c r="A45" s="75" t="s">
        <v>47</v>
      </c>
      <c r="B45">
        <v>2023</v>
      </c>
    </row>
    <row r="46" spans="1:3" ht="15.75" customHeight="1" x14ac:dyDescent="0.25">
      <c r="A46" s="75" t="s">
        <v>48</v>
      </c>
      <c r="B46">
        <v>0</v>
      </c>
    </row>
    <row r="47" spans="1:3" ht="15.75" customHeight="1" x14ac:dyDescent="0.25">
      <c r="A47" s="75" t="s">
        <v>51</v>
      </c>
      <c r="B47">
        <v>7478</v>
      </c>
    </row>
    <row r="50" spans="1:2" ht="15.75" customHeight="1" x14ac:dyDescent="0.25">
      <c r="A50" s="74" t="s">
        <v>50</v>
      </c>
      <c r="B50" t="s">
        <v>52</v>
      </c>
    </row>
    <row r="51" spans="1:2" ht="15.75" customHeight="1" x14ac:dyDescent="0.25">
      <c r="A51" s="75" t="s">
        <v>41</v>
      </c>
      <c r="B51">
        <v>489</v>
      </c>
    </row>
    <row r="52" spans="1:2" ht="15.75" customHeight="1" x14ac:dyDescent="0.25">
      <c r="A52" s="75" t="s">
        <v>43</v>
      </c>
      <c r="B52">
        <v>470</v>
      </c>
    </row>
    <row r="53" spans="1:2" ht="15.75" customHeight="1" x14ac:dyDescent="0.25">
      <c r="A53" s="75" t="s">
        <v>44</v>
      </c>
      <c r="B53">
        <v>65.2</v>
      </c>
    </row>
    <row r="54" spans="1:2" ht="15.75" customHeight="1" x14ac:dyDescent="0.25">
      <c r="A54" s="75" t="s">
        <v>45</v>
      </c>
      <c r="B54">
        <v>25</v>
      </c>
    </row>
    <row r="55" spans="1:2" ht="15.75" customHeight="1" x14ac:dyDescent="0.25">
      <c r="A55" s="75" t="s">
        <v>46</v>
      </c>
      <c r="B55">
        <v>58.5</v>
      </c>
    </row>
    <row r="56" spans="1:2" ht="15.75" customHeight="1" x14ac:dyDescent="0.25">
      <c r="A56" s="75" t="s">
        <v>47</v>
      </c>
      <c r="B56">
        <v>505.75</v>
      </c>
    </row>
    <row r="57" spans="1:2" ht="15.75" customHeight="1" x14ac:dyDescent="0.25">
      <c r="A57" s="75" t="s">
        <v>48</v>
      </c>
      <c r="B57">
        <v>0</v>
      </c>
    </row>
    <row r="58" spans="1:2" ht="15.75" customHeight="1" x14ac:dyDescent="0.25">
      <c r="A58" s="75" t="s">
        <v>51</v>
      </c>
      <c r="B58">
        <v>241.2258064516129</v>
      </c>
    </row>
  </sheetData>
  <phoneticPr fontId="12" type="noConversion"/>
  <pageMargins left="0.7" right="0.7" top="0.75" bottom="0.75" header="0.3" footer="0.3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9BC-6AE6-4B18-8E76-34021CA2EA67}">
  <dimension ref="A1"/>
  <sheetViews>
    <sheetView showGridLines="0" tabSelected="1" topLeftCell="A6" zoomScale="10" zoomScaleNormal="10" workbookViewId="0">
      <selection activeCell="GU385" sqref="GU385"/>
    </sheetView>
  </sheetViews>
  <sheetFormatPr defaultRowHeight="13.2" x14ac:dyDescent="0.25"/>
  <sheetData/>
  <pageMargins left="0.7" right="0.7" top="0.75" bottom="0.75" header="0.3" footer="0.3"/>
  <drawing r:id="rId1"/>
  <picture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5"/>
  <sheetViews>
    <sheetView zoomScale="90" zoomScaleNormal="90" workbookViewId="0">
      <selection activeCell="B3" sqref="B3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v>1000</v>
      </c>
      <c r="L1" s="54"/>
      <c r="M1" s="51"/>
    </row>
    <row r="2" spans="1:13" ht="15.75" customHeight="1" x14ac:dyDescent="0.3">
      <c r="A2" s="7" t="s">
        <v>22</v>
      </c>
      <c r="B2" s="8">
        <v>1410</v>
      </c>
      <c r="C2" s="56"/>
      <c r="D2" s="9" t="s">
        <v>19</v>
      </c>
      <c r="E2" s="10">
        <v>1000</v>
      </c>
      <c r="F2" s="58">
        <v>35</v>
      </c>
      <c r="G2" s="18"/>
      <c r="H2" s="59"/>
      <c r="I2" s="58"/>
      <c r="J2" s="6" t="s">
        <v>5</v>
      </c>
      <c r="K2" s="53">
        <f>IFERROR(SUM(B24+E24+H10),"Brak płatnosci karta")</f>
        <v>2410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35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1000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1035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1035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1410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2410</v>
      </c>
      <c r="K23" s="66"/>
      <c r="L23" s="68">
        <f>IFERROR(K23-J23, "Wpisz stan z terminala")</f>
        <v>-2410</v>
      </c>
    </row>
    <row r="24" spans="1:12" ht="15.75" customHeight="1" thickTop="1" x14ac:dyDescent="0.3">
      <c r="A24" s="9"/>
      <c r="B24" s="38">
        <f>SUM(B2:B23)</f>
        <v>1410</v>
      </c>
      <c r="C24" s="39">
        <f>SUM(C2:C21)</f>
        <v>0</v>
      </c>
      <c r="D24" s="9"/>
      <c r="E24" s="40">
        <f t="shared" ref="E24:F24" si="1">SUM(E2:E15)</f>
        <v>1000</v>
      </c>
      <c r="F24" s="41">
        <f t="shared" si="1"/>
        <v>35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1410</v>
      </c>
      <c r="C25" s="84"/>
      <c r="D25" s="23"/>
      <c r="E25" s="83">
        <f>SUM(E24:F24)</f>
        <v>1035</v>
      </c>
      <c r="F25" s="84"/>
      <c r="G25" s="23"/>
      <c r="H25" s="83">
        <f>SUM(I16:J16)</f>
        <v>0</v>
      </c>
      <c r="I25" s="84"/>
      <c r="J25" s="43">
        <f>B24+C24+E24+F24+H10+I10</f>
        <v>2445</v>
      </c>
      <c r="K25" s="67"/>
      <c r="L25" s="1">
        <f>IFERROR(K25-J25,"Wpisz stan raportu")</f>
        <v>-2445</v>
      </c>
    </row>
  </sheetData>
  <mergeCells count="21">
    <mergeCell ref="B25:C25"/>
    <mergeCell ref="E25:F25"/>
    <mergeCell ref="H25:I25"/>
    <mergeCell ref="J17:K17"/>
    <mergeCell ref="J18:K18"/>
    <mergeCell ref="J19:K19"/>
    <mergeCell ref="J20:K20"/>
    <mergeCell ref="J21:K21"/>
    <mergeCell ref="J13:K13"/>
    <mergeCell ref="J14:K14"/>
    <mergeCell ref="J15:K15"/>
    <mergeCell ref="J16:K16"/>
    <mergeCell ref="J9:K9"/>
    <mergeCell ref="J10:K10"/>
    <mergeCell ref="J11:K11"/>
    <mergeCell ref="J12:K12"/>
    <mergeCell ref="J4:K4"/>
    <mergeCell ref="J5:K5"/>
    <mergeCell ref="J6:K6"/>
    <mergeCell ref="J7:K7"/>
    <mergeCell ref="J8:K8"/>
  </mergeCells>
  <conditionalFormatting sqref="L23">
    <cfRule type="cellIs" dxfId="185" priority="1" operator="lessThan">
      <formula>0</formula>
    </cfRule>
    <cfRule type="cellIs" dxfId="184" priority="2" operator="greaterThan">
      <formula>1</formula>
    </cfRule>
    <cfRule type="cellIs" dxfId="183" priority="3" operator="equal">
      <formula>0</formula>
    </cfRule>
  </conditionalFormatting>
  <conditionalFormatting sqref="L25">
    <cfRule type="cellIs" dxfId="182" priority="4" operator="equal">
      <formula>0</formula>
    </cfRule>
    <cfRule type="cellIs" dxfId="181" priority="5" operator="greaterThan">
      <formula>0</formula>
    </cfRule>
    <cfRule type="cellIs" dxfId="180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Dane!$O$2:$O$11</xm:f>
          </x14:formula1>
          <xm:sqref>A2:A23</xm:sqref>
        </x14:dataValidation>
        <x14:dataValidation type="list" allowBlank="1" showInputMessage="1" showErrorMessage="1" xr:uid="{1059D348-FF73-4BF1-9818-E75CDD9DA747}">
          <x14:formula1>
            <xm:f>Dane!$O$2:$O$11</xm:f>
          </x14:formula1>
          <xm:sqref>D3:D23 D2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1F24-836F-4DA5-9632-020541156EF2}">
  <sheetPr>
    <outlinePr summaryBelow="0" summaryRight="0"/>
  </sheetPr>
  <dimension ref="A1:M25"/>
  <sheetViews>
    <sheetView zoomScale="90" zoomScaleNormal="90" workbookViewId="0">
      <selection activeCell="A2" sqref="A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'1'!J10</f>
        <v>1035</v>
      </c>
      <c r="L1" s="54"/>
      <c r="M1" s="51"/>
    </row>
    <row r="2" spans="1:13" ht="15.75" customHeight="1" x14ac:dyDescent="0.3">
      <c r="A2" s="7" t="s">
        <v>16</v>
      </c>
      <c r="B2" s="8">
        <v>2350</v>
      </c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2350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2350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1035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1035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2350</v>
      </c>
      <c r="K23" s="66"/>
      <c r="L23" s="68">
        <f>IFERROR(K23-J23, "Wpisz stan z terminala")</f>
        <v>-2350</v>
      </c>
    </row>
    <row r="24" spans="1:12" ht="15.75" customHeight="1" thickTop="1" x14ac:dyDescent="0.3">
      <c r="A24" s="9"/>
      <c r="B24" s="38">
        <f>SUM(B2:B23)</f>
        <v>2350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2350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2350</v>
      </c>
      <c r="K25" s="67"/>
      <c r="L25" s="1">
        <f>IFERROR(K25-J25,"Wpisz stan raportu")</f>
        <v>-2350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179" priority="1" operator="lessThan">
      <formula>0</formula>
    </cfRule>
    <cfRule type="cellIs" dxfId="178" priority="2" operator="greaterThan">
      <formula>1</formula>
    </cfRule>
    <cfRule type="cellIs" dxfId="177" priority="3" operator="equal">
      <formula>0</formula>
    </cfRule>
  </conditionalFormatting>
  <conditionalFormatting sqref="L25">
    <cfRule type="cellIs" dxfId="176" priority="4" operator="equal">
      <formula>0</formula>
    </cfRule>
    <cfRule type="cellIs" dxfId="175" priority="5" operator="greaterThan">
      <formula>0</formula>
    </cfRule>
    <cfRule type="cellIs" dxfId="174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618160-8A8C-4EBC-99F0-A69B18482E46}">
          <x14:formula1>
            <xm:f>Dane!$O$2:$O$11</xm:f>
          </x14:formula1>
          <xm:sqref>D2:D23</xm:sqref>
        </x14:dataValidation>
        <x14:dataValidation type="list" allowBlank="1" showErrorMessage="1" xr:uid="{B41A837B-5557-4C5C-9141-7343C6AF1C9F}">
          <x14:formula1>
            <xm:f>Dane!$O$2:$O$11</xm:f>
          </x14:formula1>
          <xm:sqref>A2:A23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7949-D67E-40E1-943C-6C21EF29B841}">
  <sheetPr>
    <outlinePr summaryBelow="0" summaryRight="0"/>
  </sheetPr>
  <dimension ref="A1:M25"/>
  <sheetViews>
    <sheetView zoomScale="90" zoomScaleNormal="90" workbookViewId="0">
      <selection activeCell="B4" sqref="B4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'2'!J10</f>
        <v>1035</v>
      </c>
      <c r="L1" s="54"/>
      <c r="M1" s="51"/>
    </row>
    <row r="2" spans="1:13" ht="15.75" customHeight="1" x14ac:dyDescent="0.3">
      <c r="A2" s="7" t="s">
        <v>22</v>
      </c>
      <c r="B2" s="8">
        <v>99</v>
      </c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137</v>
      </c>
      <c r="L2" s="55"/>
      <c r="M2" s="51"/>
    </row>
    <row r="3" spans="1:13" ht="15.75" customHeight="1" x14ac:dyDescent="0.3">
      <c r="A3" s="13" t="s">
        <v>21</v>
      </c>
      <c r="B3" s="15">
        <v>38</v>
      </c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1035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1035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38</v>
      </c>
      <c r="M11" s="22" cm="1">
        <f t="array" ref="M11">SUMPRODUCT((A2:A23="Kategoria 8")*B2:C23)+SUMPRODUCT((D2:D23="Kategoria 8")*E2:F23)</f>
        <v>99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137</v>
      </c>
      <c r="K23" s="66"/>
      <c r="L23" s="68">
        <f>IFERROR(K23-J23, "Wpisz stan z terminala")</f>
        <v>-137</v>
      </c>
    </row>
    <row r="24" spans="1:12" ht="15.75" customHeight="1" thickTop="1" x14ac:dyDescent="0.3">
      <c r="A24" s="9"/>
      <c r="B24" s="38">
        <f>SUM(B2:B23)</f>
        <v>137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137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137</v>
      </c>
      <c r="K25" s="67"/>
      <c r="L25" s="1">
        <f>IFERROR(K25-J25,"Wpisz stan raportu")</f>
        <v>-137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173" priority="1" operator="lessThan">
      <formula>0</formula>
    </cfRule>
    <cfRule type="cellIs" dxfId="172" priority="2" operator="greaterThan">
      <formula>1</formula>
    </cfRule>
    <cfRule type="cellIs" dxfId="171" priority="3" operator="equal">
      <formula>0</formula>
    </cfRule>
  </conditionalFormatting>
  <conditionalFormatting sqref="L25">
    <cfRule type="cellIs" dxfId="170" priority="4" operator="equal">
      <formula>0</formula>
    </cfRule>
    <cfRule type="cellIs" dxfId="169" priority="5" operator="greaterThan">
      <formula>0</formula>
    </cfRule>
    <cfRule type="cellIs" dxfId="168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28E99F4E-4B17-432A-ACE3-F58E145A0B95}">
          <x14:formula1>
            <xm:f>Dane!$O$2:$O$11</xm:f>
          </x14:formula1>
          <xm:sqref>A2:A23</xm:sqref>
        </x14:dataValidation>
        <x14:dataValidation type="list" allowBlank="1" showInputMessage="1" showErrorMessage="1" xr:uid="{F21832F7-6A5C-48DB-B343-E5AC253F94AA}">
          <x14:formula1>
            <xm:f>Dane!$O$2:$O$11</xm:f>
          </x14:formula1>
          <xm:sqref>D2:D23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C92D-1C3A-4B9A-976D-6E6A37057FFD}">
  <sheetPr>
    <outlinePr summaryBelow="0" summaryRight="0"/>
  </sheetPr>
  <dimension ref="A1:M25"/>
  <sheetViews>
    <sheetView zoomScale="90" zoomScaleNormal="90" workbookViewId="0">
      <selection activeCell="B3" sqref="B3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'3'!J10</f>
        <v>1035</v>
      </c>
      <c r="L1" s="54"/>
      <c r="M1" s="51"/>
    </row>
    <row r="2" spans="1:13" ht="15.75" customHeight="1" x14ac:dyDescent="0.3">
      <c r="A2" s="7" t="s">
        <v>19</v>
      </c>
      <c r="B2" s="8">
        <v>100</v>
      </c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100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1035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100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1035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100</v>
      </c>
      <c r="K23" s="66"/>
      <c r="L23" s="68">
        <f>IFERROR(K23-J23, "Wpisz stan z terminala")</f>
        <v>-100</v>
      </c>
    </row>
    <row r="24" spans="1:12" ht="15.75" customHeight="1" thickTop="1" x14ac:dyDescent="0.3">
      <c r="A24" s="9"/>
      <c r="B24" s="38">
        <f>SUM(B2:B23)</f>
        <v>100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100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100</v>
      </c>
      <c r="K25" s="67"/>
      <c r="L25" s="1">
        <f>IFERROR(K25-J25,"Wpisz stan raportu")</f>
        <v>-100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167" priority="1" operator="lessThan">
      <formula>0</formula>
    </cfRule>
    <cfRule type="cellIs" dxfId="166" priority="2" operator="greaterThan">
      <formula>1</formula>
    </cfRule>
    <cfRule type="cellIs" dxfId="165" priority="3" operator="equal">
      <formula>0</formula>
    </cfRule>
  </conditionalFormatting>
  <conditionalFormatting sqref="L25">
    <cfRule type="cellIs" dxfId="164" priority="4" operator="equal">
      <formula>0</formula>
    </cfRule>
    <cfRule type="cellIs" dxfId="163" priority="5" operator="greaterThan">
      <formula>0</formula>
    </cfRule>
    <cfRule type="cellIs" dxfId="162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044A20A-048D-42D7-9B2D-B1F2D1A128D7}">
          <x14:formula1>
            <xm:f>Dane!$O$2:$O$11</xm:f>
          </x14:formula1>
          <xm:sqref>D2:D23</xm:sqref>
        </x14:dataValidation>
        <x14:dataValidation type="list" allowBlank="1" showErrorMessage="1" xr:uid="{9472C129-AD8D-4FE3-927F-EF36D51B0873}">
          <x14:formula1>
            <xm:f>Dane!$O$2:$O$11</xm:f>
          </x14:formula1>
          <xm:sqref>A2:A23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CBD2-64A4-432D-9068-60B0B6196CE9}">
  <sheetPr>
    <outlinePr summaryBelow="0" summaryRight="0"/>
  </sheetPr>
  <dimension ref="A1:M25"/>
  <sheetViews>
    <sheetView zoomScale="90" zoomScaleNormal="90" workbookViewId="0">
      <selection activeCell="E3" sqref="E3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'4'!J10</f>
        <v>1035</v>
      </c>
      <c r="L1" s="54"/>
      <c r="M1" s="51"/>
    </row>
    <row r="2" spans="1:13" ht="15.75" customHeight="1" x14ac:dyDescent="0.3">
      <c r="A2" s="7" t="s">
        <v>21</v>
      </c>
      <c r="B2" s="8">
        <v>84</v>
      </c>
      <c r="C2" s="56"/>
      <c r="D2" s="9" t="s">
        <v>24</v>
      </c>
      <c r="E2" s="10">
        <v>150</v>
      </c>
      <c r="F2" s="58"/>
      <c r="G2" s="18"/>
      <c r="H2" s="59"/>
      <c r="I2" s="58"/>
      <c r="J2" s="6" t="s">
        <v>5</v>
      </c>
      <c r="K2" s="53">
        <f>IFERROR(SUM(B24+E24+H10),"Brak płatnosci karta")</f>
        <v>234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1035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1035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84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150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234</v>
      </c>
      <c r="K23" s="66"/>
      <c r="L23" s="68">
        <f>IFERROR(K23-J23, "Wpisz stan z terminala")</f>
        <v>-234</v>
      </c>
    </row>
    <row r="24" spans="1:12" ht="15.75" customHeight="1" thickTop="1" x14ac:dyDescent="0.3">
      <c r="A24" s="9"/>
      <c r="B24" s="38">
        <f>SUM(B2:B23)</f>
        <v>84</v>
      </c>
      <c r="C24" s="39">
        <f>SUM(C2:C21)</f>
        <v>0</v>
      </c>
      <c r="D24" s="9"/>
      <c r="E24" s="40">
        <f t="shared" ref="E24:F24" si="1">SUM(E2:E15)</f>
        <v>150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84</v>
      </c>
      <c r="C25" s="84"/>
      <c r="D25" s="23"/>
      <c r="E25" s="83">
        <f>SUM(E24:F24)</f>
        <v>150</v>
      </c>
      <c r="F25" s="84"/>
      <c r="G25" s="23"/>
      <c r="H25" s="83">
        <f>SUM(I16:J16)</f>
        <v>0</v>
      </c>
      <c r="I25" s="84"/>
      <c r="J25" s="43">
        <f>B24+C24+E24+F24+H10+I10</f>
        <v>234</v>
      </c>
      <c r="K25" s="67"/>
      <c r="L25" s="1">
        <f>IFERROR(K25-J25,"Wpisz stan raportu")</f>
        <v>-234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161" priority="1" operator="lessThan">
      <formula>0</formula>
    </cfRule>
    <cfRule type="cellIs" dxfId="160" priority="2" operator="greaterThan">
      <formula>1</formula>
    </cfRule>
    <cfRule type="cellIs" dxfId="159" priority="3" operator="equal">
      <formula>0</formula>
    </cfRule>
  </conditionalFormatting>
  <conditionalFormatting sqref="L25">
    <cfRule type="cellIs" dxfId="158" priority="4" operator="equal">
      <formula>0</formula>
    </cfRule>
    <cfRule type="cellIs" dxfId="157" priority="5" operator="greaterThan">
      <formula>0</formula>
    </cfRule>
    <cfRule type="cellIs" dxfId="156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B2CF6284-1508-48C4-AFD2-19F3F46B6807}">
          <x14:formula1>
            <xm:f>Dane!$O$2:$O$11</xm:f>
          </x14:formula1>
          <xm:sqref>A2:A23</xm:sqref>
        </x14:dataValidation>
        <x14:dataValidation type="list" allowBlank="1" showInputMessage="1" showErrorMessage="1" xr:uid="{5134B650-DDF0-4C6B-A1AF-74621320E133}">
          <x14:formula1>
            <xm:f>Dane!$O$2:$O$11</xm:f>
          </x14:formula1>
          <xm:sqref>D2:D23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5D68-6678-4664-A69E-5D994A290076}">
  <sheetPr>
    <outlinePr summaryBelow="0" summaryRight="0"/>
  </sheetPr>
  <dimension ref="A1:M25"/>
  <sheetViews>
    <sheetView zoomScale="90" zoomScaleNormal="90" workbookViewId="0">
      <selection activeCell="C3" sqref="C3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'5'!J10</f>
        <v>1035</v>
      </c>
      <c r="L1" s="54"/>
      <c r="M1" s="51"/>
    </row>
    <row r="2" spans="1:13" ht="15.75" customHeight="1" x14ac:dyDescent="0.3">
      <c r="A2" s="7" t="s">
        <v>20</v>
      </c>
      <c r="B2" s="8"/>
      <c r="C2" s="56">
        <v>1500</v>
      </c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1500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1035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1500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2535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1500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1500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1500</v>
      </c>
      <c r="K25" s="67"/>
      <c r="L25" s="1">
        <f>IFERROR(K25-J25,"Wpisz stan raportu")</f>
        <v>-1500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155" priority="1" operator="lessThan">
      <formula>0</formula>
    </cfRule>
    <cfRule type="cellIs" dxfId="154" priority="2" operator="greaterThan">
      <formula>1</formula>
    </cfRule>
    <cfRule type="cellIs" dxfId="153" priority="3" operator="equal">
      <formula>0</formula>
    </cfRule>
  </conditionalFormatting>
  <conditionalFormatting sqref="L25">
    <cfRule type="cellIs" dxfId="152" priority="4" operator="equal">
      <formula>0</formula>
    </cfRule>
    <cfRule type="cellIs" dxfId="151" priority="5" operator="greaterThan">
      <formula>0</formula>
    </cfRule>
    <cfRule type="cellIs" dxfId="150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41D00F-30E9-4FAB-8521-E3AC7BD48A8E}">
          <x14:formula1>
            <xm:f>Dane!$O$2:$O$11</xm:f>
          </x14:formula1>
          <xm:sqref>D2:D23</xm:sqref>
        </x14:dataValidation>
        <x14:dataValidation type="list" allowBlank="1" showErrorMessage="1" xr:uid="{62CBD649-3D47-47C9-B0E3-F5EF50872BA6}">
          <x14:formula1>
            <xm:f>Dane!$O$2:$O$11</xm:f>
          </x14:formula1>
          <xm:sqref>A2:A23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61EE-5167-4395-A2A1-0F38029B7AE2}">
  <sheetPr>
    <outlinePr summaryBelow="0" summaryRight="0"/>
  </sheetPr>
  <dimension ref="A1:M25"/>
  <sheetViews>
    <sheetView zoomScale="90" zoomScaleNormal="90" workbookViewId="0">
      <selection activeCell="K2" sqref="K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'6'!J10</f>
        <v>2535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2535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2535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149" priority="1" operator="lessThan">
      <formula>0</formula>
    </cfRule>
    <cfRule type="cellIs" dxfId="148" priority="2" operator="greaterThan">
      <formula>1</formula>
    </cfRule>
    <cfRule type="cellIs" dxfId="147" priority="3" operator="equal">
      <formula>0</formula>
    </cfRule>
  </conditionalFormatting>
  <conditionalFormatting sqref="L25">
    <cfRule type="cellIs" dxfId="146" priority="4" operator="equal">
      <formula>0</formula>
    </cfRule>
    <cfRule type="cellIs" dxfId="145" priority="5" operator="greaterThan">
      <formula>0</formula>
    </cfRule>
    <cfRule type="cellIs" dxfId="144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4A3C1740-887E-44C8-A428-59B48EBE8885}">
          <x14:formula1>
            <xm:f>Dane!$O$2:$O$11</xm:f>
          </x14:formula1>
          <xm:sqref>A2:A23</xm:sqref>
        </x14:dataValidation>
        <x14:dataValidation type="list" allowBlank="1" showInputMessage="1" showErrorMessage="1" xr:uid="{AFFF8AEE-2E6A-4152-88CF-AAC8719E01EC}">
          <x14:formula1>
            <xm:f>Dane!$O$2:$O$11</xm:f>
          </x14:formula1>
          <xm:sqref>D2:D23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D8CC-8ECA-4DB8-93BC-3B9151F9FB24}">
  <sheetPr>
    <outlinePr summaryBelow="0" summaryRight="0"/>
  </sheetPr>
  <dimension ref="A1:M25"/>
  <sheetViews>
    <sheetView zoomScale="90" zoomScaleNormal="90" workbookViewId="0">
      <selection activeCell="K2" sqref="K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'7'!J10</f>
        <v>2535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2535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2535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143" priority="1" operator="lessThan">
      <formula>0</formula>
    </cfRule>
    <cfRule type="cellIs" dxfId="142" priority="2" operator="greaterThan">
      <formula>1</formula>
    </cfRule>
    <cfRule type="cellIs" dxfId="141" priority="3" operator="equal">
      <formula>0</formula>
    </cfRule>
  </conditionalFormatting>
  <conditionalFormatting sqref="L25">
    <cfRule type="cellIs" dxfId="140" priority="4" operator="equal">
      <formula>0</formula>
    </cfRule>
    <cfRule type="cellIs" dxfId="139" priority="5" operator="greaterThan">
      <formula>0</formula>
    </cfRule>
    <cfRule type="cellIs" dxfId="138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347BD53-20E1-44CA-B190-4893250E8551}">
          <x14:formula1>
            <xm:f>Dane!$O$2:$O$11</xm:f>
          </x14:formula1>
          <xm:sqref>D2:D23</xm:sqref>
        </x14:dataValidation>
        <x14:dataValidation type="list" allowBlank="1" showErrorMessage="1" xr:uid="{538C5393-B90A-4391-A54B-144439DA4439}">
          <x14:formula1>
            <xm:f>Dane!$O$2:$O$11</xm:f>
          </x14:formula1>
          <xm:sqref>A2:A23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9DF2-32AA-4B24-BA14-4674D01E547E}">
  <sheetPr>
    <outlinePr summaryBelow="0" summaryRight="0"/>
  </sheetPr>
  <dimension ref="A1:M25"/>
  <sheetViews>
    <sheetView zoomScale="90" zoomScaleNormal="90" workbookViewId="0">
      <selection activeCell="K2" sqref="K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'8'!J10</f>
        <v>2535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2535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2535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137" priority="1" operator="lessThan">
      <formula>0</formula>
    </cfRule>
    <cfRule type="cellIs" dxfId="136" priority="2" operator="greaterThan">
      <formula>1</formula>
    </cfRule>
    <cfRule type="cellIs" dxfId="135" priority="3" operator="equal">
      <formula>0</formula>
    </cfRule>
  </conditionalFormatting>
  <conditionalFormatting sqref="L25">
    <cfRule type="cellIs" dxfId="134" priority="4" operator="equal">
      <formula>0</formula>
    </cfRule>
    <cfRule type="cellIs" dxfId="133" priority="5" operator="greaterThan">
      <formula>0</formula>
    </cfRule>
    <cfRule type="cellIs" dxfId="132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BAECDA55-5847-43F2-97AC-DD8E894EAA49}">
          <x14:formula1>
            <xm:f>Dane!$O$2:$O$11</xm:f>
          </x14:formula1>
          <xm:sqref>A2:A23</xm:sqref>
        </x14:dataValidation>
        <x14:dataValidation type="list" allowBlank="1" showInputMessage="1" showErrorMessage="1" xr:uid="{2F72A91B-97A7-4090-B5A9-3EDF89D7F2ED}">
          <x14:formula1>
            <xm:f>Dane!$O$2:$O$11</xm:f>
          </x14:formula1>
          <xm:sqref>D2:D23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0523-03C4-4177-9E6F-5A88C1188D27}">
  <sheetPr>
    <outlinePr summaryBelow="0" summaryRight="0"/>
  </sheetPr>
  <dimension ref="A1:M25"/>
  <sheetViews>
    <sheetView zoomScale="90" zoomScaleNormal="90" workbookViewId="0">
      <selection activeCell="B3" sqref="B3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'9'!J10</f>
        <v>2535</v>
      </c>
      <c r="L1" s="54"/>
      <c r="M1" s="51"/>
    </row>
    <row r="2" spans="1:13" ht="15.75" customHeight="1" x14ac:dyDescent="0.3">
      <c r="A2" s="7" t="s">
        <v>18</v>
      </c>
      <c r="B2" s="8">
        <v>189</v>
      </c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189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2535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189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2535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189</v>
      </c>
      <c r="K23" s="66"/>
      <c r="L23" s="68">
        <f>IFERROR(K23-J23, "Wpisz stan z terminala")</f>
        <v>-189</v>
      </c>
    </row>
    <row r="24" spans="1:12" ht="15.75" customHeight="1" thickTop="1" x14ac:dyDescent="0.3">
      <c r="A24" s="9"/>
      <c r="B24" s="38">
        <f>SUM(B2:B23)</f>
        <v>189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189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189</v>
      </c>
      <c r="K25" s="67"/>
      <c r="L25" s="1">
        <f>IFERROR(K25-J25,"Wpisz stan raportu")</f>
        <v>-189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131" priority="1" operator="lessThan">
      <formula>0</formula>
    </cfRule>
    <cfRule type="cellIs" dxfId="130" priority="2" operator="greaterThan">
      <formula>1</formula>
    </cfRule>
    <cfRule type="cellIs" dxfId="129" priority="3" operator="equal">
      <formula>0</formula>
    </cfRule>
  </conditionalFormatting>
  <conditionalFormatting sqref="L25">
    <cfRule type="cellIs" dxfId="128" priority="4" operator="equal">
      <formula>0</formula>
    </cfRule>
    <cfRule type="cellIs" dxfId="127" priority="5" operator="greaterThan">
      <formula>0</formula>
    </cfRule>
    <cfRule type="cellIs" dxfId="126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47F501-3972-41BC-BE79-76BE278AD9ED}">
          <x14:formula1>
            <xm:f>Dane!$O$2:$O$11</xm:f>
          </x14:formula1>
          <xm:sqref>D2:D23</xm:sqref>
        </x14:dataValidation>
        <x14:dataValidation type="list" allowBlank="1" showErrorMessage="1" xr:uid="{1EDE05E6-A166-4835-BC98-FBCC46DB2F9D}">
          <x14:formula1>
            <xm:f>Dane!$O$2:$O$11</xm:f>
          </x14:formula1>
          <xm:sqref>A2:A23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742E-6426-4EDE-B972-07CBC5ABBFCC}">
  <sheetPr>
    <outlinePr summaryBelow="0" summaryRight="0"/>
  </sheetPr>
  <dimension ref="A1:M25"/>
  <sheetViews>
    <sheetView zoomScale="90" zoomScaleNormal="90" workbookViewId="0">
      <selection activeCell="K2" sqref="K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'10'!J10</f>
        <v>2535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2535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2535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125" priority="1" operator="lessThan">
      <formula>0</formula>
    </cfRule>
    <cfRule type="cellIs" dxfId="124" priority="2" operator="greaterThan">
      <formula>1</formula>
    </cfRule>
    <cfRule type="cellIs" dxfId="123" priority="3" operator="equal">
      <formula>0</formula>
    </cfRule>
  </conditionalFormatting>
  <conditionalFormatting sqref="L25">
    <cfRule type="cellIs" dxfId="122" priority="4" operator="equal">
      <formula>0</formula>
    </cfRule>
    <cfRule type="cellIs" dxfId="121" priority="5" operator="greaterThan">
      <formula>0</formula>
    </cfRule>
    <cfRule type="cellIs" dxfId="120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A8AF6327-E9C6-4151-A34F-2333E5167CF7}">
          <x14:formula1>
            <xm:f>Dane!$O$2:$O$11</xm:f>
          </x14:formula1>
          <xm:sqref>A2:A23</xm:sqref>
        </x14:dataValidation>
        <x14:dataValidation type="list" allowBlank="1" showInputMessage="1" showErrorMessage="1" xr:uid="{BCACD7B7-748A-44DF-BA30-55B0FEFF9079}">
          <x14:formula1>
            <xm:f>Dane!$O$2:$O$11</xm:f>
          </x14:formula1>
          <xm:sqref>D2:D23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1B49-AFA6-4AD5-8550-5F8A87C9609F}">
  <sheetPr>
    <outlinePr summaryBelow="0" summaryRight="0"/>
  </sheetPr>
  <dimension ref="A1:M25"/>
  <sheetViews>
    <sheetView zoomScale="90" zoomScaleNormal="90" workbookViewId="0">
      <selection activeCell="K2" sqref="K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'11'!J10</f>
        <v>2535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2535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2535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119" priority="1" operator="lessThan">
      <formula>0</formula>
    </cfRule>
    <cfRule type="cellIs" dxfId="118" priority="2" operator="greaterThan">
      <formula>1</formula>
    </cfRule>
    <cfRule type="cellIs" dxfId="117" priority="3" operator="equal">
      <formula>0</formula>
    </cfRule>
  </conditionalFormatting>
  <conditionalFormatting sqref="L25">
    <cfRule type="cellIs" dxfId="116" priority="4" operator="equal">
      <formula>0</formula>
    </cfRule>
    <cfRule type="cellIs" dxfId="115" priority="5" operator="greaterThan">
      <formula>0</formula>
    </cfRule>
    <cfRule type="cellIs" dxfId="114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BD2B674-97A3-474D-B1B0-9D5D69546085}">
          <x14:formula1>
            <xm:f>Dane!$O$2:$O$11</xm:f>
          </x14:formula1>
          <xm:sqref>D2:D23</xm:sqref>
        </x14:dataValidation>
        <x14:dataValidation type="list" allowBlank="1" showErrorMessage="1" xr:uid="{9F8CCBC0-71D4-4A8A-8B0F-3098B108881E}">
          <x14:formula1>
            <xm:f>Dane!$O$2:$O$11</xm:f>
          </x14:formula1>
          <xm:sqref>A2:A23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D9D9-02AA-4846-BFB5-932BB1E81482}">
  <sheetPr>
    <outlinePr summaryBelow="0" summaryRight="0"/>
  </sheetPr>
  <dimension ref="A1:M25"/>
  <sheetViews>
    <sheetView zoomScale="90" zoomScaleNormal="90" workbookViewId="0">
      <selection activeCell="C5" sqref="C5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'12'!J10</f>
        <v>2535</v>
      </c>
      <c r="L1" s="54"/>
      <c r="M1" s="51"/>
    </row>
    <row r="2" spans="1:13" ht="15.75" customHeight="1" x14ac:dyDescent="0.3">
      <c r="A2" s="7" t="s">
        <v>23</v>
      </c>
      <c r="B2" s="8">
        <v>99</v>
      </c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188</v>
      </c>
      <c r="L2" s="55"/>
      <c r="M2" s="51"/>
    </row>
    <row r="3" spans="1:13" ht="15.75" customHeight="1" x14ac:dyDescent="0.3">
      <c r="A3" s="13" t="s">
        <v>20</v>
      </c>
      <c r="B3" s="15">
        <v>89</v>
      </c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35</v>
      </c>
      <c r="L3" s="1"/>
    </row>
    <row r="4" spans="1:13" ht="13.2" x14ac:dyDescent="0.25">
      <c r="A4" s="13" t="s">
        <v>20</v>
      </c>
      <c r="B4" s="15"/>
      <c r="C4" s="56">
        <v>35</v>
      </c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2535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124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2570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99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188</v>
      </c>
      <c r="K23" s="66"/>
      <c r="L23" s="68">
        <f>IFERROR(K23-J23, "Wpisz stan z terminala")</f>
        <v>-188</v>
      </c>
    </row>
    <row r="24" spans="1:12" ht="15.75" customHeight="1" thickTop="1" x14ac:dyDescent="0.3">
      <c r="A24" s="9"/>
      <c r="B24" s="38">
        <f>SUM(B2:B23)</f>
        <v>188</v>
      </c>
      <c r="C24" s="39">
        <f>SUM(C2:C21)</f>
        <v>35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223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223</v>
      </c>
      <c r="K25" s="67"/>
      <c r="L25" s="1">
        <f>IFERROR(K25-J25,"Wpisz stan raportu")</f>
        <v>-223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113" priority="1" operator="lessThan">
      <formula>0</formula>
    </cfRule>
    <cfRule type="cellIs" dxfId="112" priority="2" operator="greaterThan">
      <formula>1</formula>
    </cfRule>
    <cfRule type="cellIs" dxfId="111" priority="3" operator="equal">
      <formula>0</formula>
    </cfRule>
  </conditionalFormatting>
  <conditionalFormatting sqref="L25">
    <cfRule type="cellIs" dxfId="110" priority="4" operator="equal">
      <formula>0</formula>
    </cfRule>
    <cfRule type="cellIs" dxfId="109" priority="5" operator="greaterThan">
      <formula>0</formula>
    </cfRule>
    <cfRule type="cellIs" dxfId="108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D57FF944-B5C0-4E3A-BD4C-B2E03B6047BD}">
          <x14:formula1>
            <xm:f>Dane!$O$2:$O$11</xm:f>
          </x14:formula1>
          <xm:sqref>A2:A23</xm:sqref>
        </x14:dataValidation>
        <x14:dataValidation type="list" allowBlank="1" showInputMessage="1" showErrorMessage="1" xr:uid="{89B24D4B-DF27-4649-B4A3-19E9D17BAB99}">
          <x14:formula1>
            <xm:f>Dane!$O$2:$O$11</xm:f>
          </x14:formula1>
          <xm:sqref>D2:D23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BD72-26BD-44F7-BBE1-79A28D5174F1}">
  <sheetPr>
    <outlinePr summaryBelow="0" summaryRight="0"/>
  </sheetPr>
  <dimension ref="A1:M25"/>
  <sheetViews>
    <sheetView zoomScale="90" zoomScaleNormal="90" workbookViewId="0">
      <selection activeCell="K2" sqref="K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'13'!J10</f>
        <v>2570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2570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2570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107" priority="1" operator="lessThan">
      <formula>0</formula>
    </cfRule>
    <cfRule type="cellIs" dxfId="106" priority="2" operator="greaterThan">
      <formula>1</formula>
    </cfRule>
    <cfRule type="cellIs" dxfId="105" priority="3" operator="equal">
      <formula>0</formula>
    </cfRule>
  </conditionalFormatting>
  <conditionalFormatting sqref="L25">
    <cfRule type="cellIs" dxfId="104" priority="4" operator="equal">
      <formula>0</formula>
    </cfRule>
    <cfRule type="cellIs" dxfId="103" priority="5" operator="greaterThan">
      <formula>0</formula>
    </cfRule>
    <cfRule type="cellIs" dxfId="102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40053C0-62CF-4CA6-AB28-E67D89512CF5}">
          <x14:formula1>
            <xm:f>Dane!$O$2:$O$11</xm:f>
          </x14:formula1>
          <xm:sqref>D2:D23</xm:sqref>
        </x14:dataValidation>
        <x14:dataValidation type="list" allowBlank="1" showErrorMessage="1" xr:uid="{32304D46-5584-4883-A20E-BC9210432462}">
          <x14:formula1>
            <xm:f>Dane!$O$2:$O$11</xm:f>
          </x14:formula1>
          <xm:sqref>A2:A23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C09A-29DF-47F0-B7FD-314BFDA9B863}">
  <sheetPr>
    <outlinePr summaryBelow="0" summaryRight="0"/>
  </sheetPr>
  <dimension ref="A1:M25"/>
  <sheetViews>
    <sheetView zoomScale="90" zoomScaleNormal="90" workbookViewId="0">
      <selection activeCell="K2" sqref="K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'14'!J10</f>
        <v>2570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2570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2570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101" priority="1" operator="lessThan">
      <formula>0</formula>
    </cfRule>
    <cfRule type="cellIs" dxfId="100" priority="2" operator="greaterThan">
      <formula>1</formula>
    </cfRule>
    <cfRule type="cellIs" dxfId="99" priority="3" operator="equal">
      <formula>0</formula>
    </cfRule>
  </conditionalFormatting>
  <conditionalFormatting sqref="L25">
    <cfRule type="cellIs" dxfId="98" priority="4" operator="equal">
      <formula>0</formula>
    </cfRule>
    <cfRule type="cellIs" dxfId="97" priority="5" operator="greaterThan">
      <formula>0</formula>
    </cfRule>
    <cfRule type="cellIs" dxfId="96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B86D441E-002A-4B63-B9DE-06033795B485}">
          <x14:formula1>
            <xm:f>Dane!$O$2:$O$11</xm:f>
          </x14:formula1>
          <xm:sqref>A2:A23</xm:sqref>
        </x14:dataValidation>
        <x14:dataValidation type="list" allowBlank="1" showInputMessage="1" showErrorMessage="1" xr:uid="{BA22984F-50CD-4FC4-A111-571CADD204D0}">
          <x14:formula1>
            <xm:f>Dane!$O$2:$O$11</xm:f>
          </x14:formula1>
          <xm:sqref>D2:D23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A8A0-944C-4693-A139-2721ABB2DD1B}">
  <sheetPr>
    <outlinePr summaryBelow="0" summaryRight="0"/>
  </sheetPr>
  <dimension ref="A1:M25"/>
  <sheetViews>
    <sheetView zoomScale="90" zoomScaleNormal="90" workbookViewId="0">
      <selection activeCell="K2" sqref="K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'15'!J10</f>
        <v>2570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2570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2570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95" priority="1" operator="lessThan">
      <formula>0</formula>
    </cfRule>
    <cfRule type="cellIs" dxfId="94" priority="2" operator="greaterThan">
      <formula>1</formula>
    </cfRule>
    <cfRule type="cellIs" dxfId="93" priority="3" operator="equal">
      <formula>0</formula>
    </cfRule>
  </conditionalFormatting>
  <conditionalFormatting sqref="L25">
    <cfRule type="cellIs" dxfId="92" priority="4" operator="equal">
      <formula>0</formula>
    </cfRule>
    <cfRule type="cellIs" dxfId="91" priority="5" operator="greaterThan">
      <formula>0</formula>
    </cfRule>
    <cfRule type="cellIs" dxfId="90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A4AC2F-F41A-4D39-A30E-A62B80AE6B13}">
          <x14:formula1>
            <xm:f>Dane!$O$2:$O$11</xm:f>
          </x14:formula1>
          <xm:sqref>D2:D23</xm:sqref>
        </x14:dataValidation>
        <x14:dataValidation type="list" allowBlank="1" showErrorMessage="1" xr:uid="{F032217B-D5D2-4D41-87FF-1683632E4D48}">
          <x14:formula1>
            <xm:f>Dane!$O$2:$O$11</xm:f>
          </x14:formula1>
          <xm:sqref>A2:A23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2B85-1F0D-4DC4-A9BE-5C9B92B3C2A1}">
  <sheetPr>
    <outlinePr summaryBelow="0" summaryRight="0"/>
  </sheetPr>
  <dimension ref="A1:M25"/>
  <sheetViews>
    <sheetView zoomScale="90" zoomScaleNormal="90" workbookViewId="0">
      <selection activeCell="K2" sqref="K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'16'!J10</f>
        <v>2570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2570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2570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89" priority="1" operator="lessThan">
      <formula>0</formula>
    </cfRule>
    <cfRule type="cellIs" dxfId="88" priority="2" operator="greaterThan">
      <formula>1</formula>
    </cfRule>
    <cfRule type="cellIs" dxfId="87" priority="3" operator="equal">
      <formula>0</formula>
    </cfRule>
  </conditionalFormatting>
  <conditionalFormatting sqref="L25">
    <cfRule type="cellIs" dxfId="86" priority="4" operator="equal">
      <formula>0</formula>
    </cfRule>
    <cfRule type="cellIs" dxfId="85" priority="5" operator="greaterThan">
      <formula>0</formula>
    </cfRule>
    <cfRule type="cellIs" dxfId="84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23461CCF-E730-4CC9-81C5-334F59EEDB1F}">
          <x14:formula1>
            <xm:f>Dane!$O$2:$O$11</xm:f>
          </x14:formula1>
          <xm:sqref>A2:A23</xm:sqref>
        </x14:dataValidation>
        <x14:dataValidation type="list" allowBlank="1" showInputMessage="1" showErrorMessage="1" xr:uid="{6346FF45-EF06-4352-ADC7-ECE6B28424EE}">
          <x14:formula1>
            <xm:f>Dane!$O$2:$O$11</xm:f>
          </x14:formula1>
          <xm:sqref>D2:D23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8FE1-77B0-459A-9CF3-D9A0C3C3188A}">
  <sheetPr>
    <outlinePr summaryBelow="0" summaryRight="0"/>
  </sheetPr>
  <dimension ref="A1:M25"/>
  <sheetViews>
    <sheetView zoomScale="90" zoomScaleNormal="90" workbookViewId="0">
      <selection activeCell="K2" sqref="K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'17'!J10</f>
        <v>2570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2570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2570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83" priority="1" operator="lessThan">
      <formula>0</formula>
    </cfRule>
    <cfRule type="cellIs" dxfId="82" priority="2" operator="greaterThan">
      <formula>1</formula>
    </cfRule>
    <cfRule type="cellIs" dxfId="81" priority="3" operator="equal">
      <formula>0</formula>
    </cfRule>
  </conditionalFormatting>
  <conditionalFormatting sqref="L25">
    <cfRule type="cellIs" dxfId="80" priority="4" operator="equal">
      <formula>0</formula>
    </cfRule>
    <cfRule type="cellIs" dxfId="79" priority="5" operator="greaterThan">
      <formula>0</formula>
    </cfRule>
    <cfRule type="cellIs" dxfId="78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F5A4ADA-5FAF-4C9C-9820-3D31E4767660}">
          <x14:formula1>
            <xm:f>Dane!$O$2:$O$11</xm:f>
          </x14:formula1>
          <xm:sqref>D2:D23</xm:sqref>
        </x14:dataValidation>
        <x14:dataValidation type="list" allowBlank="1" showErrorMessage="1" xr:uid="{70781263-AC5A-4F88-AF00-19B9702EDBAA}">
          <x14:formula1>
            <xm:f>Dane!$O$2:$O$11</xm:f>
          </x14:formula1>
          <xm:sqref>A2:A23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A658-55B9-41B1-9271-DF0AAFDA5776}">
  <sheetPr>
    <outlinePr summaryBelow="0" summaryRight="0"/>
  </sheetPr>
  <dimension ref="A1:M25"/>
  <sheetViews>
    <sheetView zoomScale="90" zoomScaleNormal="90" workbookViewId="0">
      <selection activeCell="K2" sqref="K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'18'!J10</f>
        <v>2570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2570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2570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77" priority="1" operator="lessThan">
      <formula>0</formula>
    </cfRule>
    <cfRule type="cellIs" dxfId="76" priority="2" operator="greaterThan">
      <formula>1</formula>
    </cfRule>
    <cfRule type="cellIs" dxfId="75" priority="3" operator="equal">
      <formula>0</formula>
    </cfRule>
  </conditionalFormatting>
  <conditionalFormatting sqref="L25">
    <cfRule type="cellIs" dxfId="74" priority="4" operator="equal">
      <formula>0</formula>
    </cfRule>
    <cfRule type="cellIs" dxfId="73" priority="5" operator="greaterThan">
      <formula>0</formula>
    </cfRule>
    <cfRule type="cellIs" dxfId="72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A04F5A06-0AF8-4122-A177-6B2EE705D934}">
          <x14:formula1>
            <xm:f>Dane!$O$2:$O$11</xm:f>
          </x14:formula1>
          <xm:sqref>A2:A23</xm:sqref>
        </x14:dataValidation>
        <x14:dataValidation type="list" allowBlank="1" showInputMessage="1" showErrorMessage="1" xr:uid="{8105922F-EC38-4342-AE1C-042BA988ED5F}">
          <x14:formula1>
            <xm:f>Dane!$O$2:$O$11</xm:f>
          </x14:formula1>
          <xm:sqref>D2:D23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C796-CFFE-4A94-B659-53BC903AAC37}">
  <sheetPr>
    <outlinePr summaryBelow="0" summaryRight="0"/>
  </sheetPr>
  <dimension ref="A1:M25"/>
  <sheetViews>
    <sheetView zoomScale="90" zoomScaleNormal="90" workbookViewId="0">
      <selection activeCell="E3" sqref="E3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'19'!J10</f>
        <v>2570</v>
      </c>
      <c r="L1" s="54"/>
      <c r="M1" s="51"/>
    </row>
    <row r="2" spans="1:13" ht="15.75" customHeight="1" x14ac:dyDescent="0.3">
      <c r="A2" s="7" t="s">
        <v>18</v>
      </c>
      <c r="B2" s="8"/>
      <c r="C2" s="56">
        <v>50</v>
      </c>
      <c r="D2" s="9" t="s">
        <v>18</v>
      </c>
      <c r="E2" s="10">
        <v>50</v>
      </c>
      <c r="F2" s="58"/>
      <c r="G2" s="18"/>
      <c r="H2" s="59"/>
      <c r="I2" s="58"/>
      <c r="J2" s="6" t="s">
        <v>5</v>
      </c>
      <c r="K2" s="53">
        <f>IFERROR(SUM(B24+E24+H10),"Brak płatnosci karta")</f>
        <v>100</v>
      </c>
      <c r="L2" s="55"/>
      <c r="M2" s="51"/>
    </row>
    <row r="3" spans="1:13" ht="15.75" customHeight="1" x14ac:dyDescent="0.3">
      <c r="A3" s="13" t="s">
        <v>17</v>
      </c>
      <c r="B3" s="15">
        <v>50</v>
      </c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200</v>
      </c>
      <c r="L3" s="1"/>
    </row>
    <row r="4" spans="1:13" ht="13.2" x14ac:dyDescent="0.25">
      <c r="A4" s="13" t="s">
        <v>21</v>
      </c>
      <c r="B4" s="15"/>
      <c r="C4" s="56">
        <v>150</v>
      </c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2570</v>
      </c>
      <c r="K7" s="79"/>
      <c r="L7" s="19" cm="1">
        <f t="array" ref="L7">SUMPRODUCT((A2:A23="Kategoria 3")*B2:C23)+SUMPRODUCT((D2:D23="Kategoria 3")*E2:F23)</f>
        <v>50</v>
      </c>
      <c r="M7" s="3" cm="1">
        <f t="array" ref="M7">SUMPRODUCT((A2:A23="Kategoria 4")*B2:C23)+SUMPRODUCT((D2:D23="Kategoria 4")*E2:F23)</f>
        <v>100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2770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150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100</v>
      </c>
      <c r="K23" s="66"/>
      <c r="L23" s="68">
        <f>IFERROR(K23-J23, "Wpisz stan z terminala")</f>
        <v>-100</v>
      </c>
    </row>
    <row r="24" spans="1:12" ht="15.75" customHeight="1" thickTop="1" x14ac:dyDescent="0.3">
      <c r="A24" s="9"/>
      <c r="B24" s="38">
        <f>SUM(B2:B23)</f>
        <v>50</v>
      </c>
      <c r="C24" s="39">
        <f>SUM(C2:C21)</f>
        <v>200</v>
      </c>
      <c r="D24" s="9"/>
      <c r="E24" s="40">
        <f t="shared" ref="E24:F24" si="1">SUM(E2:E15)</f>
        <v>50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250</v>
      </c>
      <c r="C25" s="84"/>
      <c r="D25" s="23"/>
      <c r="E25" s="83">
        <f>SUM(E24:F24)</f>
        <v>50</v>
      </c>
      <c r="F25" s="84"/>
      <c r="G25" s="23"/>
      <c r="H25" s="83">
        <f>SUM(I16:J16)</f>
        <v>0</v>
      </c>
      <c r="I25" s="84"/>
      <c r="J25" s="43">
        <f>B24+C24+E24+F24+H10+I10</f>
        <v>300</v>
      </c>
      <c r="K25" s="67"/>
      <c r="L25" s="1">
        <f>IFERROR(K25-J25,"Wpisz stan raportu")</f>
        <v>-300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71" priority="1" operator="lessThan">
      <formula>0</formula>
    </cfRule>
    <cfRule type="cellIs" dxfId="70" priority="2" operator="greaterThan">
      <formula>1</formula>
    </cfRule>
    <cfRule type="cellIs" dxfId="69" priority="3" operator="equal">
      <formula>0</formula>
    </cfRule>
  </conditionalFormatting>
  <conditionalFormatting sqref="L25">
    <cfRule type="cellIs" dxfId="68" priority="4" operator="equal">
      <formula>0</formula>
    </cfRule>
    <cfRule type="cellIs" dxfId="67" priority="5" operator="greaterThan">
      <formula>0</formula>
    </cfRule>
    <cfRule type="cellIs" dxfId="66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37949AD-3937-482C-A4C8-20CD9C679A5B}">
          <x14:formula1>
            <xm:f>Dane!$O$2:$O$11</xm:f>
          </x14:formula1>
          <xm:sqref>D2:D23</xm:sqref>
        </x14:dataValidation>
        <x14:dataValidation type="list" allowBlank="1" showErrorMessage="1" xr:uid="{3743E4A9-B1C0-4C38-8C98-D06F902DE727}">
          <x14:formula1>
            <xm:f>Dane!$O$2:$O$11</xm:f>
          </x14:formula1>
          <xm:sqref>A2:A23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5552-94D0-4673-93F3-D55DD7E47A8A}">
  <sheetPr>
    <outlinePr summaryBelow="0" summaryRight="0"/>
  </sheetPr>
  <dimension ref="A1:M25"/>
  <sheetViews>
    <sheetView zoomScale="90" zoomScaleNormal="90" workbookViewId="0">
      <selection activeCell="K2" sqref="K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'20'!J10</f>
        <v>2770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2770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2770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65" priority="1" operator="lessThan">
      <formula>0</formula>
    </cfRule>
    <cfRule type="cellIs" dxfId="64" priority="2" operator="greaterThan">
      <formula>1</formula>
    </cfRule>
    <cfRule type="cellIs" dxfId="63" priority="3" operator="equal">
      <formula>0</formula>
    </cfRule>
  </conditionalFormatting>
  <conditionalFormatting sqref="L25">
    <cfRule type="cellIs" dxfId="62" priority="4" operator="equal">
      <formula>0</formula>
    </cfRule>
    <cfRule type="cellIs" dxfId="61" priority="5" operator="greaterThan">
      <formula>0</formula>
    </cfRule>
    <cfRule type="cellIs" dxfId="60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45F4C562-E03B-49D4-8A35-F5C4BB6C6266}">
          <x14:formula1>
            <xm:f>Dane!$O$2:$O$11</xm:f>
          </x14:formula1>
          <xm:sqref>A2:A23</xm:sqref>
        </x14:dataValidation>
        <x14:dataValidation type="list" allowBlank="1" showInputMessage="1" showErrorMessage="1" xr:uid="{8D0A1410-D3FC-4AA2-B7B3-1FABB6FD6679}">
          <x14:formula1>
            <xm:f>Dane!$O$2:$O$11</xm:f>
          </x14:formula1>
          <xm:sqref>D2:D23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213D-1F51-4FD1-AE92-992C4140EFE3}">
  <sheetPr>
    <outlinePr summaryBelow="0" summaryRight="0"/>
  </sheetPr>
  <dimension ref="A1:M25"/>
  <sheetViews>
    <sheetView zoomScale="90" zoomScaleNormal="90" workbookViewId="0">
      <selection activeCell="K2" sqref="K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'21'!J10</f>
        <v>2770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2770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2770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59" priority="1" operator="lessThan">
      <formula>0</formula>
    </cfRule>
    <cfRule type="cellIs" dxfId="58" priority="2" operator="greaterThan">
      <formula>1</formula>
    </cfRule>
    <cfRule type="cellIs" dxfId="57" priority="3" operator="equal">
      <formula>0</formula>
    </cfRule>
  </conditionalFormatting>
  <conditionalFormatting sqref="L25">
    <cfRule type="cellIs" dxfId="56" priority="4" operator="equal">
      <formula>0</formula>
    </cfRule>
    <cfRule type="cellIs" dxfId="55" priority="5" operator="greaterThan">
      <formula>0</formula>
    </cfRule>
    <cfRule type="cellIs" dxfId="54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5F53871-5F05-43CC-8A21-DB4646C623D3}">
          <x14:formula1>
            <xm:f>Dane!$O$2:$O$11</xm:f>
          </x14:formula1>
          <xm:sqref>D2:D23</xm:sqref>
        </x14:dataValidation>
        <x14:dataValidation type="list" allowBlank="1" showErrorMessage="1" xr:uid="{4A11B7BA-29E7-4EC6-A982-F587A060CCBA}">
          <x14:formula1>
            <xm:f>Dane!$O$2:$O$11</xm:f>
          </x14:formula1>
          <xm:sqref>A2:A23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5B75-5B65-4C3B-811A-D46203230C37}">
  <sheetPr>
    <outlinePr summaryBelow="0" summaryRight="0"/>
  </sheetPr>
  <dimension ref="A1:M25"/>
  <sheetViews>
    <sheetView zoomScale="90" zoomScaleNormal="90" workbookViewId="0">
      <selection activeCell="K2" sqref="K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'22'!J10</f>
        <v>2770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2770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2770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53" priority="1" operator="lessThan">
      <formula>0</formula>
    </cfRule>
    <cfRule type="cellIs" dxfId="52" priority="2" operator="greaterThan">
      <formula>1</formula>
    </cfRule>
    <cfRule type="cellIs" dxfId="51" priority="3" operator="equal">
      <formula>0</formula>
    </cfRule>
  </conditionalFormatting>
  <conditionalFormatting sqref="L25">
    <cfRule type="cellIs" dxfId="50" priority="4" operator="equal">
      <formula>0</formula>
    </cfRule>
    <cfRule type="cellIs" dxfId="49" priority="5" operator="greaterThan">
      <formula>0</formula>
    </cfRule>
    <cfRule type="cellIs" dxfId="48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B0CFD460-A737-4AE2-A10B-FFC7D81DF8FB}">
          <x14:formula1>
            <xm:f>Dane!$O$2:$O$11</xm:f>
          </x14:formula1>
          <xm:sqref>A2:A23</xm:sqref>
        </x14:dataValidation>
        <x14:dataValidation type="list" allowBlank="1" showInputMessage="1" showErrorMessage="1" xr:uid="{63E6C440-EC97-416A-BB13-B488822E79BC}">
          <x14:formula1>
            <xm:f>Dane!$O$2:$O$11</xm:f>
          </x14:formula1>
          <xm:sqref>D2:D23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44423-B8A0-4292-8EFE-2F36554DCA07}">
  <sheetPr>
    <outlinePr summaryBelow="0" summaryRight="0"/>
  </sheetPr>
  <dimension ref="A1:M25"/>
  <sheetViews>
    <sheetView zoomScale="90" zoomScaleNormal="90" workbookViewId="0">
      <selection activeCell="K2" sqref="K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'23'!J10</f>
        <v>2770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2770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2770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47" priority="1" operator="lessThan">
      <formula>0</formula>
    </cfRule>
    <cfRule type="cellIs" dxfId="46" priority="2" operator="greaterThan">
      <formula>1</formula>
    </cfRule>
    <cfRule type="cellIs" dxfId="45" priority="3" operator="equal">
      <formula>0</formula>
    </cfRule>
  </conditionalFormatting>
  <conditionalFormatting sqref="L25">
    <cfRule type="cellIs" dxfId="44" priority="4" operator="equal">
      <formula>0</formula>
    </cfRule>
    <cfRule type="cellIs" dxfId="43" priority="5" operator="greaterThan">
      <formula>0</formula>
    </cfRule>
    <cfRule type="cellIs" dxfId="42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BEDA4A-3C67-483D-9DD7-AF4F3A63C5B5}">
          <x14:formula1>
            <xm:f>Dane!$O$2:$O$11</xm:f>
          </x14:formula1>
          <xm:sqref>D2:D23</xm:sqref>
        </x14:dataValidation>
        <x14:dataValidation type="list" allowBlank="1" showErrorMessage="1" xr:uid="{AEBD514E-83F2-47A8-95FD-080AFF38A6E0}">
          <x14:formula1>
            <xm:f>Dane!$O$2:$O$11</xm:f>
          </x14:formula1>
          <xm:sqref>A2:A23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1196-D5A2-4539-8BBB-23EC075AE9B0}">
  <sheetPr>
    <outlinePr summaryBelow="0" summaryRight="0"/>
  </sheetPr>
  <dimension ref="A1:M25"/>
  <sheetViews>
    <sheetView zoomScale="90" zoomScaleNormal="90" workbookViewId="0">
      <selection activeCell="K2" sqref="K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'24'!J10</f>
        <v>2770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2770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2770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41" priority="1" operator="lessThan">
      <formula>0</formula>
    </cfRule>
    <cfRule type="cellIs" dxfId="40" priority="2" operator="greaterThan">
      <formula>1</formula>
    </cfRule>
    <cfRule type="cellIs" dxfId="39" priority="3" operator="equal">
      <formula>0</formula>
    </cfRule>
  </conditionalFormatting>
  <conditionalFormatting sqref="L25">
    <cfRule type="cellIs" dxfId="38" priority="4" operator="equal">
      <formula>0</formula>
    </cfRule>
    <cfRule type="cellIs" dxfId="37" priority="5" operator="greaterThan">
      <formula>0</formula>
    </cfRule>
    <cfRule type="cellIs" dxfId="36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D1EF6EA8-F17F-4501-BEAC-D5436C144196}">
          <x14:formula1>
            <xm:f>Dane!$O$2:$O$11</xm:f>
          </x14:formula1>
          <xm:sqref>A2:A23</xm:sqref>
        </x14:dataValidation>
        <x14:dataValidation type="list" allowBlank="1" showInputMessage="1" showErrorMessage="1" xr:uid="{C85B70E8-BFB3-4480-BCDC-9004384B235D}">
          <x14:formula1>
            <xm:f>Dane!$O$2:$O$11</xm:f>
          </x14:formula1>
          <xm:sqref>D2:D23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E665-E028-4E25-AB49-97B004A1145F}">
  <sheetPr>
    <outlinePr summaryBelow="0" summaryRight="0"/>
  </sheetPr>
  <dimension ref="A1:M25"/>
  <sheetViews>
    <sheetView zoomScale="90" zoomScaleNormal="90" workbookViewId="0">
      <selection activeCell="K2" sqref="K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'25'!J10</f>
        <v>2770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2770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2770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35" priority="1" operator="lessThan">
      <formula>0</formula>
    </cfRule>
    <cfRule type="cellIs" dxfId="34" priority="2" operator="greaterThan">
      <formula>1</formula>
    </cfRule>
    <cfRule type="cellIs" dxfId="33" priority="3" operator="equal">
      <formula>0</formula>
    </cfRule>
  </conditionalFormatting>
  <conditionalFormatting sqref="L25">
    <cfRule type="cellIs" dxfId="32" priority="4" operator="equal">
      <formula>0</formula>
    </cfRule>
    <cfRule type="cellIs" dxfId="31" priority="5" operator="greaterThan">
      <formula>0</formula>
    </cfRule>
    <cfRule type="cellIs" dxfId="30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1C27910-DF42-4217-A875-694B5081F21F}">
          <x14:formula1>
            <xm:f>Dane!$O$2:$O$11</xm:f>
          </x14:formula1>
          <xm:sqref>D2:D23</xm:sqref>
        </x14:dataValidation>
        <x14:dataValidation type="list" allowBlank="1" showErrorMessage="1" xr:uid="{73D13030-58BF-46CE-A779-CF416A26206E}">
          <x14:formula1>
            <xm:f>Dane!$O$2:$O$11</xm:f>
          </x14:formula1>
          <xm:sqref>A2:A23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D6EF-65D1-4C2F-B80F-4D787FCDF725}">
  <sheetPr>
    <outlinePr summaryBelow="0" summaryRight="0"/>
  </sheetPr>
  <dimension ref="A1:M25"/>
  <sheetViews>
    <sheetView zoomScale="90" zoomScaleNormal="90" workbookViewId="0">
      <selection activeCell="K2" sqref="K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'26'!J10</f>
        <v>2770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2770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2770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29" priority="1" operator="lessThan">
      <formula>0</formula>
    </cfRule>
    <cfRule type="cellIs" dxfId="28" priority="2" operator="greaterThan">
      <formula>1</formula>
    </cfRule>
    <cfRule type="cellIs" dxfId="27" priority="3" operator="equal">
      <formula>0</formula>
    </cfRule>
  </conditionalFormatting>
  <conditionalFormatting sqref="L25">
    <cfRule type="cellIs" dxfId="26" priority="4" operator="equal">
      <formula>0</formula>
    </cfRule>
    <cfRule type="cellIs" dxfId="25" priority="5" operator="greaterThan">
      <formula>0</formula>
    </cfRule>
    <cfRule type="cellIs" dxfId="24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3F42FEB5-587A-4BA3-84F0-230EEB14733D}">
          <x14:formula1>
            <xm:f>Dane!$O$2:$O$11</xm:f>
          </x14:formula1>
          <xm:sqref>A2:A23</xm:sqref>
        </x14:dataValidation>
        <x14:dataValidation type="list" allowBlank="1" showInputMessage="1" showErrorMessage="1" xr:uid="{1352678A-97D5-4B62-AB0A-A3AA75F82215}">
          <x14:formula1>
            <xm:f>Dane!$O$2:$O$11</xm:f>
          </x14:formula1>
          <xm:sqref>D2:D23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2101-D51B-4E74-B59E-54873E324DBC}">
  <sheetPr>
    <outlinePr summaryBelow="0" summaryRight="0"/>
  </sheetPr>
  <dimension ref="A1:M25"/>
  <sheetViews>
    <sheetView zoomScale="90" zoomScaleNormal="90" workbookViewId="0">
      <selection activeCell="K2" sqref="K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'27'!J10</f>
        <v>2770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2770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2770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23" priority="1" operator="lessThan">
      <formula>0</formula>
    </cfRule>
    <cfRule type="cellIs" dxfId="22" priority="2" operator="greaterThan">
      <formula>1</formula>
    </cfRule>
    <cfRule type="cellIs" dxfId="21" priority="3" operator="equal">
      <formula>0</formula>
    </cfRule>
  </conditionalFormatting>
  <conditionalFormatting sqref="L25">
    <cfRule type="cellIs" dxfId="20" priority="4" operator="equal">
      <formula>0</formula>
    </cfRule>
    <cfRule type="cellIs" dxfId="19" priority="5" operator="greaterThan">
      <formula>0</formula>
    </cfRule>
    <cfRule type="cellIs" dxfId="18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366296-0782-4199-B05D-821679354523}">
          <x14:formula1>
            <xm:f>Dane!$O$2:$O$11</xm:f>
          </x14:formula1>
          <xm:sqref>D2:D23</xm:sqref>
        </x14:dataValidation>
        <x14:dataValidation type="list" allowBlank="1" showErrorMessage="1" xr:uid="{46DC049A-38F1-44C6-ABB4-E6683ECCA353}">
          <x14:formula1>
            <xm:f>Dane!$O$2:$O$11</xm:f>
          </x14:formula1>
          <xm:sqref>A2:A23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0B09-3590-442C-9E3C-EC54F53E80D6}">
  <sheetPr>
    <outlinePr summaryBelow="0" summaryRight="0"/>
  </sheetPr>
  <dimension ref="A1:M25"/>
  <sheetViews>
    <sheetView zoomScale="90" zoomScaleNormal="90" workbookViewId="0">
      <selection activeCell="K2" sqref="K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'28'!J10</f>
        <v>2770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2770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2770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17" priority="1" operator="lessThan">
      <formula>0</formula>
    </cfRule>
    <cfRule type="cellIs" dxfId="16" priority="2" operator="greaterThan">
      <formula>1</formula>
    </cfRule>
    <cfRule type="cellIs" dxfId="15" priority="3" operator="equal">
      <formula>0</formula>
    </cfRule>
  </conditionalFormatting>
  <conditionalFormatting sqref="L25">
    <cfRule type="cellIs" dxfId="14" priority="4" operator="equal">
      <formula>0</formula>
    </cfRule>
    <cfRule type="cellIs" dxfId="13" priority="5" operator="greaterThan">
      <formula>0</formula>
    </cfRule>
    <cfRule type="cellIs" dxfId="12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79EE65A3-9F97-4DA2-A7FA-1C559BCF6B6B}">
          <x14:formula1>
            <xm:f>Dane!$O$2:$O$11</xm:f>
          </x14:formula1>
          <xm:sqref>A2:A23</xm:sqref>
        </x14:dataValidation>
        <x14:dataValidation type="list" allowBlank="1" showInputMessage="1" showErrorMessage="1" xr:uid="{F20FCCAA-B94C-425D-9C9A-E92295B7AF51}">
          <x14:formula1>
            <xm:f>Dane!$O$2:$O$11</xm:f>
          </x14:formula1>
          <xm:sqref>D2:D23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ACA9-3337-4C1E-A0E5-5A799875D627}">
  <sheetPr>
    <outlinePr summaryBelow="0" summaryRight="0"/>
  </sheetPr>
  <dimension ref="A1:M25"/>
  <sheetViews>
    <sheetView zoomScale="90" zoomScaleNormal="90" workbookViewId="0">
      <selection activeCell="K1" sqref="K1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'29'!J10</f>
        <v>2770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2770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2770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11" priority="1" operator="lessThan">
      <formula>0</formula>
    </cfRule>
    <cfRule type="cellIs" dxfId="10" priority="2" operator="greaterThan">
      <formula>1</formula>
    </cfRule>
    <cfRule type="cellIs" dxfId="9" priority="3" operator="equal">
      <formula>0</formula>
    </cfRule>
  </conditionalFormatting>
  <conditionalFormatting sqref="L25">
    <cfRule type="cellIs" dxfId="8" priority="4" operator="equal">
      <formula>0</formula>
    </cfRule>
    <cfRule type="cellIs" dxfId="7" priority="5" operator="greaterThan">
      <formula>0</formula>
    </cfRule>
    <cfRule type="cellIs" dxfId="6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CB4A7-FA0D-4704-975B-8BA719A892C4}">
          <x14:formula1>
            <xm:f>Dane!$O$2:$O$11</xm:f>
          </x14:formula1>
          <xm:sqref>D2:D23</xm:sqref>
        </x14:dataValidation>
        <x14:dataValidation type="list" allowBlank="1" showErrorMessage="1" xr:uid="{F8385942-E60D-49A9-A0EE-A489C450B512}">
          <x14:formula1>
            <xm:f>Dane!$O$2:$O$11</xm:f>
          </x14:formula1>
          <xm:sqref>A2:A23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94FC-F7BC-4B8C-B6A5-3F76B8F77E2D}">
  <sheetPr>
    <outlinePr summaryBelow="0" summaryRight="0"/>
  </sheetPr>
  <dimension ref="A1:M25"/>
  <sheetViews>
    <sheetView zoomScale="90" zoomScaleNormal="90" workbookViewId="0">
      <selection activeCell="K2" sqref="K2"/>
    </sheetView>
  </sheetViews>
  <sheetFormatPr defaultColWidth="12.6640625" defaultRowHeight="15.75" customHeight="1" x14ac:dyDescent="0.25"/>
  <cols>
    <col min="1" max="1" width="11.77734375" bestFit="1" customWidth="1"/>
    <col min="2" max="2" width="12.5546875" customWidth="1"/>
    <col min="3" max="3" width="10.88671875" bestFit="1" customWidth="1"/>
    <col min="4" max="4" width="12" customWidth="1"/>
    <col min="5" max="5" width="12.33203125" customWidth="1"/>
    <col min="6" max="6" width="10.88671875" bestFit="1" customWidth="1"/>
    <col min="7" max="7" width="14.33203125" customWidth="1"/>
    <col min="8" max="8" width="11.33203125" customWidth="1"/>
    <col min="9" max="9" width="11" customWidth="1"/>
    <col min="10" max="10" width="21.33203125" bestFit="1" customWidth="1"/>
    <col min="11" max="11" width="19.109375" bestFit="1" customWidth="1"/>
    <col min="12" max="12" width="16.88671875" customWidth="1"/>
    <col min="13" max="13" width="12" bestFit="1" customWidth="1"/>
  </cols>
  <sheetData>
    <row r="1" spans="1:13" ht="15.75" customHeight="1" thickBot="1" x14ac:dyDescent="0.35">
      <c r="A1" s="60" t="s">
        <v>0</v>
      </c>
      <c r="B1" s="61" t="s">
        <v>1</v>
      </c>
      <c r="C1" s="61" t="s">
        <v>2</v>
      </c>
      <c r="D1" s="61" t="s">
        <v>3</v>
      </c>
      <c r="E1" s="61" t="s">
        <v>1</v>
      </c>
      <c r="F1" s="61" t="s">
        <v>2</v>
      </c>
      <c r="G1" s="63" t="s">
        <v>26</v>
      </c>
      <c r="H1" s="61" t="s">
        <v>1</v>
      </c>
      <c r="I1" s="62" t="s">
        <v>2</v>
      </c>
      <c r="J1" s="6" t="s">
        <v>4</v>
      </c>
      <c r="K1" s="52">
        <f>'30'!J10</f>
        <v>2770</v>
      </c>
      <c r="L1" s="54"/>
      <c r="M1" s="51"/>
    </row>
    <row r="2" spans="1:13" ht="15.75" customHeight="1" x14ac:dyDescent="0.3">
      <c r="A2" s="7"/>
      <c r="B2" s="8"/>
      <c r="C2" s="56"/>
      <c r="D2" s="9"/>
      <c r="E2" s="10"/>
      <c r="F2" s="58"/>
      <c r="G2" s="18"/>
      <c r="H2" s="59"/>
      <c r="I2" s="58"/>
      <c r="J2" s="6" t="s">
        <v>5</v>
      </c>
      <c r="K2" s="53">
        <f>IFERROR(SUM(B24+E24+H10),"Brak płatnosci karta")</f>
        <v>0</v>
      </c>
      <c r="L2" s="55"/>
      <c r="M2" s="51"/>
    </row>
    <row r="3" spans="1:13" ht="15.75" customHeight="1" x14ac:dyDescent="0.3">
      <c r="A3" s="13"/>
      <c r="B3" s="15"/>
      <c r="C3" s="56"/>
      <c r="D3" s="13"/>
      <c r="E3" s="4"/>
      <c r="F3" s="14"/>
      <c r="G3" s="15"/>
      <c r="H3" s="17"/>
      <c r="I3" s="14"/>
      <c r="J3" s="65" t="s">
        <v>28</v>
      </c>
      <c r="K3" s="12">
        <f>C24+F24+I10+I24</f>
        <v>0</v>
      </c>
      <c r="L3" s="1"/>
    </row>
    <row r="4" spans="1:13" ht="13.2" x14ac:dyDescent="0.25">
      <c r="A4" s="13"/>
      <c r="B4" s="15"/>
      <c r="C4" s="56"/>
      <c r="D4" s="13"/>
      <c r="E4" s="4"/>
      <c r="F4" s="14"/>
      <c r="G4" s="15"/>
      <c r="H4" s="17"/>
      <c r="I4" s="14"/>
      <c r="J4" s="76"/>
      <c r="K4" s="77"/>
      <c r="L4" s="2" t="s">
        <v>15</v>
      </c>
      <c r="M4" s="2" t="s">
        <v>16</v>
      </c>
    </row>
    <row r="5" spans="1:13" ht="15.75" customHeight="1" x14ac:dyDescent="0.3">
      <c r="A5" s="13"/>
      <c r="B5" s="15"/>
      <c r="C5" s="56"/>
      <c r="D5" s="13"/>
      <c r="E5" s="4"/>
      <c r="F5" s="14"/>
      <c r="G5" s="15"/>
      <c r="H5" s="17"/>
      <c r="I5" s="14"/>
      <c r="J5" s="78" t="s">
        <v>6</v>
      </c>
      <c r="K5" s="79"/>
      <c r="L5" s="3" cm="1">
        <f t="array" ref="L5">SUMPRODUCT((A2:A23="Kategoria 1")*B2:C23)+SUMPRODUCT((D2:D23="Kategoria 1")*E2:F23)</f>
        <v>0</v>
      </c>
      <c r="M5" s="3" cm="1">
        <f t="array" ref="M5">SUMPRODUCT((A2:A23="Kategoria 2")*B2:C23)+SUMPRODUCT((D2:D23="Kategoria 2")*E2:F23)</f>
        <v>0</v>
      </c>
    </row>
    <row r="6" spans="1:13" ht="15.75" customHeight="1" x14ac:dyDescent="0.3">
      <c r="A6" s="13"/>
      <c r="B6" s="15"/>
      <c r="C6" s="56"/>
      <c r="D6" s="13"/>
      <c r="E6" s="4"/>
      <c r="F6" s="14"/>
      <c r="G6" s="15"/>
      <c r="H6" s="17"/>
      <c r="I6" s="14"/>
      <c r="J6" s="80" t="s">
        <v>7</v>
      </c>
      <c r="K6" s="79"/>
      <c r="L6" s="2" t="s">
        <v>17</v>
      </c>
      <c r="M6" s="2" t="s">
        <v>18</v>
      </c>
    </row>
    <row r="7" spans="1:13" ht="15.75" customHeight="1" x14ac:dyDescent="0.3">
      <c r="A7" s="13"/>
      <c r="B7" s="15"/>
      <c r="C7" s="56"/>
      <c r="D7" s="13"/>
      <c r="E7" s="4"/>
      <c r="F7" s="14"/>
      <c r="G7" s="15"/>
      <c r="H7" s="17"/>
      <c r="I7" s="14"/>
      <c r="J7" s="80">
        <f>K1</f>
        <v>2770</v>
      </c>
      <c r="K7" s="79"/>
      <c r="L7" s="19" cm="1">
        <f t="array" ref="L7">SUMPRODUCT((A2:A23="Kategoria 3")*B2:C23)+SUMPRODUCT((D2:D23="Kategoria 3")*E2:F23)</f>
        <v>0</v>
      </c>
      <c r="M7" s="3" cm="1">
        <f t="array" ref="M7">SUMPRODUCT((A2:A23="Kategoria 4")*B2:C23)+SUMPRODUCT((D2:D23="Kategoria 4")*E2:F23)</f>
        <v>0</v>
      </c>
    </row>
    <row r="8" spans="1:13" ht="15.75" customHeight="1" x14ac:dyDescent="0.3">
      <c r="A8" s="13"/>
      <c r="B8" s="15"/>
      <c r="C8" s="56"/>
      <c r="D8" s="13"/>
      <c r="E8" s="4"/>
      <c r="F8" s="14"/>
      <c r="G8" s="15"/>
      <c r="H8" s="4"/>
      <c r="I8" s="14"/>
      <c r="J8" s="78" t="s">
        <v>8</v>
      </c>
      <c r="K8" s="79"/>
      <c r="L8" s="2" t="s">
        <v>19</v>
      </c>
      <c r="M8" s="20" t="s">
        <v>20</v>
      </c>
    </row>
    <row r="9" spans="1:13" ht="15.75" customHeight="1" x14ac:dyDescent="0.3">
      <c r="A9" s="13"/>
      <c r="B9" s="15"/>
      <c r="C9" s="56"/>
      <c r="D9" s="13"/>
      <c r="E9" s="4"/>
      <c r="F9" s="14"/>
      <c r="G9" s="15"/>
      <c r="H9" s="4"/>
      <c r="I9" s="14"/>
      <c r="J9" s="80" t="s">
        <v>7</v>
      </c>
      <c r="K9" s="79"/>
      <c r="L9" s="21" cm="1">
        <f t="array" ref="L9">SUMPRODUCT((A2:A23="Kategoria 5")*B2:C23)+SUMPRODUCT((D2:D23="Kategoria 5")*E2:F23)</f>
        <v>0</v>
      </c>
      <c r="M9" s="22" cm="1">
        <f t="array" ref="M9">SUMPRODUCT((A2:A23="Kategoria 6")*B2:C23)+SUMPRODUCT((D2:D23="Kategoria 6")*E2:F23)</f>
        <v>0</v>
      </c>
    </row>
    <row r="10" spans="1:13" ht="15.75" customHeight="1" thickBot="1" x14ac:dyDescent="0.35">
      <c r="A10" s="13"/>
      <c r="B10" s="15"/>
      <c r="C10" s="56"/>
      <c r="D10" s="13"/>
      <c r="E10" s="4"/>
      <c r="F10" s="14"/>
      <c r="G10" s="33"/>
      <c r="H10" s="26">
        <f t="shared" ref="H10:I10" si="0">SUM(H2:H9)</f>
        <v>0</v>
      </c>
      <c r="I10" s="27">
        <f t="shared" si="0"/>
        <v>0</v>
      </c>
      <c r="J10" s="80">
        <f>IFERROR(K1+K3,"Wpisz stan kasy")</f>
        <v>2770</v>
      </c>
      <c r="K10" s="79"/>
      <c r="L10" s="28" t="s">
        <v>21</v>
      </c>
      <c r="M10" s="20" t="s">
        <v>22</v>
      </c>
    </row>
    <row r="11" spans="1:13" ht="14.4" thickTop="1" thickBot="1" x14ac:dyDescent="0.3">
      <c r="A11" s="13"/>
      <c r="B11" s="15"/>
      <c r="C11" s="56"/>
      <c r="D11" s="13"/>
      <c r="E11" s="4"/>
      <c r="F11" s="14"/>
      <c r="G11" s="64" t="s">
        <v>27</v>
      </c>
      <c r="H11" s="5" t="s">
        <v>1</v>
      </c>
      <c r="I11" s="29" t="s">
        <v>2</v>
      </c>
      <c r="J11" s="76"/>
      <c r="K11" s="77"/>
      <c r="L11" s="3" cm="1">
        <f t="array" ref="L11">SUMPRODUCT((A2:A23="Kategoria 7")*B2:C23)+SUMPRODUCT((D2:D23="Kategoria 7")*E2:F23)</f>
        <v>0</v>
      </c>
      <c r="M11" s="22" cm="1">
        <f t="array" ref="M11">SUMPRODUCT((A2:A23="Kategoria 8")*B2:C23)+SUMPRODUCT((D2:D23="Kategoria 8")*E2:F23)</f>
        <v>0</v>
      </c>
    </row>
    <row r="12" spans="1:13" ht="13.8" thickTop="1" x14ac:dyDescent="0.25">
      <c r="A12" s="13"/>
      <c r="B12" s="15"/>
      <c r="C12" s="16"/>
      <c r="D12" s="13"/>
      <c r="E12" s="4"/>
      <c r="F12" s="14"/>
      <c r="G12" s="11"/>
      <c r="H12" s="11"/>
      <c r="I12" s="30"/>
      <c r="J12" s="82" t="s">
        <v>9</v>
      </c>
      <c r="K12" s="79"/>
      <c r="L12" s="20" t="s">
        <v>23</v>
      </c>
      <c r="M12" s="20" t="s">
        <v>24</v>
      </c>
    </row>
    <row r="13" spans="1:13" ht="13.8" x14ac:dyDescent="0.25">
      <c r="A13" s="13"/>
      <c r="B13" s="15"/>
      <c r="C13" s="16"/>
      <c r="D13" s="13"/>
      <c r="E13" s="4"/>
      <c r="F13" s="14"/>
      <c r="G13" s="15"/>
      <c r="H13" s="4"/>
      <c r="I13" s="14"/>
      <c r="J13" s="81"/>
      <c r="K13" s="79"/>
      <c r="L13" s="21" cm="1">
        <f t="array" ref="L13">SUMPRODUCT((A2:A23="Kategoria 9")*B2:C23)+SUMPRODUCT((D2:D23="Kategoria 9")*E2:F23)</f>
        <v>0</v>
      </c>
      <c r="M13" s="21" cm="1">
        <f t="array" ref="M13">SUMPRODUCT((A2:A23="Kategoria 10")*B2:C23)+SUMPRODUCT((D2:D23="Kategoria 10")*E2:F23)</f>
        <v>0</v>
      </c>
    </row>
    <row r="14" spans="1:13" ht="13.2" x14ac:dyDescent="0.25">
      <c r="A14" s="13"/>
      <c r="B14" s="15"/>
      <c r="C14" s="16"/>
      <c r="D14" s="13"/>
      <c r="E14" s="4"/>
      <c r="F14" s="14"/>
      <c r="G14" s="15"/>
      <c r="H14" s="4"/>
      <c r="I14" s="14"/>
      <c r="J14" s="81"/>
      <c r="K14" s="79"/>
      <c r="L14" s="1"/>
    </row>
    <row r="15" spans="1:13" ht="13.2" x14ac:dyDescent="0.25">
      <c r="A15" s="13"/>
      <c r="B15" s="15"/>
      <c r="C15" s="16"/>
      <c r="D15" s="13"/>
      <c r="E15" s="4"/>
      <c r="F15" s="14"/>
      <c r="G15" s="15"/>
      <c r="H15" s="4"/>
      <c r="I15" s="14"/>
      <c r="J15" s="76"/>
      <c r="K15" s="77"/>
      <c r="L15" s="1"/>
    </row>
    <row r="16" spans="1:13" ht="13.2" x14ac:dyDescent="0.25">
      <c r="A16" s="13"/>
      <c r="B16" s="15"/>
      <c r="C16" s="16"/>
      <c r="D16" s="13"/>
      <c r="E16" s="4"/>
      <c r="F16" s="14"/>
      <c r="G16" s="15"/>
      <c r="H16" s="4"/>
      <c r="I16" s="14"/>
      <c r="J16" s="76"/>
      <c r="K16" s="77"/>
      <c r="L16" s="1"/>
    </row>
    <row r="17" spans="1:12" ht="13.2" x14ac:dyDescent="0.25">
      <c r="A17" s="13"/>
      <c r="B17" s="15"/>
      <c r="C17" s="16"/>
      <c r="D17" s="13"/>
      <c r="E17" s="4"/>
      <c r="F17" s="14"/>
      <c r="G17" s="15"/>
      <c r="H17" s="4"/>
      <c r="I17" s="14"/>
      <c r="J17" s="76"/>
      <c r="K17" s="77"/>
      <c r="L17" s="1"/>
    </row>
    <row r="18" spans="1:12" ht="13.2" x14ac:dyDescent="0.25">
      <c r="A18" s="13"/>
      <c r="B18" s="15"/>
      <c r="C18" s="16"/>
      <c r="D18" s="13"/>
      <c r="E18" s="4"/>
      <c r="F18" s="14"/>
      <c r="G18" s="15"/>
      <c r="H18" s="4"/>
      <c r="I18" s="14"/>
      <c r="J18" s="76"/>
      <c r="K18" s="77"/>
      <c r="L18" s="1"/>
    </row>
    <row r="19" spans="1:12" ht="13.2" x14ac:dyDescent="0.25">
      <c r="A19" s="13"/>
      <c r="B19" s="15"/>
      <c r="C19" s="16"/>
      <c r="D19" s="13"/>
      <c r="E19" s="4"/>
      <c r="F19" s="14"/>
      <c r="G19" s="15"/>
      <c r="H19" s="4"/>
      <c r="I19" s="14"/>
      <c r="J19" s="76"/>
      <c r="K19" s="77"/>
      <c r="L19" s="1"/>
    </row>
    <row r="20" spans="1:12" ht="13.2" x14ac:dyDescent="0.25">
      <c r="A20" s="13"/>
      <c r="B20" s="15"/>
      <c r="C20" s="16"/>
      <c r="D20" s="13"/>
      <c r="E20" s="4"/>
      <c r="F20" s="14"/>
      <c r="G20" s="15"/>
      <c r="H20" s="4"/>
      <c r="I20" s="14"/>
      <c r="J20" s="76"/>
      <c r="K20" s="77"/>
      <c r="L20" s="1"/>
    </row>
    <row r="21" spans="1:12" ht="13.2" x14ac:dyDescent="0.25">
      <c r="A21" s="13"/>
      <c r="B21" s="15"/>
      <c r="C21" s="16"/>
      <c r="D21" s="13"/>
      <c r="E21" s="4"/>
      <c r="F21" s="14"/>
      <c r="G21" s="15"/>
      <c r="H21" s="4"/>
      <c r="I21" s="14"/>
      <c r="J21" s="85" t="s">
        <v>10</v>
      </c>
      <c r="K21" s="77"/>
      <c r="L21" s="1"/>
    </row>
    <row r="22" spans="1:12" ht="13.2" x14ac:dyDescent="0.25">
      <c r="A22" s="13"/>
      <c r="B22" s="15"/>
      <c r="C22" s="16"/>
      <c r="D22" s="13"/>
      <c r="E22" s="4"/>
      <c r="F22" s="14"/>
      <c r="G22" s="15"/>
      <c r="H22" s="4"/>
      <c r="I22" s="14"/>
      <c r="J22" s="31" t="s">
        <v>1</v>
      </c>
      <c r="K22" s="32" t="s">
        <v>11</v>
      </c>
      <c r="L22" s="1"/>
    </row>
    <row r="23" spans="1:12" ht="13.8" thickBot="1" x14ac:dyDescent="0.3">
      <c r="A23" s="23"/>
      <c r="B23" s="33"/>
      <c r="C23" s="34"/>
      <c r="D23" s="23"/>
      <c r="E23" s="24"/>
      <c r="F23" s="25"/>
      <c r="G23" s="57"/>
      <c r="H23" s="35"/>
      <c r="I23" s="36"/>
      <c r="J23" s="37">
        <f>K2</f>
        <v>0</v>
      </c>
      <c r="K23" s="66"/>
      <c r="L23" s="68">
        <f>IFERROR(K23-J23, "Wpisz stan z terminala")</f>
        <v>0</v>
      </c>
    </row>
    <row r="24" spans="1:12" ht="15.75" customHeight="1" thickTop="1" x14ac:dyDescent="0.3">
      <c r="A24" s="9"/>
      <c r="B24" s="38">
        <f>SUM(B2:B23)</f>
        <v>0</v>
      </c>
      <c r="C24" s="39">
        <f>SUM(C2:C21)</f>
        <v>0</v>
      </c>
      <c r="D24" s="9"/>
      <c r="E24" s="40">
        <f t="shared" ref="E24:F24" si="1">SUM(E2:E15)</f>
        <v>0</v>
      </c>
      <c r="F24" s="41">
        <f t="shared" si="1"/>
        <v>0</v>
      </c>
      <c r="G24" s="9"/>
      <c r="H24" s="40">
        <f t="shared" ref="H24:I24" si="2">SUM(H12:H23)</f>
        <v>0</v>
      </c>
      <c r="I24" s="41">
        <f t="shared" si="2"/>
        <v>0</v>
      </c>
      <c r="J24" s="42" t="s">
        <v>12</v>
      </c>
      <c r="K24" s="3" t="s">
        <v>13</v>
      </c>
      <c r="L24" s="1"/>
    </row>
    <row r="25" spans="1:12" ht="15.75" customHeight="1" thickBot="1" x14ac:dyDescent="0.35">
      <c r="A25" s="23"/>
      <c r="B25" s="83">
        <f>SUM(B24:C24)</f>
        <v>0</v>
      </c>
      <c r="C25" s="84"/>
      <c r="D25" s="23"/>
      <c r="E25" s="83">
        <f>SUM(E24:F24)</f>
        <v>0</v>
      </c>
      <c r="F25" s="84"/>
      <c r="G25" s="23"/>
      <c r="H25" s="83">
        <f>SUM(I16:J16)</f>
        <v>0</v>
      </c>
      <c r="I25" s="84"/>
      <c r="J25" s="43">
        <f>B24+C24+E24+F24+H10+I10</f>
        <v>0</v>
      </c>
      <c r="K25" s="67"/>
      <c r="L25" s="1">
        <f>IFERROR(K25-J25,"Wpisz stan raportu")</f>
        <v>0</v>
      </c>
    </row>
  </sheetData>
  <mergeCells count="21">
    <mergeCell ref="B25:C25"/>
    <mergeCell ref="E25:F25"/>
    <mergeCell ref="H25:I25"/>
    <mergeCell ref="J16:K16"/>
    <mergeCell ref="J17:K17"/>
    <mergeCell ref="J18:K18"/>
    <mergeCell ref="J19:K19"/>
    <mergeCell ref="J20:K20"/>
    <mergeCell ref="J21:K21"/>
    <mergeCell ref="J15:K15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</mergeCells>
  <conditionalFormatting sqref="L23">
    <cfRule type="cellIs" dxfId="5" priority="1" operator="lessThan">
      <formula>0</formula>
    </cfRule>
    <cfRule type="cellIs" dxfId="4" priority="2" operator="greaterThan">
      <formula>1</formula>
    </cfRule>
    <cfRule type="cellIs" dxfId="3" priority="3" operator="equal">
      <formula>0</formula>
    </cfRule>
  </conditionalFormatting>
  <conditionalFormatting sqref="L25">
    <cfRule type="cellIs" dxfId="2" priority="4" operator="equal">
      <formula>0</formula>
    </cfRule>
    <cfRule type="cellIs" dxfId="1" priority="5" operator="greaterThan">
      <formula>0</formula>
    </cfRule>
    <cfRule type="cellIs" dxfId="0" priority="6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9B20DC35-00B6-46AC-A5DA-DE323D8166C2}">
          <x14:formula1>
            <xm:f>Dane!$O$2:$O$11</xm:f>
          </x14:formula1>
          <xm:sqref>A2:A23</xm:sqref>
        </x14:dataValidation>
        <x14:dataValidation type="list" allowBlank="1" showInputMessage="1" showErrorMessage="1" xr:uid="{4F7D7C0D-F3F8-4D07-ABF4-7CA08C8E207D}">
          <x14:formula1>
            <xm:f>Dane!$O$2:$O$11</xm:f>
          </x14:formula1>
          <xm:sqref>D2:D23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Sheet1</vt:lpstr>
      <vt:lpstr>Sheet2</vt:lpstr>
      <vt:lpstr>Dane</vt:lpstr>
      <vt:lpstr>Raport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2023-11-17T15:15:48Z</dcterms:created>
  <dcterms:modified xsi:type="dcterms:W3CDTF">2024-01-05T12:51:27Z</dcterms:modified>
</cp:coreProperties>
</file>