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a21a01e0a8988/Documents/data_bootcamp/homework/ds_apr2024_1_excel/Submission/"/>
    </mc:Choice>
  </mc:AlternateContent>
  <xr:revisionPtr revIDLastSave="401" documentId="13_ncr:40009_{11C9D2FE-BDF6-5C46-B9DE-A4DF0C4A6734}" xr6:coauthVersionLast="47" xr6:coauthVersionMax="47" xr10:uidLastSave="{7096E8C1-825D-4D56-858E-2DEAE790AD7F}"/>
  <bookViews>
    <workbookView xWindow="25695" yWindow="0" windowWidth="26010" windowHeight="20985" xr2:uid="{00000000-000D-0000-FFFF-FFFF00000000}"/>
  </bookViews>
  <sheets>
    <sheet name="Sheet1" sheetId="2" r:id="rId1"/>
    <sheet name="Sheet2" sheetId="3" r:id="rId2"/>
    <sheet name="Sheet4" sheetId="5" r:id="rId3"/>
    <sheet name="Sheet5" sheetId="6" r:id="rId4"/>
    <sheet name="Sheet6" sheetId="7" r:id="rId5"/>
    <sheet name="Sheet3" sheetId="8" r:id="rId6"/>
    <sheet name="Crowdfunding" sheetId="1" r:id="rId7"/>
  </sheets>
  <definedNames>
    <definedName name="_xlcn.WorksheetConnection_CrowdfundingA1T1001" hidden="1">Crowdfunding!$A$1:$T$1001</definedName>
  </definedNames>
  <calcPr calcId="191029"/>
  <pivotCaches>
    <pivotCache cacheId="0" r:id="rId8"/>
    <pivotCache cacheId="1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7" l="1"/>
  <c r="J7" i="7"/>
  <c r="J6" i="7"/>
  <c r="J5" i="7"/>
  <c r="I7" i="7"/>
  <c r="I6" i="7"/>
  <c r="I5" i="7"/>
  <c r="I4" i="7"/>
  <c r="J3" i="7"/>
  <c r="I3" i="7"/>
  <c r="J2" i="7"/>
  <c r="I2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/>
  <c r="S91" i="1" a="1"/>
  <c r="S91" i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/>
  <c r="S554" i="1" a="1"/>
  <c r="S554" i="1" s="1"/>
  <c r="S555" i="1" a="1"/>
  <c r="S555" i="1" s="1"/>
  <c r="S556" i="1" a="1"/>
  <c r="S556" i="1" s="1"/>
  <c r="S557" i="1" a="1"/>
  <c r="S557" i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/>
  <c r="S738" i="1" a="1"/>
  <c r="S738" i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/>
  <c r="S810" i="1" a="1"/>
  <c r="S810" i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/>
  <c r="S852" i="1" a="1"/>
  <c r="S852" i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2" i="6" l="1"/>
  <c r="G2" i="6"/>
  <c r="H2" i="6"/>
  <c r="G7" i="6"/>
  <c r="F8" i="6"/>
  <c r="F3" i="6"/>
  <c r="F7" i="6"/>
  <c r="F10" i="6"/>
  <c r="G10" i="6"/>
  <c r="H10" i="6"/>
  <c r="G8" i="6"/>
  <c r="H9" i="6"/>
  <c r="F12" i="6"/>
  <c r="G12" i="6"/>
  <c r="H12" i="6"/>
  <c r="F13" i="6"/>
  <c r="G13" i="6"/>
  <c r="H13" i="6"/>
  <c r="E2" i="6"/>
  <c r="E13" i="6"/>
  <c r="E12" i="6"/>
  <c r="E11" i="6"/>
  <c r="F11" i="6" s="1"/>
  <c r="E10" i="6"/>
  <c r="E9" i="6"/>
  <c r="F9" i="6" s="1"/>
  <c r="E8" i="6"/>
  <c r="H8" i="6" s="1"/>
  <c r="E7" i="6"/>
  <c r="H7" i="6" s="1"/>
  <c r="E6" i="6"/>
  <c r="G6" i="6" s="1"/>
  <c r="E5" i="6"/>
  <c r="F5" i="6" s="1"/>
  <c r="E4" i="6"/>
  <c r="G4" i="6" s="1"/>
  <c r="E3" i="6"/>
  <c r="H3" i="6" s="1"/>
  <c r="G9" i="6" l="1"/>
  <c r="G3" i="6"/>
  <c r="H6" i="6"/>
  <c r="G5" i="6"/>
  <c r="F6" i="6"/>
  <c r="H5" i="6"/>
  <c r="H4" i="6"/>
  <c r="H11" i="6"/>
  <c r="F4" i="6"/>
  <c r="G1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19C1D-D99D-48BD-9DC0-D57205F8412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721BEC3-2357-496D-92AF-20E0F0CAC959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<sst xmlns="http://schemas.openxmlformats.org/spreadsheetml/2006/main" count="7090" uniqueCount="2117">
  <si>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</si>
  <si>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</si>
  <si>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</si>
  <si>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</si>
  <si>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</si>
  <si>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</si>
  <si>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</si>
  <si>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</si>
  <si>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</si>
  <si>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</si>
  <si>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</si>
  <si>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</si>
  <si>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</si>
  <si>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</si>
  <si>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</si>
  <si>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</si>
  <si>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</si>
  <si>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</si>
  <si>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</si>
  <si>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</si>
  <si>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</si>
  <si>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</si>
  <si>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</si>
  <si>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</si>
  <si>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</si>
  <si>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</si>
  <si>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</si>
  <si>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</si>
  <si>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</si>
  <si>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</si>
  <si>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</si>
  <si>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</si>
  <si>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</si>
  <si>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</si>
  <si>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</si>
  <si>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</si>
  <si>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</si>
  <si>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</si>
  <si>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</si>
  <si>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</si>
  <si>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</si>
  <si>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</si>
  <si>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</si>
  <si>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</si>
  <si>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</si>
  <si>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</si>
  <si>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</si>
  <si>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</si>
  <si>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</si>
  <si>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</si>
  <si>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</si>
  <si>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</si>
  <si>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</si>
  <si>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</si>
  <si>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</si>
  <si>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</si>
  <si>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</si>
  <si>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</si>
  <si>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</si>
  <si>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</si>
  <si>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</si>
  <si>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</si>
  <si>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</si>
  <si>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</si>
  <si>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</si>
  <si>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</si>
  <si>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</si>
  <si>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</si>
  <si>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</si>
  <si>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</si>
  <si>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</si>
  <si>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</si>
  <si>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</si>
  <si>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</si>
  <si>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</si>
  <si>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</si>
  <si>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</si>
  <si>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</si>
  <si>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</si>
  <si>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</si>
  <si>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</si>
  <si>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</si>
  <si>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</si>
  <si>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</si>
  <si>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</si>
  <si>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</si>
  <si>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</si>
  <si>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</si>
  <si>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</si>
  <si>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</si>
  <si>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</si>
  <si>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</si>
  <si>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</si>
  <si>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</si>
  <si>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</si>
  <si>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</si>
  <si>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</si>
  <si>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</si>
  <si>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</si>
  <si>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</si>
  <si>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</si>
  <si>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</si>
  <si>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</si>
  <si>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</si>
  <si>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</si>
  <si>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</si>
  <si>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</si>
  <si>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</si>
  <si>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</si>
  <si>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</si>
  <si>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</si>
  <si>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</si>
  <si>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</si>
  <si>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</si>
  <si>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</si>
  <si>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</si>
  <si>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</si>
  <si>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</si>
  <si>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</si>
  <si>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</si>
  <si>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</si>
  <si>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</si>
  <si>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</si>
  <si>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</si>
  <si>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</si>
  <si>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</si>
  <si>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</si>
  <si>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</si>
  <si>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</si>
  <si>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</si>
  <si>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</si>
  <si>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</si>
  <si>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</si>
  <si>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</si>
  <si>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</si>
  <si>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</si>
  <si>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</si>
  <si>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</si>
  <si>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</si>
  <si>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</si>
  <si>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</si>
  <si>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</si>
  <si>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</si>
  <si>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</si>
  <si>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</si>
  <si>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</si>
  <si>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</si>
  <si>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</si>
  <si>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</si>
  <si>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</si>
  <si>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</si>
  <si>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</si>
  <si>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</si>
  <si>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</si>
  <si>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</si>
  <si>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</si>
  <si>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</si>
  <si>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</si>
  <si>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</si>
  <si>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</si>
  <si>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</si>
  <si>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</si>
  <si>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</si>
  <si>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</si>
  <si>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</si>
  <si>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</si>
  <si>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</si>
  <si>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</si>
  <si>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</si>
  <si>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</si>
  <si>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</si>
  <si>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</si>
  <si>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</si>
  <si>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</si>
  <si>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</si>
  <si>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</si>
  <si>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</si>
  <si>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</si>
  <si>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</si>
  <si>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</si>
  <si>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</si>
  <si>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</si>
  <si>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</si>
  <si>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</si>
  <si>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</si>
  <si>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</si>
  <si>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</si>
  <si>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</si>
  <si>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</si>
  <si>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</si>
  <si>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</si>
  <si>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</si>
  <si>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</si>
  <si>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</si>
  <si>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</si>
  <si>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</si>
  <si>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</si>
  <si>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</si>
  <si>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</si>
  <si>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</si>
  <si>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</si>
  <si>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</si>
  <si>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</si>
  <si>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</si>
  <si>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</si>
  <si>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</si>
  <si>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</si>
  <si>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</si>
  <si>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</si>
  <si>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</si>
  <si>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</si>
  <si>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</si>
  <si>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</si>
  <si>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</si>
  <si>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</si>
  <si>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</si>
  <si>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</si>
  <si>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</si>
  <si>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</si>
  <si>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</si>
  <si>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</si>
  <si>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</si>
  <si>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</si>
  <si>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</si>
  <si>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</si>
  <si>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</si>
  <si>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</si>
  <si>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</si>
  <si>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</si>
  <si>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</si>
  <si>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</si>
  <si>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</si>
  <si>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</si>
  <si>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</si>
  <si>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</si>
  <si>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</si>
  <si>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</si>
  <si>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</si>
  <si>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</si>
  <si>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</si>
  <si>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</si>
  <si>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</si>
  <si>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</si>
  <si>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</si>
  <si>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</si>
  <si>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</si>
  <si>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</si>
  <si>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</si>
  <si>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</si>
  <si>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</si>
  <si>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</si>
  <si>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</si>
  <si>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</si>
  <si>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</si>
  <si>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</si>
  <si>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</si>
  <si>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</si>
  <si>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</si>
  <si>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</si>
  <si>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</si>
  <si>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</si>
  <si>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</si>
  <si>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</si>
  <si>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</si>
  <si>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</si>
  <si>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</si>
  <si>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</si>
  <si>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</si>
  <si>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</si>
  <si>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</si>
  <si>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</si>
  <si>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</si>
  <si>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</si>
  <si>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</si>
  <si>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</si>
  <si>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</si>
  <si>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</si>
  <si>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</si>
  <si>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</si>
  <si>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</si>
  <si>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</si>
  <si>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</si>
  <si>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</si>
  <si>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</si>
  <si>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</si>
  <si>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</si>
  <si>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</si>
  <si>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</si>
  <si>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</si>
  <si>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</si>
  <si>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</si>
  <si>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</si>
  <si>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</si>
  <si>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</si>
  <si>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</si>
  <si>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</si>
  <si>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</si>
  <si>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</si>
  <si>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</si>
  <si>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</si>
  <si>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</si>
  <si>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</si>
  <si>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</si>
  <si>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</si>
  <si>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</si>
  <si>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</si>
  <si>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</si>
  <si>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</si>
  <si>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</si>
  <si>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</si>
  <si>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</si>
  <si>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</si>
  <si>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</si>
  <si>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</si>
  <si>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</si>
  <si>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</si>
  <si>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</si>
  <si>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</si>
  <si>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</si>
  <si>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</si>
  <si>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</si>
  <si>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</si>
  <si>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</si>
  <si>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</si>
  <si>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</si>
  <si>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</si>
  <si>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</si>
  <si>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</si>
  <si>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</si>
  <si>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</si>
  <si>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</si>
  <si>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</si>
  <si>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</si>
  <si>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</si>
  <si>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</si>
  <si>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</si>
  <si>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</si>
  <si>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</si>
  <si>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</si>
  <si>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</si>
  <si>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</si>
  <si>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</si>
  <si>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</si>
  <si>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</si>
  <si>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</si>
  <si>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</si>
  <si>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</si>
  <si>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</si>
  <si>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</si>
  <si>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</si>
  <si>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</si>
  <si>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</si>
  <si>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</si>
  <si>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</si>
  <si>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</si>
  <si>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</si>
  <si>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</si>
  <si>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</si>
  <si>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</si>
  <si>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</si>
  <si>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</si>
  <si>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</si>
  <si>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</si>
  <si>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</si>
  <si>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</si>
  <si>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</si>
  <si>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</si>
  <si>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</si>
  <si>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</si>
  <si>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</si>
  <si>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</si>
  <si>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</si>
  <si>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</si>
  <si>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</si>
  <si>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</si>
  <si>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</si>
  <si>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</si>
  <si>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</si>
  <si>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</si>
  <si>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</si>
  <si>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</si>
  <si>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</si>
  <si>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</si>
  <si>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</si>
  <si>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</si>
  <si>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</si>
  <si>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</si>
  <si>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</si>
  <si>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</si>
  <si>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</si>
  <si>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</si>
  <si>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</si>
  <si>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</si>
  <si>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</si>
  <si>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</si>
  <si>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</si>
  <si>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</si>
  <si>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</si>
  <si>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</si>
  <si>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</si>
  <si>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</si>
  <si>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</si>
  <si>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</si>
  <si>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</si>
  <si>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</si>
  <si>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</si>
  <si>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</si>
  <si>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</si>
  <si>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</si>
  <si>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</si>
  <si>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</si>
  <si>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</si>
  <si>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</si>
  <si>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</si>
  <si>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</si>
  <si>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</si>
  <si>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</si>
  <si>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</si>
  <si>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</si>
  <si>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</si>
  <si>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</si>
  <si>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</si>
  <si>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</si>
  <si>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</si>
  <si>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</si>
  <si>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</si>
  <si>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</si>
  <si>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</si>
  <si>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</si>
  <si>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</si>
  <si>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</si>
  <si>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</si>
  <si>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</si>
  <si>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</si>
  <si>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</si>
  <si>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</si>
  <si>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</si>
  <si>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</si>
  <si>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</si>
  <si>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</si>
  <si>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</si>
  <si>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</si>
  <si>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</si>
  <si>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</si>
  <si>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</si>
  <si>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</si>
  <si>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</si>
  <si>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</si>
  <si>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</si>
  <si>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</si>
  <si>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</si>
  <si>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</si>
  <si>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</si>
  <si>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</si>
  <si>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</si>
  <si>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</si>
  <si>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</si>
  <si>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</si>
  <si>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</si>
  <si>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</si>
  <si>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</si>
  <si>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</si>
  <si>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</si>
  <si>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</si>
  <si>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</si>
  <si>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</si>
  <si>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</si>
  <si>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</si>
  <si>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</si>
  <si>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</si>
  <si>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</si>
  <si>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</si>
  <si>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</si>
  <si>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</si>
  <si>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</si>
  <si>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</si>
  <si>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</si>
  <si>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</si>
  <si>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</si>
  <si>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</si>
  <si>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</si>
  <si>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</si>
  <si>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</si>
  <si>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</si>
  <si>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</si>
  <si>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</si>
  <si>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</si>
  <si>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</si>
  <si>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</si>
  <si>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</si>
  <si>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</si>
  <si>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</si>
  <si>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</si>
  <si>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</si>
  <si>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</si>
  <si>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</si>
  <si>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</si>
  <si>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</si>
  <si>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</si>
  <si>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</si>
  <si>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</si>
  <si>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</si>
  <si>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</si>
  <si>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</si>
  <si>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</si>
  <si>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</si>
  <si>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</si>
  <si>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</si>
  <si>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</si>
  <si>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</si>
  <si>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</si>
  <si>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</si>
  <si>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</si>
  <si>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</si>
  <si>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</si>
  <si>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</si>
  <si>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</si>
  <si>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</si>
  <si>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</si>
  <si>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</si>
  <si>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</si>
  <si>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</si>
  <si>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</si>
  <si>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</si>
  <si>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</si>
  <si>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</si>
  <si>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</si>
  <si>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</si>
  <si>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</si>
  <si>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</si>
  <si>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</si>
  <si>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</si>
  <si>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</si>
  <si>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</si>
  <si>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</si>
  <si>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</si>
  <si>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</si>
  <si>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</si>
  <si>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</si>
  <si>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</si>
  <si>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</si>
  <si>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</si>
  <si>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</si>
  <si>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</si>
  <si>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</si>
  <si>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</si>
  <si>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</si>
  <si>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</si>
  <si>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</si>
  <si>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</si>
  <si>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</si>
  <si>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</si>
  <si>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</si>
  <si>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</si>
  <si>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</si>
  <si>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</si>
  <si>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</si>
  <si>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</si>
  <si>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</si>
  <si>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</si>
  <si>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</si>
  <si>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</si>
  <si>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</si>
  <si>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</si>
  <si>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</si>
  <si>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</si>
  <si>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</si>
  <si>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</si>
  <si>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</si>
  <si>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</si>
  <si>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</si>
  <si>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</si>
  <si>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</si>
  <si>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</si>
  <si>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</si>
  <si>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</si>
  <si>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</si>
  <si>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</si>
  <si>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</si>
  <si>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</si>
  <si>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</si>
  <si>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</si>
  <si>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</si>
  <si>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</si>
  <si>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</si>
  <si>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</si>
  <si>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</si>
  <si>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</si>
  <si>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</si>
  <si>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</si>
  <si>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</si>
  <si>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</si>
  <si>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</si>
  <si>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</si>
  <si>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</si>
  <si>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</si>
  <si>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</si>
  <si>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</si>
  <si>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</si>
  <si>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</si>
  <si>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</si>
  <si>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</si>
  <si>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</si>
  <si>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</si>
  <si>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</si>
  <si>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</si>
  <si>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</si>
  <si>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</si>
  <si>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</si>
  <si>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</si>
  <si>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</si>
  <si>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</si>
  <si>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</si>
  <si>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</si>
  <si>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</si>
  <si>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</si>
  <si>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</si>
  <si>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</si>
  <si>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</si>
  <si>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</si>
  <si>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</si>
  <si>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</si>
  <si>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</si>
  <si>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</si>
  <si>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</si>
  <si>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</si>
  <si>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</si>
  <si>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</si>
  <si>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</si>
  <si>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</si>
  <si>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</si>
  <si>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</si>
  <si>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</si>
  <si>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</si>
  <si>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</si>
  <si>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</si>
  <si>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</si>
  <si>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</si>
  <si>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</si>
  <si>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</si>
  <si>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</si>
  <si>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</si>
  <si>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</si>
  <si>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</si>
  <si>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</si>
  <si>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</si>
  <si>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</si>
  <si>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</si>
  <si>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</si>
  <si>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</si>
  <si>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</si>
  <si>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</si>
  <si>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</si>
  <si>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</si>
  <si>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</si>
  <si>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</si>
  <si>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</si>
  <si>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</si>
  <si>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</si>
  <si>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</si>
  <si>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</si>
  <si>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</si>
  <si>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</si>
  <si>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</si>
  <si>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</si>
  <si>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</si>
  <si>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</si>
  <si>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</si>
  <si>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</si>
  <si>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</si>
  <si>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</si>
  <si>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</si>
  <si>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</si>
  <si>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</si>
  <si>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</si>
  <si>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</si>
  <si>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</si>
  <si>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</si>
  <si>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</si>
  <si>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</si>
  <si>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</si>
  <si>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</si>
  <si>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</si>
  <si>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</si>
  <si>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</si>
  <si>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</si>
  <si>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</si>
  <si>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</si>
  <si>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</si>
  <si>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</si>
  <si>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</si>
  <si>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</si>
  <si>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</si>
  <si>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</si>
  <si>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</si>
  <si>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</si>
  <si>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</si>
  <si>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</si>
  <si>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</si>
  <si>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</si>
  <si>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</si>
  <si>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</si>
  <si>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</si>
  <si>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</si>
  <si>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</si>
  <si>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</si>
  <si>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</si>
  <si>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</si>
  <si>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</si>
  <si>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</si>
  <si>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</si>
  <si>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</si>
  <si>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</si>
  <si>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</si>
  <si>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</si>
  <si>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</si>
  <si>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</si>
  <si>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</si>
  <si>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</si>
  <si>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</si>
  <si>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</si>
  <si>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</si>
  <si>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</si>
  <si>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</si>
  <si>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</si>
  <si>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</si>
  <si>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</si>
  <si>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</si>
  <si>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</si>
  <si>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</si>
  <si>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</si>
  <si>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</si>
  <si>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</si>
  <si>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</si>
  <si>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</si>
  <si>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</si>
  <si>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</si>
  <si>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</si>
  <si>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</si>
  <si>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</si>
  <si>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</si>
  <si>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</si>
  <si>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</si>
  <si>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</si>
  <si>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</si>
  <si>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</si>
  <si>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</si>
  <si>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</si>
  <si>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</si>
  <si>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</si>
  <si>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</si>
  <si>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</si>
  <si>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</si>
  <si>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</si>
  <si>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</si>
  <si>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</si>
  <si>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</si>
  <si>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</si>
  <si>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</si>
  <si>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</si>
  <si>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</si>
  <si>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</si>
  <si>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</si>
  <si>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</si>
  <si>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</si>
  <si>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</si>
  <si>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</si>
  <si>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</si>
  <si>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</si>
  <si>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</si>
  <si>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</si>
  <si>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</si>
  <si>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</si>
  <si>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</si>
  <si>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</si>
  <si>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</si>
  <si>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</si>
  <si>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</si>
  <si>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</si>
  <si>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</si>
  <si>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</si>
  <si>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</si>
  <si>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</si>
  <si>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</si>
  <si>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</si>
  <si>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</si>
  <si>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</si>
  <si>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</si>
  <si>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</si>
  <si>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</si>
  <si>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</si>
  <si>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</si>
  <si>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</si>
  <si>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</si>
  <si>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</si>
  <si>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</si>
  <si>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</si>
  <si>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</si>
  <si>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</si>
  <si>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</si>
  <si>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</si>
  <si>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</si>
  <si>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</si>
  <si>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</si>
  <si>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</si>
  <si>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</si>
  <si>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</si>
  <si>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</si>
  <si>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</si>
  <si>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</si>
  <si>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</si>
  <si>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</si>
  <si>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</si>
  <si>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</si>
  <si>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</si>
  <si>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</si>
  <si>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</si>
  <si>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</si>
  <si>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</si>
  <si>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</si>
  <si>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</si>
  <si>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</si>
  <si>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</si>
  <si>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</si>
  <si>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</si>
  <si>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</si>
  <si>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</si>
  <si>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</si>
  <si>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</si>
  <si>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</si>
  <si>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</si>
  <si>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</si>
  <si>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</si>
  <si>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</si>
  <si>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</si>
  <si>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</si>
  <si>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</si>
  <si>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</si>
  <si>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</si>
  <si>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</si>
  <si>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</si>
  <si>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</si>
  <si>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</si>
  <si>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</si>
  <si>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</si>
  <si>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</si>
  <si>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</si>
  <si>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</si>
  <si>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</si>
  <si>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</si>
  <si>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</si>
  <si>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</si>
  <si>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</si>
  <si>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</si>
  <si>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</si>
  <si>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</si>
  <si>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</si>
  <si>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</si>
  <si>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</si>
  <si>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</si>
  <si>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</si>
  <si>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</si>
  <si>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</si>
  <si>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</si>
  <si>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</si>
  <si>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</si>
  <si>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</si>
  <si>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</si>
  <si>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</si>
  <si>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</si>
  <si>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</si>
  <si>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</si>
  <si>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</si>
  <si>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</si>
  <si>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</si>
  <si>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</si>
  <si>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</si>
  <si>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</si>
  <si>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</si>
  <si>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</si>
  <si>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</si>
  <si>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</si>
  <si>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</si>
  <si>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</si>
  <si>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</si>
  <si>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</si>
  <si>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</si>
  <si>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</si>
  <si>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</si>
  <si>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</si>
  <si>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</si>
  <si>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</si>
  <si>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</si>
  <si>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</si>
  <si>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</si>
  <si>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</si>
  <si>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</si>
  <si>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</si>
  <si>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</si>
  <si>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</si>
  <si>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</si>
  <si>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</si>
  <si>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</si>
  <si>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</si>
  <si>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</si>
  <si>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</si>
  <si>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</si>
  <si>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</si>
  <si>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</si>
  <si>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</si>
  <si>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</si>
  <si>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</si>
  <si>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</si>
  <si>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</si>
  <si>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</si>
  <si>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</si>
  <si>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</si>
  <si>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</si>
  <si>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</si>
  <si>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</si>
  <si>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</si>
  <si>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</si>
  <si>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</si>
  <si>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</si>
  <si>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</si>
  <si>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</si>
  <si>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</si>
  <si>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</si>
  <si>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</si>
  <si>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</si>
  <si>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</si>
  <si>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</si>
  <si>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</si>
  <si>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</si>
  <si>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</si>
  <si>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</si>
  <si>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</si>
  <si>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</si>
  <si>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</si>
  <si>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</si>
  <si>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</si>
  <si>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</si>
  <si>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</si>
  <si>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</si>
  <si>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</si>
  <si>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</si>
  <si>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</si>
  <si>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</si>
  <si>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</si>
  <si>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</si>
  <si>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</si>
  <si>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</si>
  <si>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</si>
  <si>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</si>
  <si>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</si>
  <si>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</si>
  <si>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</si>
  <si>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</si>
  <si>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</si>
  <si>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</si>
  <si>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</si>
  <si>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</si>
  <si>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</si>
  <si>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</si>
  <si>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</si>
  <si>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</si>
  <si>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</si>
  <si>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</si>
  <si>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</si>
  <si>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</si>
  <si>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</si>
  <si>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</si>
  <si>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</si>
  <si>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</si>
  <si>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</si>
  <si>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</si>
  <si>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</si>
  <si>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</si>
  <si>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</si>
  <si>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</si>
  <si>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</si>
  <si>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</si>
  <si>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</si>
  <si>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</si>
  <si>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</si>
  <si>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</si>
  <si>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</si>
  <si>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</si>
  <si>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</si>
  <si>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</si>
  <si>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</si>
  <si>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</si>
  <si>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</si>
  <si>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</si>
  <si>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</si>
  <si>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</si>
  <si>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</si>
  <si>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</si>
  <si>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</si>
  <si>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</si>
  <si>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</si>
  <si>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</si>
  <si>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</si>
  <si>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</si>
  <si>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</si>
  <si>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</si>
  <si>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</si>
  <si>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</si>
  <si>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</si>
  <si>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</si>
  <si>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</si>
  <si>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</si>
  <si>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</si>
  <si>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</si>
  <si>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</si>
  <si>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</si>
  <si>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</si>
  <si>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</si>
  <si>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</si>
  <si>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</si>
  <si>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</si>
  <si>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</si>
  <si>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</si>
  <si>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</si>
  <si>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</si>
  <si>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</si>
  <si>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</si>
  <si>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</si>
  <si>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</si>
  <si>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</si>
  <si>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</si>
  <si>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</si>
  <si>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</si>
  <si>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</si>
  <si>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</si>
  <si>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</si>
  <si>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</si>
  <si>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</si>
  <si>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</si>
  <si>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</si>
  <si>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</si>
  <si>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</si>
  <si>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</si>
  <si>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</si>
  <si>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</si>
  <si>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</si>
  <si>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</si>
  <si>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</si>
  <si>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</si>
  <si>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</si>
  <si>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</si>
  <si>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</si>
  <si>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</si>
  <si>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</si>
  <si>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</si>
  <si>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</si>
  <si>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</si>
  <si>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</si>
  <si>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</si>
  <si>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</si>
  <si>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</si>
  <si>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</si>
  <si>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</si>
  <si>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</si>
  <si>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</si>
  <si>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</si>
  <si>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</si>
  <si>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</si>
  <si>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</si>
  <si>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</si>
  <si>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</si>
  <si>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</si>
  <si>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</si>
  <si>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</si>
  <si>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</si>
  <si>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</si>
  <si>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</si>
  <si>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</si>
  <si>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</si>
  <si>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</si>
  <si>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</si>
  <si>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</si>
  <si>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</si>
  <si>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</si>
  <si>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</si>
  <si>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</si>
  <si>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</si>
  <si>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</si>
  <si>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</si>
  <si>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</si>
  <si>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</si>
  <si>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</si>
  <si>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</si>
  <si>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</si>
  <si>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</si>
  <si>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</si>
  <si>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</si>
  <si>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</si>
  <si>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</si>
  <si>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</si>
  <si>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</si>
  <si>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</si>
  <si>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</si>
  <si>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</si>
  <si>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</si>
  <si>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</si>
  <si>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</si>
  <si>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</si>
  <si>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</si>
  <si>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</si>
  <si>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</si>
  <si>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</si>
  <si>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</si>
  <si>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</si>
  <si>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</si>
  <si>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</si>
  <si>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</si>
  <si>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</si>
  <si>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</si>
  <si>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</si>
  <si>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</si>
  <si>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</si>
  <si>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</si>
  <si>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</si>
  <si>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</si>
  <si>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</si>
  <si>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</si>
  <si>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</si>
  <si>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</si>
  <si>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</si>
  <si>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</si>
  <si>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</si>
  <si>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</si>
  <si>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</si>
  <si>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</si>
  <si>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</si>
  <si>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</si>
  <si>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</si>
  <si>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</si>
  <si>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</si>
  <si>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</si>
  <si>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</si>
  <si>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</si>
  <si>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</si>
  <si>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</si>
  <si>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</si>
  <si>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</si>
  <si>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</si>
  <si>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</si>
  <si>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</si>
  <si>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</si>
  <si>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</si>
  <si>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</si>
  <si>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</si>
  <si>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</si>
  <si>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</si>
  <si>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</si>
  <si>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</si>
  <si>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</si>
  <si>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</si>
  <si>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</si>
  <si>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</si>
  <si>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</si>
  <si>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</si>
  <si>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</si>
  <si>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</si>
  <si>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</si>
  <si>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</si>
  <si>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</si>
  <si>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</si>
  <si>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</si>
  <si>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</si>
  <si>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</si>
  <si>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</si>
  <si>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</si>
  <si>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</si>
  <si>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</si>
  <si>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</si>
  <si>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</si>
  <si>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</si>
  <si>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</si>
  <si>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</si>
  <si>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</si>
  <si>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</si>
  <si>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</si>
  <si>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</si>
  <si>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</si>
  <si>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</si>
  <si>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</si>
  <si>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</si>
  <si>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</si>
  <si>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</si>
  <si>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</si>
  <si>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</si>
  <si>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</si>
  <si>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</si>
  <si>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</si>
  <si>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</si>
  <si>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</si>
  <si>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</si>
  <si>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</si>
  <si>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</si>
  <si>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</si>
  <si>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</si>
  <si>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</si>
  <si>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</si>
  <si>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</si>
  <si>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</si>
  <si>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</si>
  <si>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</si>
  <si>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</si>
  <si>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</si>
  <si>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</si>
  <si>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</si>
  <si>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</si>
  <si>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</si>
  <si>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</si>
  <si>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</si>
  <si>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</si>
  <si>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</si>
  <si>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</si>
  <si>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</si>
  <si>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</si>
  <si>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</si>
  <si>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</si>
  <si>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</si>
  <si>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</si>
  <si>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</si>
  <si>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</si>
  <si>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</si>
  <si>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</si>
  <si>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</si>
  <si>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</si>
  <si>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</si>
  <si>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</si>
  <si>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</si>
  <si>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</si>
  <si>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</si>
  <si>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</si>
  <si>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</si>
  <si>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</si>
  <si>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</si>
  <si>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</si>
  <si>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</si>
  <si>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</si>
  <si>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</si>
  <si>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</si>
  <si>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</si>
  <si>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</si>
  <si>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</si>
  <si>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</si>
  <si>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</si>
  <si>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</si>
  <si>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</si>
  <si>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</si>
  <si>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</si>
  <si>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</si>
  <si>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</si>
  <si>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</si>
  <si>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</si>
  <si>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</si>
  <si>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</si>
  <si>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</si>
  <si>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</si>
  <si>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</si>
  <si>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</si>
  <si>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</si>
  <si>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</si>
  <si>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</si>
  <si>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</si>
  <si>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</si>
  <si>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</si>
  <si>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</si>
  <si>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</si>
  <si>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</si>
  <si>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</si>
  <si>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</si>
  <si>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</si>
  <si>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</si>
  <si>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</si>
  <si>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</si>
  <si>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</si>
  <si>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</si>
  <si>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</si>
  <si>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</si>
  <si>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</si>
  <si>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</si>
  <si>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</si>
  <si>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</si>
  <si>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</si>
  <si>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</si>
  <si>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</si>
  <si>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</si>
  <si>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</si>
  <si>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</si>
  <si>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</si>
  <si>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</si>
  <si>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</si>
  <si>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</si>
  <si>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</si>
  <si>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</si>
  <si>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</si>
  <si>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</si>
  <si>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</si>
  <si>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</si>
  <si>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</si>
  <si>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</si>
  <si>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</si>
  <si>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</si>
  <si>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</si>
  <si>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</si>
  <si>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</si>
  <si>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</si>
  <si>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</si>
  <si>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</si>
  <si>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</si>
  <si>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</si>
  <si>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</si>
  <si>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</si>
  <si>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</si>
  <si>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</si>
  <si>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</si>
  <si>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</si>
  <si>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</si>
  <si>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</si>
  <si>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</si>
  <si>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</si>
  <si>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</si>
  <si>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</si>
  <si>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</si>
  <si>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</si>
  <si>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</si>
  <si>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</si>
  <si>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</si>
  <si>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</si>
  <si>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</si>
  <si>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</si>
  <si>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</si>
  <si>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</si>
  <si>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</si>
  <si>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</si>
  <si>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</si>
  <si>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</si>
  <si>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</si>
  <si>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</si>
  <si>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</si>
  <si>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</si>
  <si>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</si>
  <si>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</si>
  <si>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</si>
  <si>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</si>
  <si>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</si>
  <si>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</si>
  <si>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</si>
  <si>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</si>
  <si>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</si>
  <si>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</si>
  <si>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</si>
  <si>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</si>
  <si>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</si>
  <si>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</si>
  <si>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</si>
  <si>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</si>
  <si>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</si>
  <si>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</si>
  <si>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</si>
  <si>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</si>
  <si>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</si>
  <si>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</si>
  <si>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</si>
  <si>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</si>
  <si>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</si>
  <si>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</si>
  <si>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</si>
  <si>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</si>
  <si>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</si>
  <si>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</si>
  <si>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</si>
  <si>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</si>
  <si>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</si>
  <si>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</si>
  <si>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</si>
  <si>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</si>
  <si>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</si>
  <si>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</si>
  <si>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</si>
  <si>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</si>
  <si>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</si>
  <si>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</si>
  <si>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</si>
  <si>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</si>
  <si>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</si>
  <si>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</si>
  <si>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</si>
  <si>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</si>
  <si>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</si>
  <si>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</si>
  <si>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</si>
  <si>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</si>
  <si>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</si>
  <si>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</si>
  <si>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</si>
  <si>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</si>
  <si>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</si>
  <si>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</si>
  <si>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</si>
  <si>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</si>
  <si>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</si>
  <si>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</si>
  <si>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</si>
  <si>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</si>
  <si>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</si>
  <si>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</si>
  <si>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</si>
  <si>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</si>
  <si>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</si>
  <si>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</si>
  <si>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</si>
  <si>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</si>
  <si>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</si>
  <si>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</si>
  <si>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</si>
  <si>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</si>
  <si>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</si>
  <si>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</si>
  <si>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</si>
  <si>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</si>
  <si>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</si>
  <si>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</si>
  <si>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</si>
  <si>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</si>
  <si>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</si>
  <si>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</si>
  <si>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</si>
  <si>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</si>
  <si>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</si>
  <si>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</si>
  <si>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</si>
  <si>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</si>
  <si>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</si>
  <si>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</si>
  <si>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</si>
  <si>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</si>
  <si>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</si>
  <si>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</si>
  <si>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</si>
  <si>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</si>
  <si>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</si>
  <si>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</si>
  <si>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</si>
  <si>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</si>
  <si>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</si>
  <si>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</si>
  <si>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</si>
  <si>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</si>
  <si>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</si>
  <si>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</si>
  <si>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</si>
  <si>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</si>
  <si>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</si>
  <si>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</si>
  <si>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</si>
  <si>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</si>
  <si>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</si>
  <si>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</si>
  <si>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</si>
  <si>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</si>
  <si>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</si>
  <si>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</si>
  <si>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</si>
  <si>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</si>
  <si>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</si>
  <si>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</si>
  <si>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</si>
  <si>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</si>
  <si>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</si>
  <si>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</si>
  <si>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</si>
  <si>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</si>
  <si>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</si>
  <si>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</si>
  <si>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</si>
  <si>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</si>
  <si>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</si>
  <si>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</si>
  <si>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</si>
  <si>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</si>
  <si>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</si>
  <si>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</si>
  <si>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</si>
  <si>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</si>
  <si>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</si>
  <si>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</si>
  <si>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</si>
  <si>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</si>
  <si>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</si>
  <si>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</si>
  <si>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</si>
  <si>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</si>
  <si>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</si>
  <si>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</si>
  <si>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</si>
  <si>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</si>
  <si>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</si>
  <si>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</si>
  <si>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</si>
  <si>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</si>
  <si>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</si>
  <si>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</si>
  <si>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</si>
  <si>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</si>
  <si>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</si>
  <si>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</si>
  <si>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</si>
  <si>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</si>
  <si>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</si>
  <si>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</si>
  <si>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</si>
  <si>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</si>
  <si>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</si>
  <si>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</si>
  <si>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</si>
  <si>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</si>
  <si>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</si>
  <si>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</si>
  <si>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</si>
  <si>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</si>
  <si>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</si>
  <si>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</si>
  <si>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</si>
  <si>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</si>
  <si>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</si>
  <si>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</si>
  <si>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</si>
  <si>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</si>
  <si>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</si>
  <si>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</si>
  <si>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</si>
  <si>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</si>
  <si>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</si>
  <si>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</si>
  <si>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</si>
  <si>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</si>
  <si>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</si>
  <si>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</si>
  <si>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</si>
  <si>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</si>
  <si>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</si>
  <si>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</si>
  <si>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</si>
  <si>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</si>
  <si>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</si>
  <si>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</si>
  <si>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</si>
  <si>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</si>
  <si>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</si>
  <si>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</si>
  <si>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</si>
  <si>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</si>
  <si>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</si>
  <si>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</si>
  <si>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</si>
  <si>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</si>
  <si>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</si>
  <si>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</si>
  <si>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</si>
  <si>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</si>
  <si>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</si>
  <si>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</si>
  <si>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</si>
  <si>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</si>
  <si>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</si>
  <si>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</si>
  <si>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</si>
  <si>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</si>
  <si>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</si>
  <si>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</si>
  <si>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</si>
  <si>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</si>
  <si>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</si>
  <si>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</si>
  <si>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</si>
  <si>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</si>
  <si>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</si>
  <si>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</si>
  <si>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</si>
  <si>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</si>
  <si>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</si>
  <si>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</si>
  <si>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</si>
  <si>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</si>
  <si>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</si>
  <si>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</si>
  <si>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</si>
  <si>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</si>
  <si>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</si>
  <si>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</si>
  <si>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</si>
  <si>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</si>
  <si>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</si>
  <si>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</si>
  <si>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</si>
  <si>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</si>
  <si>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</si>
  <si>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</si>
  <si>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</si>
  <si>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</si>
  <si>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</si>
  <si>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</si>
  <si>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</si>
  <si>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</si>
  <si>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</si>
  <si>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</si>
  <si>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</si>
  <si>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</si>
  <si>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</si>
  <si>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</si>
  <si>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</si>
  <si>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</si>
  <si>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</si>
  <si>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</si>
  <si>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</si>
  <si>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</si>
  <si>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</si>
  <si>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</si>
  <si>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</si>
  <si>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</si>
  <si>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</si>
  <si>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</si>
  <si>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</si>
  <si>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</si>
  <si>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</si>
  <si>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</si>
  <si>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</si>
  <si>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</si>
  <si>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</si>
  <si>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</si>
  <si>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</si>
  <si>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</si>
  <si>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</si>
  <si>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</si>
  <si>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</si>
  <si>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</si>
  <si>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</si>
  <si>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</si>
  <si>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</si>
  <si>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</si>
  <si>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</si>
  <si>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</si>
  <si>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</si>
  <si>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</si>
  <si>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</si>
  <si>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</si>
  <si>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</si>
  <si>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</si>
  <si>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</si>
  <si>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</si>
  <si>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</si>
  <si>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</si>
  <si>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</si>
  <si>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</si>
  <si>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</si>
  <si>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</si>
  <si>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</si>
  <si>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</si>
  <si>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</si>
  <si>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</si>
  <si>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</si>
  <si>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</si>
  <si>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</si>
  <si>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</si>
  <si>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</si>
  <si>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</si>
  <si>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</si>
  <si>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</si>
  <si>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</si>
  <si>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</si>
  <si>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</si>
  <si>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</si>
  <si>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</si>
  <si>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</si>
  <si>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</si>
  <si>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</si>
  <si>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</si>
  <si>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</si>
  <si>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</si>
  <si>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</si>
  <si>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</si>
  <si>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</si>
  <si>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</si>
  <si>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</si>
  <si>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</si>
  <si>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</si>
  <si>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</si>
  <si>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</si>
  <si>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</si>
  <si>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</si>
  <si>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</si>
  <si>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</si>
  <si>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</si>
  <si>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</si>
  <si>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</si>
  <si>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</si>
  <si>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</si>
  <si>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</si>
  <si>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</si>
  <si>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</si>
  <si>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</si>
  <si>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</si>
  <si>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</si>
  <si>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</si>
  <si>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</si>
  <si>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</si>
  <si>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</si>
  <si>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</si>
  <si>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</si>
  <si>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</si>
  <si>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</si>
  <si>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</si>
  <si>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</si>
  <si>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</si>
  <si>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</si>
  <si>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</si>
  <si>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</si>
  <si>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</si>
  <si>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</si>
  <si>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</si>
  <si>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</si>
  <si>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</si>
  <si>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</si>
  <si>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</si>
  <si>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</si>
  <si>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</si>
  <si>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</si>
  <si>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</si>
  <si>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</si>
  <si>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</si>
  <si>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</si>
  <si>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</si>
  <si>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</si>
  <si>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</si>
  <si>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</si>
  <si>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</si>
  <si>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</si>
  <si>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</si>
  <si>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</si>
  <si>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</si>
  <si>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</si>
  <si>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</si>
  <si>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</si>
  <si>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</si>
  <si>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</si>
  <si>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</si>
  <si>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</si>
  <si>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</si>
  <si>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</si>
  <si>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</si>
  <si>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</si>
  <si>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</si>
  <si>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</si>
  <si>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</si>
  <si>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</si>
  <si>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</si>
  <si>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</si>
  <si>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</si>
  <si>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</si>
  <si>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</si>
  <si>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</si>
  <si>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</si>
  <si>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</si>
  <si>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</si>
  <si>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</si>
  <si>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</si>
  <si>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</si>
  <si>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</si>
  <si>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</si>
  <si>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</si>
  <si>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</si>
  <si>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</si>
  <si>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</si>
  <si>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</si>
  <si>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</si>
  <si>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</si>
  <si>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</si>
  <si>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</si>
  <si>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</si>
  <si>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</si>
  <si>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</si>
  <si>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</si>
  <si>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</si>
  <si>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</si>
  <si>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</si>
  <si>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</si>
  <si>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</si>
  <si>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</si>
  <si>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</si>
  <si>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</si>
  <si>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</si>
  <si>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</si>
  <si>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</si>
  <si>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</si>
  <si>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</si>
  <si>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</si>
  <si>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</si>
  <si>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</si>
  <si>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</si>
  <si>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</si>
  <si>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</si>
  <si>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</si>
  <si>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</si>
  <si>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</si>
  <si>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</si>
  <si>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</si>
  <si>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</si>
  <si>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</si>
  <si>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</si>
  <si>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</si>
  <si>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</si>
  <si>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</si>
  <si>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</si>
  <si>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</si>
  <si>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</si>
  <si>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</si>
  <si>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</si>
  <si>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</si>
  <si>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</si>
  <si>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</si>
  <si>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</si>
  <si>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</si>
  <si>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</si>
  <si>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</si>
  <si>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</si>
  <si>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</si>
  <si>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</si>
  <si>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</si>
  <si>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</si>
  <si>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</si>
  <si>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</si>
  <si>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</si>
  <si>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</si>
  <si>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</si>
  <si>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</si>
  <si>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</si>
  <si>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</si>
  <si>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</si>
  <si>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</si>
  <si>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</si>
  <si>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</si>
  <si>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</si>
  <si>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</si>
  <si>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</si>
  <si>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</si>
  <si>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</si>
  <si>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</si>
  <si>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</si>
  <si>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</si>
  <si>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</si>
  <si>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</si>
  <si>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</si>
  <si>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</si>
  <si>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</si>
  <si>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</si>
  <si>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</si>
  <si>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</si>
  <si>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</si>
  <si>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</si>
  <si>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</si>
  <si>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</si>
  <si>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</si>
  <si>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</si>
  <si>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</si>
  <si>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</si>
  <si>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</si>
  <si>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</si>
  <si>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</si>
  <si>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</si>
  <si>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</si>
  <si>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</si>
  <si>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</si>
  <si>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</si>
  <si>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</si>
  <si>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</si>
  <si>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</si>
  <si>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</si>
  <si>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</si>
  <si>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</si>
  <si>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</si>
  <si>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</si>
  <si>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</si>
  <si>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</si>
  <si>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</si>
  <si>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</si>
  <si>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</si>
  <si>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</si>
  <si>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</si>
  <si>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</si>
  <si>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</si>
  <si>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</si>
  <si>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</si>
  <si>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</si>
  <si>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</si>
  <si>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</si>
  <si>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</si>
  <si>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</si>
  <si>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</si>
  <si>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</si>
  <si>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</si>
  <si>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</si>
  <si>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</si>
  <si>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</si>
  <si>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</si>
  <si>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</si>
  <si>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</si>
  <si>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</si>
  <si>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</si>
  <si>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</si>
  <si>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</si>
  <si>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</si>
  <si>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</si>
  <si>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</si>
  <si>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</si>
  <si>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</si>
  <si>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</si>
  <si>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</si>
  <si>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</si>
  <si>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</si>
  <si>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</si>
  <si>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</si>
  <si>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</si>
  <si>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</si>
  <si>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</si>
  <si>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</si>
  <si>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</si>
  <si>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</si>
  <si>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</si>
  <si>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</si>
  <si>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</si>
  <si>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</si>
  <si>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</si>
  <si>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</si>
  <si>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</si>
  <si>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</si>
  <si>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</si>
  <si>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</si>
  <si>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</si>
  <si>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</si>
  <si>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</si>
  <si>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</si>
  <si>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</si>
  <si>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</si>
  <si>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</si>
  <si>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</si>
  <si>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</si>
  <si>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</si>
  <si>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</si>
  <si>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</si>
  <si>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</si>
  <si>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</si>
  <si>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</si>
  <si>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</si>
  <si>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</si>
  <si>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</si>
  <si>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</si>
  <si>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</si>
  <si>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</si>
  <si>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</si>
  <si>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</si>
  <si>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</si>
  <si>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</si>
  <si>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</si>
  <si>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</si>
  <si>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</si>
  <si>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</si>
  <si>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</si>
  <si>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</si>
  <si>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</si>
  <si>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</si>
  <si>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</si>
  <si>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</si>
  <si>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</si>
  <si>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</si>
  <si>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</si>
  <si>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</si>
  <si>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</si>
  <si>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</si>
  <si>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</si>
  <si>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</si>
  <si>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</si>
  <si>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</si>
  <si>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</si>
  <si>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</si>
  <si>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</si>
  <si>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</si>
  <si>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</si>
  <si>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</si>
  <si>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</si>
  <si>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</si>
  <si>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</si>
  <si>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</si>
  <si>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</si>
  <si>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</si>
  <si>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</si>
  <si>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</si>
  <si>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</si>
  <si>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</si>
  <si>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</si>
  <si>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</si>
  <si>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</si>
  <si>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</si>
  <si>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</si>
  <si>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</si>
  <si>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</si>
  <si>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</si>
  <si>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</si>
  <si>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</si>
  <si>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</si>
  <si>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</si>
  <si>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</si>
  <si>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</si>
  <si>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</si>
  <si>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</si>
  <si>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</si>
  <si>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</si>
  <si>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</si>
  <si>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</si>
  <si>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</si>
  <si>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</si>
  <si>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</si>
  <si>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</si>
  <si>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</si>
  <si>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Donnation</t>
  </si>
  <si>
    <t>Parent Category</t>
  </si>
  <si>
    <t>Sub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</si>
  <si>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</si>
  <si>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</si>
  <si>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</si>
  <si>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</si>
  <si>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</si>
  <si>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</si>
  <si>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</si>
  <si>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</si>
  <si>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</si>
  <si>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</si>
  <si>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</si>
  <si>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</si>
  <si>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</si>
  <si>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</si>
  <si>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</si>
  <si>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</si>
  <si>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</si>
  <si>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</si>
  <si>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</si>
  <si>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</si>
  <si>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</si>
  <si>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</si>
  <si>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</si>
  <si>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</si>
  <si>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</si>
  <si>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</si>
  <si>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</si>
  <si>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</si>
  <si>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</si>
  <si>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</si>
  <si>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</si>
  <si>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</si>
  <si>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</si>
  <si>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</si>
  <si>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</si>
  <si>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</si>
  <si>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</si>
  <si>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</si>
  <si>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</si>
  <si>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</si>
  <si>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</si>
  <si>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</si>
  <si>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</si>
  <si>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</si>
  <si>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</si>
  <si>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</si>
  <si>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</si>
  <si>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</si>
  <si>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</si>
  <si>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</si>
  <si>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</si>
  <si>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</si>
  <si>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</si>
  <si>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All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</si>
  <si>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</si>
  <si>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</si>
  <si>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</si>
  <si>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</si>
  <si>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</si>
  <si>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</si>
  <si>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</si>
  <si>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</si>
  <si>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</si>
  <si>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</si>
  <si>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</si>
  <si>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</si>
  <si>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</si>
  <si>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</si>
  <si>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</si>
  <si>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</si>
  <si>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</si>
  <si>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</si>
  <si>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</si>
  <si>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</si>
  <si>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</si>
  <si>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</si>
  <si>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</si>
  <si>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</si>
  <si>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</si>
  <si>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</si>
  <si>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</si>
  <si>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</si>
  <si>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Average of goal</t>
  </si>
  <si>
    <t>Average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</si>
</sst>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4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4-4DFB-8221-CBDAB3F0486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4-4DFB-8221-CBDAB3F0486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74-4DFB-8221-CBDAB3F0486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74-4DFB-8221-CBDAB3F04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48976"/>
        <c:axId val="29247056"/>
      </c:barChart>
      <c:catAx>
        <c:axId val="2924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7056"/>
        <c:crosses val="autoZero"/>
        <c:auto val="1"/>
        <c:lblAlgn val="ctr"/>
        <c:lblOffset val="100"/>
        <c:noMultiLvlLbl val="0"/>
      </c:catAx>
      <c:valAx>
        <c:axId val="292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6-455F-8505-F15E4BE1C0A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6-455F-8505-F15E4BE1C0A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6-455F-8505-F15E4BE1C0A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B6-455F-8505-F15E4BE1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373776"/>
        <c:axId val="420034032"/>
      </c:barChart>
      <c:catAx>
        <c:axId val="42937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34032"/>
        <c:crosses val="autoZero"/>
        <c:auto val="1"/>
        <c:lblAlgn val="ctr"/>
        <c:lblOffset val="100"/>
        <c:noMultiLvlLbl val="0"/>
      </c:catAx>
      <c:valAx>
        <c:axId val="4200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1-4CA3-B61E-BB796AA99D2C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1-4CA3-B61E-BB796AA99D2C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1-4CA3-B61E-BB796AA99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373184"/>
        <c:axId val="639861312"/>
      </c:lineChart>
      <c:catAx>
        <c:axId val="76537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1312"/>
        <c:crosses val="autoZero"/>
        <c:auto val="1"/>
        <c:lblAlgn val="ctr"/>
        <c:lblOffset val="100"/>
        <c:noMultiLvlLbl val="0"/>
      </c:catAx>
      <c:valAx>
        <c:axId val="6398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3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3-42D5-9479-1353DBD90EA0}"/>
            </c:ext>
          </c:extLst>
        </c:ser>
        <c:ser>
          <c:idx val="1"/>
          <c:order val="1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3-42D5-9479-1353DBD90EA0}"/>
            </c:ext>
          </c:extLst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3-42D5-9479-1353DBD90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64192"/>
        <c:axId val="639863232"/>
      </c:lineChart>
      <c:catAx>
        <c:axId val="6398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3232"/>
        <c:crosses val="autoZero"/>
        <c:auto val="1"/>
        <c:lblAlgn val="ctr"/>
        <c:lblOffset val="100"/>
        <c:noMultiLvlLbl val="0"/>
      </c:catAx>
      <c:valAx>
        <c:axId val="6398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3</xdr:row>
      <xdr:rowOff>57150</xdr:rowOff>
    </xdr:from>
    <xdr:to>
      <xdr:col>20</xdr:col>
      <xdr:colOff>57149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1AFD1-9DC6-CF07-59DE-E4E6ECA53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4</xdr:row>
      <xdr:rowOff>104775</xdr:rowOff>
    </xdr:from>
    <xdr:to>
      <xdr:col>19</xdr:col>
      <xdr:colOff>533399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1479D-64D9-A65F-31DB-8ECC0D048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2</xdr:row>
      <xdr:rowOff>95250</xdr:rowOff>
    </xdr:from>
    <xdr:to>
      <xdr:col>13</xdr:col>
      <xdr:colOff>1076324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B2996-A34D-E8D0-7EF0-A0C8930FF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14</xdr:row>
      <xdr:rowOff>85724</xdr:rowOff>
    </xdr:from>
    <xdr:to>
      <xdr:col>7</xdr:col>
      <xdr:colOff>1323974</xdr:colOff>
      <xdr:row>30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FA54F-0D34-1090-1BA4-EFD094DDD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Williard" refreshedDate="45404.961417361112" createdVersion="8" refreshedVersion="8" minRefreshableVersion="3" recordCount="1000" xr:uid="{8313062D-223E-4AD3-A19F-AEA40F98B44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bert Williard" refreshedDate="45404.987987152781" backgroundQuery="1" createdVersion="8" refreshedVersion="8" minRefreshableVersion="3" recordCount="0" supportSubquery="1" supportAdvancedDrill="1" xr:uid="{9A40878B-3DC9-4A5C-9BF7-D525C6D6BDC7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nation]" caption="Average Donnation" attribute="1" defaultMemberUniqueName="[Range].[Average Donnation].[All]" allUniqueName="[Range].[Average Don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n v="14671764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56BA0-7223-4675-9D83-1CF4FCAFC2D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4A8DC-476E-4DAD-B380-21988C617DB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41655-F618-4454-A9E3-9286D8DAA6D9}" name="PivotTable4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F5CA5-29BE-4F41-BF4D-8AD4C3E0C28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8" firstHeaderRow="0" firstDataRow="1" firstDataCol="1"/>
  <pivotFields count="18">
    <pivotField showAll="0"/>
    <pivotField showAll="0"/>
    <pivotField showAll="0"/>
    <pivotField dataFiel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dataField="1" showAll="0"/>
    <pivotField numFmtId="9" showAll="0"/>
    <pivotField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oal" fld="3" subtotal="average" baseField="16" baseItem="0" numFmtId="43"/>
    <dataField name="Average of pledged" fld="4" subtotal="average" baseField="16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6F39-7D64-4E37-9622-79BE818A3FD8}">
  <dimension ref="A1:F14"/>
  <sheetViews>
    <sheetView tabSelected="1"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3" spans="1:6" x14ac:dyDescent="0.25">
      <c r="A3" s="6" t="s">
        <v>2044</v>
      </c>
      <c r="B3" s="6" t="s">
        <v>2046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2037</v>
      </c>
      <c r="E8">
        <v>4</v>
      </c>
      <c r="F8">
        <v>4</v>
      </c>
    </row>
    <row r="9" spans="1:6" x14ac:dyDescent="0.25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2708-CE1F-4AE8-9330-D51089C65A4A}"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2" spans="1:6" x14ac:dyDescent="0.25">
      <c r="A2" s="6" t="s">
        <v>2031</v>
      </c>
      <c r="B2" t="s">
        <v>2045</v>
      </c>
    </row>
    <row r="4" spans="1:6" x14ac:dyDescent="0.25">
      <c r="A4" s="6" t="s">
        <v>2044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2E06-831B-46DD-B16E-15521388192A}">
  <dimension ref="A1:E18"/>
  <sheetViews>
    <sheetView workbookViewId="0"/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12" width="15.25" bestFit="1" customWidth="1"/>
    <col min="13" max="13" width="11" bestFit="1" customWidth="1"/>
    <col min="14" max="121" width="15.25" bestFit="1" customWidth="1"/>
    <col min="122" max="122" width="11" bestFit="1" customWidth="1"/>
    <col min="123" max="879" width="15.25" bestFit="1" customWidth="1"/>
    <col min="880" max="880" width="11" bestFit="1" customWidth="1"/>
  </cols>
  <sheetData>
    <row r="1" spans="1:5" x14ac:dyDescent="0.25">
      <c r="A1" s="6" t="s">
        <v>2031</v>
      </c>
      <c r="B1" t="s" vm="2">
        <v>2086</v>
      </c>
    </row>
    <row r="2" spans="1:5" x14ac:dyDescent="0.25">
      <c r="A2" s="6" t="s">
        <v>2085</v>
      </c>
      <c r="B2" t="s" vm="1">
        <v>2086</v>
      </c>
    </row>
    <row r="4" spans="1:5" x14ac:dyDescent="0.25">
      <c r="A4" s="6" t="s">
        <v>2044</v>
      </c>
      <c r="B4" s="6" t="s">
        <v>2046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1DE3-0615-40FD-A2A6-180C2D3ED64D}">
  <dimension ref="A1:H13"/>
  <sheetViews>
    <sheetView workbookViewId="0"/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4">
        <f>B2/$E2</f>
        <v>0.58823529411764708</v>
      </c>
      <c r="G2" s="4">
        <f t="shared" ref="G2:H13" si="0">C2/$E2</f>
        <v>0.39215686274509803</v>
      </c>
      <c r="H2" s="4">
        <f t="shared" si="0"/>
        <v>1.9607843137254902E-2</v>
      </c>
    </row>
    <row r="3" spans="1:8" x14ac:dyDescent="0.25">
      <c r="A3" t="s">
        <v>2096</v>
      </c>
      <c r="B3">
        <f>COUNTIFS(Crowdfunding!$G$2:$G$1001,"successful",Crowdfunding!$D$2:$D$1001,"&gt;=1000",Crowdfunding!$D$2:$D$1001,"&lt;=4999")</f>
        <v>191</v>
      </c>
      <c r="C3">
        <f>COUNTIFS(Crowdfunding!$G$2:$G$1001,"failed",Crowdfunding!$D$2:$D$1001,"&gt;=1000",Crowdfunding!$D$2:$D$1001,"&lt;=4999")</f>
        <v>38</v>
      </c>
      <c r="D3">
        <f>COUNTIFS(Crowdfunding!$G$2:$G$1001,"canceled",Crowdfunding!$D$2:$D$1001,"&gt;=1000",Crowdfunding!$D$2:$D$1001,"&lt;=4999")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si="0"/>
        <v>0.16450216450216451</v>
      </c>
      <c r="H3" s="4">
        <f t="shared" si="0"/>
        <v>8.658008658008658E-3</v>
      </c>
    </row>
    <row r="4" spans="1:8" x14ac:dyDescent="0.25">
      <c r="A4" t="s">
        <v>2097</v>
      </c>
      <c r="B4">
        <f>COUNTIFS(Crowdfunding!$G$2:$G$1001,"successful",Crowdfunding!$D$2:$D$1001,"&gt;=5000",Crowdfunding!$D$2:$D$1001,"&lt;=9999")</f>
        <v>164</v>
      </c>
      <c r="C4">
        <f>COUNTIFS(Crowdfunding!$G$2:$G$1001,"failed",Crowdfunding!$D$2:$D$1001,"&gt;=5000",Crowdfunding!$D$2:$D$1001,"&lt;=9999")</f>
        <v>126</v>
      </c>
      <c r="D4">
        <f>COUNTIFS(Crowdfunding!$G$2:$G$1001,"canceled",Crowdfunding!$D$2:$D$1001,"&gt;=5000",Crowdfunding!$D$2:$D$1001,"&lt;=9999")</f>
        <v>25</v>
      </c>
      <c r="E4">
        <f t="shared" si="1"/>
        <v>315</v>
      </c>
      <c r="F4" s="4">
        <f t="shared" si="2"/>
        <v>0.52063492063492067</v>
      </c>
      <c r="G4" s="4">
        <f t="shared" si="0"/>
        <v>0.4</v>
      </c>
      <c r="H4" s="4">
        <f t="shared" si="0"/>
        <v>7.9365079365079361E-2</v>
      </c>
    </row>
    <row r="5" spans="1:8" x14ac:dyDescent="0.25">
      <c r="A5" t="s">
        <v>2098</v>
      </c>
      <c r="B5">
        <f>COUNTIFS(Crowdfunding!$G$2:$G$1001,"successful",Crowdfunding!$D$2:$D$1001,"&gt;=10000",Crowdfunding!$D$2:$D$1001,"&lt;=14999")</f>
        <v>4</v>
      </c>
      <c r="C5">
        <f>COUNTIFS(Crowdfunding!$G$2:$G$1001,"failed",Crowdfunding!$D$2:$D$1001,"&gt;=10000",Crowdfunding!$D$2:$D$1001,"&lt;=14999")</f>
        <v>5</v>
      </c>
      <c r="D5">
        <f>COUNTIFS(Crowdfunding!$G$2:$G$1001,"canceled",Crowdfunding!$D$2:$D$1001,"&gt;=10000",Crowdfunding!$D$2:$D$1001,"&lt;=14999")</f>
        <v>0</v>
      </c>
      <c r="E5">
        <f t="shared" si="1"/>
        <v>9</v>
      </c>
      <c r="F5" s="4">
        <f t="shared" si="2"/>
        <v>0.44444444444444442</v>
      </c>
      <c r="G5" s="4">
        <f t="shared" si="0"/>
        <v>0.55555555555555558</v>
      </c>
      <c r="H5" s="4">
        <f t="shared" si="0"/>
        <v>0</v>
      </c>
    </row>
    <row r="6" spans="1:8" x14ac:dyDescent="0.25">
      <c r="A6" t="s">
        <v>2099</v>
      </c>
      <c r="B6">
        <f>COUNTIFS(Crowdfunding!$G$2:$G$1001,"successful",Crowdfunding!$D$2:$D$1001,"&gt;=15000",Crowdfunding!$D$2:$D$1001,"&lt;=19999")</f>
        <v>10</v>
      </c>
      <c r="C6">
        <f>COUNTIFS(Crowdfunding!$G$2:$G$1001,"failed",Crowdfunding!$D$2:$D$1001,"&gt;=15000",Crowdfunding!$D$2:$D$1001,"&lt;=19999")</f>
        <v>0</v>
      </c>
      <c r="D6">
        <f>COUNTIFS(Crowdfunding!$G$2:$G$1001,"canceled",Crowdfunding!$D$2:$D$1001,"&gt;=15000",Crowdfunding!$D$2:$D$1001,"&lt;=19999")</f>
        <v>0</v>
      </c>
      <c r="E6">
        <f t="shared" si="1"/>
        <v>10</v>
      </c>
      <c r="F6" s="4">
        <f t="shared" si="2"/>
        <v>1</v>
      </c>
      <c r="G6" s="4">
        <f t="shared" si="0"/>
        <v>0</v>
      </c>
      <c r="H6" s="4">
        <f t="shared" si="0"/>
        <v>0</v>
      </c>
    </row>
    <row r="7" spans="1:8" x14ac:dyDescent="0.25">
      <c r="A7" t="s">
        <v>2100</v>
      </c>
      <c r="B7">
        <f>COUNTIFS(Crowdfunding!$G$2:$G$1001,"successful",Crowdfunding!$D$2:$D$1001,"&gt;=20000",Crowdfunding!$D$2:$D$1001,"&lt;=24999")</f>
        <v>7</v>
      </c>
      <c r="C7">
        <f>COUNTIFS(Crowdfunding!$G$2:$G$1001,"failed",Crowdfunding!$D$2:$D$1001,"&gt;=20000",Crowdfunding!$D$2:$D$1001,"&lt;=24999")</f>
        <v>0</v>
      </c>
      <c r="D7">
        <f>COUNTIFS(Crowdfunding!$G$2:$G$1001,"canceled",Crowdfunding!$D$2:$D$1001,"&gt;=20000",Crowdfunding!$D$2:$D$1001,"&lt;=24999")</f>
        <v>0</v>
      </c>
      <c r="E7">
        <f t="shared" si="1"/>
        <v>7</v>
      </c>
      <c r="F7" s="4">
        <f t="shared" si="2"/>
        <v>1</v>
      </c>
      <c r="G7" s="4">
        <f t="shared" si="0"/>
        <v>0</v>
      </c>
      <c r="H7" s="4">
        <f t="shared" si="0"/>
        <v>0</v>
      </c>
    </row>
    <row r="8" spans="1:8" x14ac:dyDescent="0.25">
      <c r="A8" t="s">
        <v>2101</v>
      </c>
      <c r="B8">
        <f>COUNTIFS(Crowdfunding!$G$2:$G$1001,"successful",Crowdfunding!$D$2:$D$1001,"&gt;=25000",Crowdfunding!$D$2:$D$1001,"&lt;=29999")</f>
        <v>11</v>
      </c>
      <c r="C8">
        <f>COUNTIFS(Crowdfunding!$G$2:$G$1001,"failed",Crowdfunding!$D$2:$D$1001,"&gt;=25000",Crowdfunding!$D$2:$D$1001,"&lt;=29999")</f>
        <v>3</v>
      </c>
      <c r="D8">
        <f>COUNTIFS(Crowdfunding!$G$2:$G$1001,"canceled",Crowdfunding!$D$2:$D$1001,"&gt;=25000",Crowdfunding!$D$2:$D$1001,"&lt;=29999")</f>
        <v>0</v>
      </c>
      <c r="E8">
        <f t="shared" si="1"/>
        <v>14</v>
      </c>
      <c r="F8" s="4">
        <f t="shared" si="2"/>
        <v>0.7857142857142857</v>
      </c>
      <c r="G8" s="4">
        <f t="shared" si="0"/>
        <v>0.21428571428571427</v>
      </c>
      <c r="H8" s="4">
        <f t="shared" si="0"/>
        <v>0</v>
      </c>
    </row>
    <row r="9" spans="1:8" x14ac:dyDescent="0.25">
      <c r="A9" t="s">
        <v>2102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1"/>
        <v>7</v>
      </c>
      <c r="F9" s="4">
        <f t="shared" si="2"/>
        <v>1</v>
      </c>
      <c r="G9" s="4">
        <f t="shared" si="0"/>
        <v>0</v>
      </c>
      <c r="H9" s="4">
        <f t="shared" si="0"/>
        <v>0</v>
      </c>
    </row>
    <row r="10" spans="1:8" x14ac:dyDescent="0.25">
      <c r="A10" t="s">
        <v>2103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1"/>
        <v>12</v>
      </c>
      <c r="F10" s="4">
        <f t="shared" si="2"/>
        <v>0.66666666666666663</v>
      </c>
      <c r="G10" s="4">
        <f t="shared" si="0"/>
        <v>0.25</v>
      </c>
      <c r="H10" s="4">
        <f t="shared" si="0"/>
        <v>8.3333333333333329E-2</v>
      </c>
    </row>
    <row r="11" spans="1:8" x14ac:dyDescent="0.25">
      <c r="A11" t="s">
        <v>2104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1"/>
        <v>14</v>
      </c>
      <c r="F11" s="4">
        <f t="shared" si="2"/>
        <v>0.7857142857142857</v>
      </c>
      <c r="G11" s="4">
        <f t="shared" si="0"/>
        <v>0.21428571428571427</v>
      </c>
      <c r="H11" s="4">
        <f t="shared" si="0"/>
        <v>0</v>
      </c>
    </row>
    <row r="12" spans="1:8" x14ac:dyDescent="0.25">
      <c r="A12" t="s">
        <v>2105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1"/>
        <v>11</v>
      </c>
      <c r="F12" s="4">
        <f t="shared" si="2"/>
        <v>0.72727272727272729</v>
      </c>
      <c r="G12" s="4">
        <f t="shared" si="0"/>
        <v>0.27272727272727271</v>
      </c>
      <c r="H12" s="4">
        <f t="shared" si="0"/>
        <v>0</v>
      </c>
    </row>
    <row r="13" spans="1:8" x14ac:dyDescent="0.25">
      <c r="A13" t="s">
        <v>2106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1"/>
        <v>305</v>
      </c>
      <c r="F13" s="4">
        <f t="shared" si="2"/>
        <v>0.3737704918032787</v>
      </c>
      <c r="G13" s="4">
        <f t="shared" si="0"/>
        <v>0.53442622950819674</v>
      </c>
      <c r="H13" s="4">
        <f t="shared" si="0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4D5-6C5D-4448-A5A2-9C4B638EAB53}">
  <dimension ref="A1:J566"/>
  <sheetViews>
    <sheetView workbookViewId="0"/>
  </sheetViews>
  <sheetFormatPr defaultRowHeight="15.75" x14ac:dyDescent="0.25"/>
  <cols>
    <col min="2" max="2" width="13.5" bestFit="1" customWidth="1"/>
    <col min="8" max="8" width="16.375" bestFit="1" customWidth="1"/>
    <col min="9" max="9" width="13.5" bestFit="1" customWidth="1"/>
    <col min="10" max="10" width="12.375" bestFit="1" customWidth="1"/>
  </cols>
  <sheetData>
    <row r="1" spans="1:10" x14ac:dyDescent="0.25">
      <c r="A1" s="1" t="s">
        <v>4</v>
      </c>
      <c r="B1" s="1" t="s">
        <v>5</v>
      </c>
      <c r="D1" s="1" t="s">
        <v>4</v>
      </c>
      <c r="E1" s="1" t="s">
        <v>5</v>
      </c>
      <c r="I1" t="s">
        <v>2113</v>
      </c>
      <c r="J1" t="s">
        <v>2114</v>
      </c>
    </row>
    <row r="2" spans="1:10" x14ac:dyDescent="0.25">
      <c r="A2" t="s">
        <v>20</v>
      </c>
      <c r="B2">
        <v>158</v>
      </c>
      <c r="D2" t="s">
        <v>14</v>
      </c>
      <c r="E2">
        <v>0</v>
      </c>
      <c r="H2" t="s">
        <v>2107</v>
      </c>
      <c r="I2" s="9">
        <f>AVERAGE(B2:B566)</f>
        <v>851.14690265486729</v>
      </c>
      <c r="J2" s="9">
        <f>AVERAGE(E2:E365)</f>
        <v>585.61538461538464</v>
      </c>
    </row>
    <row r="3" spans="1:10" x14ac:dyDescent="0.25">
      <c r="A3" t="s">
        <v>20</v>
      </c>
      <c r="B3">
        <v>1425</v>
      </c>
      <c r="D3" t="s">
        <v>14</v>
      </c>
      <c r="E3">
        <v>24</v>
      </c>
      <c r="H3" t="s">
        <v>2108</v>
      </c>
      <c r="I3" s="9">
        <f>MEDIAN(B2:B566)</f>
        <v>201</v>
      </c>
      <c r="J3" s="9">
        <f>MEDIAN(E2:E365)</f>
        <v>114.5</v>
      </c>
    </row>
    <row r="4" spans="1:10" x14ac:dyDescent="0.25">
      <c r="A4" t="s">
        <v>20</v>
      </c>
      <c r="B4">
        <v>174</v>
      </c>
      <c r="D4" t="s">
        <v>14</v>
      </c>
      <c r="E4">
        <v>53</v>
      </c>
      <c r="H4" t="s">
        <v>2109</v>
      </c>
      <c r="I4" s="9">
        <f>MIN(B2:B566)</f>
        <v>16</v>
      </c>
      <c r="J4" s="9">
        <f>MIN(E2:E365)</f>
        <v>0</v>
      </c>
    </row>
    <row r="5" spans="1:10" x14ac:dyDescent="0.25">
      <c r="A5" t="s">
        <v>20</v>
      </c>
      <c r="B5">
        <v>227</v>
      </c>
      <c r="D5" t="s">
        <v>14</v>
      </c>
      <c r="E5">
        <v>18</v>
      </c>
      <c r="H5" t="s">
        <v>2110</v>
      </c>
      <c r="I5" s="9">
        <f>MAX(B2:B566)</f>
        <v>7295</v>
      </c>
      <c r="J5" s="9">
        <f>MAX(E2:E365)</f>
        <v>6080</v>
      </c>
    </row>
    <row r="6" spans="1:10" x14ac:dyDescent="0.25">
      <c r="A6" t="s">
        <v>20</v>
      </c>
      <c r="B6">
        <v>220</v>
      </c>
      <c r="D6" t="s">
        <v>14</v>
      </c>
      <c r="E6">
        <v>44</v>
      </c>
      <c r="H6" t="s">
        <v>2111</v>
      </c>
      <c r="I6" s="9">
        <f>_xlfn.VAR.S(B2:B566)</f>
        <v>1606216.5936295739</v>
      </c>
      <c r="J6" s="9">
        <f>_xlfn.VAR.S(E2:E365)</f>
        <v>924113.45496927318</v>
      </c>
    </row>
    <row r="7" spans="1:10" x14ac:dyDescent="0.25">
      <c r="A7" t="s">
        <v>20</v>
      </c>
      <c r="B7">
        <v>98</v>
      </c>
      <c r="D7" t="s">
        <v>14</v>
      </c>
      <c r="E7">
        <v>27</v>
      </c>
      <c r="H7" t="s">
        <v>2112</v>
      </c>
      <c r="I7" s="9">
        <f>_xlfn.STDEV.S(B2:B566)</f>
        <v>1267.366006183523</v>
      </c>
      <c r="J7" s="9">
        <f>_xlfn.STDEV.S(E2:E365)</f>
        <v>961.30819978260524</v>
      </c>
    </row>
    <row r="8" spans="1:10" x14ac:dyDescent="0.25">
      <c r="A8" t="s">
        <v>20</v>
      </c>
      <c r="B8">
        <v>100</v>
      </c>
      <c r="D8" t="s">
        <v>14</v>
      </c>
      <c r="E8">
        <v>55</v>
      </c>
    </row>
    <row r="9" spans="1:10" x14ac:dyDescent="0.25">
      <c r="A9" t="s">
        <v>20</v>
      </c>
      <c r="B9">
        <v>1249</v>
      </c>
      <c r="D9" t="s">
        <v>14</v>
      </c>
      <c r="E9">
        <v>200</v>
      </c>
    </row>
    <row r="10" spans="1:10" x14ac:dyDescent="0.25">
      <c r="A10" t="s">
        <v>20</v>
      </c>
      <c r="B10">
        <v>1396</v>
      </c>
      <c r="D10" t="s">
        <v>14</v>
      </c>
      <c r="E10">
        <v>452</v>
      </c>
    </row>
    <row r="11" spans="1:10" x14ac:dyDescent="0.25">
      <c r="A11" t="s">
        <v>20</v>
      </c>
      <c r="B11">
        <v>890</v>
      </c>
      <c r="D11" t="s">
        <v>14</v>
      </c>
      <c r="E11">
        <v>674</v>
      </c>
    </row>
    <row r="12" spans="1:10" x14ac:dyDescent="0.25">
      <c r="A12" t="s">
        <v>20</v>
      </c>
      <c r="B12">
        <v>142</v>
      </c>
      <c r="D12" t="s">
        <v>14</v>
      </c>
      <c r="E12">
        <v>558</v>
      </c>
    </row>
    <row r="13" spans="1:10" x14ac:dyDescent="0.25">
      <c r="A13" t="s">
        <v>20</v>
      </c>
      <c r="B13">
        <v>2673</v>
      </c>
      <c r="D13" t="s">
        <v>14</v>
      </c>
      <c r="E13">
        <v>15</v>
      </c>
    </row>
    <row r="14" spans="1:10" x14ac:dyDescent="0.25">
      <c r="A14" t="s">
        <v>20</v>
      </c>
      <c r="B14">
        <v>163</v>
      </c>
      <c r="D14" t="s">
        <v>14</v>
      </c>
      <c r="E14">
        <v>2307</v>
      </c>
    </row>
    <row r="15" spans="1:10" x14ac:dyDescent="0.25">
      <c r="A15" t="s">
        <v>20</v>
      </c>
      <c r="B15">
        <v>2220</v>
      </c>
      <c r="D15" t="s">
        <v>14</v>
      </c>
      <c r="E15">
        <v>88</v>
      </c>
    </row>
    <row r="16" spans="1:10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566">
    <sortCondition ref="A2:A566"/>
  </sortState>
  <conditionalFormatting sqref="A2:A566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"failed"</formula>
    </cfRule>
    <cfRule type="cellIs" dxfId="8" priority="8" operator="equal">
      <formula>"successful"</formula>
    </cfRule>
  </conditionalFormatting>
  <conditionalFormatting sqref="D2:D365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"failed"</formula>
    </cfRule>
    <cfRule type="cellIs" dxfId="4" priority="4" operator="equal">
      <formula>"successful"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748C-5320-48AB-A420-8CAC26D2A526}">
  <dimension ref="A3:C28"/>
  <sheetViews>
    <sheetView workbookViewId="0"/>
  </sheetViews>
  <sheetFormatPr defaultRowHeight="15.75" x14ac:dyDescent="0.25"/>
  <cols>
    <col min="1" max="1" width="16.375" bestFit="1" customWidth="1"/>
    <col min="2" max="2" width="14.375" bestFit="1" customWidth="1"/>
    <col min="3" max="3" width="17.75" bestFit="1" customWidth="1"/>
    <col min="4" max="5" width="16.5" bestFit="1" customWidth="1"/>
    <col min="6" max="6" width="17.75" bestFit="1" customWidth="1"/>
    <col min="7" max="9" width="10.125" bestFit="1" customWidth="1"/>
    <col min="10" max="10" width="19.375" bestFit="1" customWidth="1"/>
    <col min="11" max="11" width="22.75" bestFit="1" customWidth="1"/>
    <col min="12" max="95" width="4.875" bestFit="1" customWidth="1"/>
    <col min="96" max="274" width="5.875" bestFit="1" customWidth="1"/>
    <col min="275" max="448" width="6.875" bestFit="1" customWidth="1"/>
    <col min="449" max="449" width="11" bestFit="1" customWidth="1"/>
  </cols>
  <sheetData>
    <row r="3" spans="1:3" x14ac:dyDescent="0.25">
      <c r="A3" s="6" t="s">
        <v>2033</v>
      </c>
      <c r="B3" t="s">
        <v>2115</v>
      </c>
      <c r="C3" t="s">
        <v>2116</v>
      </c>
    </row>
    <row r="4" spans="1:3" x14ac:dyDescent="0.25">
      <c r="A4" s="7" t="s">
        <v>2047</v>
      </c>
      <c r="B4" s="10">
        <v>50835.294117647056</v>
      </c>
      <c r="C4" s="10">
        <v>50018.352941176468</v>
      </c>
    </row>
    <row r="5" spans="1:3" x14ac:dyDescent="0.25">
      <c r="A5" s="7" t="s">
        <v>2048</v>
      </c>
      <c r="B5" s="10">
        <v>6425</v>
      </c>
      <c r="C5" s="10">
        <v>9044</v>
      </c>
    </row>
    <row r="6" spans="1:3" x14ac:dyDescent="0.25">
      <c r="A6" s="7" t="s">
        <v>2049</v>
      </c>
      <c r="B6" s="10">
        <v>56443.333333333336</v>
      </c>
      <c r="C6" s="10">
        <v>40813.050000000003</v>
      </c>
    </row>
    <row r="7" spans="1:3" x14ac:dyDescent="0.25">
      <c r="A7" s="7" t="s">
        <v>2050</v>
      </c>
      <c r="B7" s="10">
        <v>37710.810810810814</v>
      </c>
      <c r="C7" s="10">
        <v>32668.783783783783</v>
      </c>
    </row>
    <row r="8" spans="1:3" x14ac:dyDescent="0.25">
      <c r="A8" s="7" t="s">
        <v>2051</v>
      </c>
      <c r="B8" s="10">
        <v>42238.888888888891</v>
      </c>
      <c r="C8" s="10">
        <v>43397.111111111109</v>
      </c>
    </row>
    <row r="9" spans="1:3" x14ac:dyDescent="0.25">
      <c r="A9" s="7" t="s">
        <v>2052</v>
      </c>
      <c r="B9" s="10">
        <v>56723.529411764706</v>
      </c>
      <c r="C9" s="10">
        <v>52782.882352941175</v>
      </c>
    </row>
    <row r="10" spans="1:3" x14ac:dyDescent="0.25">
      <c r="A10" s="7" t="s">
        <v>2053</v>
      </c>
      <c r="B10" s="10">
        <v>41767.391304347824</v>
      </c>
      <c r="C10" s="10">
        <v>37721.282608695656</v>
      </c>
    </row>
    <row r="11" spans="1:3" x14ac:dyDescent="0.25">
      <c r="A11" s="7" t="s">
        <v>2054</v>
      </c>
      <c r="B11" s="10">
        <v>50628.888888888891</v>
      </c>
      <c r="C11" s="10">
        <v>45279.466666666667</v>
      </c>
    </row>
    <row r="12" spans="1:3" x14ac:dyDescent="0.25">
      <c r="A12" s="7" t="s">
        <v>2055</v>
      </c>
      <c r="B12" s="10">
        <v>28794.117647058825</v>
      </c>
      <c r="C12" s="10">
        <v>32409.764705882353</v>
      </c>
    </row>
    <row r="13" spans="1:3" x14ac:dyDescent="0.25">
      <c r="A13" s="7" t="s">
        <v>2056</v>
      </c>
      <c r="B13" s="10">
        <v>10028.571428571429</v>
      </c>
      <c r="C13" s="10">
        <v>40169.285714285717</v>
      </c>
    </row>
    <row r="14" spans="1:3" x14ac:dyDescent="0.25">
      <c r="A14" s="7" t="s">
        <v>2057</v>
      </c>
      <c r="B14" s="10">
        <v>105676.92307692308</v>
      </c>
      <c r="C14" s="10">
        <v>68374.307692307688</v>
      </c>
    </row>
    <row r="15" spans="1:3" x14ac:dyDescent="0.25">
      <c r="A15" s="7" t="s">
        <v>2058</v>
      </c>
      <c r="B15" s="10">
        <v>58095.238095238092</v>
      </c>
      <c r="C15" s="10">
        <v>53785.571428571428</v>
      </c>
    </row>
    <row r="16" spans="1:3" x14ac:dyDescent="0.25">
      <c r="A16" s="7" t="s">
        <v>2059</v>
      </c>
      <c r="B16" s="10">
        <v>32183.333333333332</v>
      </c>
      <c r="C16" s="10">
        <v>29141.214285714286</v>
      </c>
    </row>
    <row r="17" spans="1:3" x14ac:dyDescent="0.25">
      <c r="A17" s="7" t="s">
        <v>2060</v>
      </c>
      <c r="B17" s="10">
        <v>45459.011627906977</v>
      </c>
      <c r="C17" s="10">
        <v>45823.33430232558</v>
      </c>
    </row>
    <row r="18" spans="1:3" x14ac:dyDescent="0.25">
      <c r="A18" s="7" t="s">
        <v>2061</v>
      </c>
      <c r="B18" s="10">
        <v>34400</v>
      </c>
      <c r="C18" s="10">
        <v>35697.5</v>
      </c>
    </row>
    <row r="19" spans="1:3" x14ac:dyDescent="0.25">
      <c r="A19" s="7" t="s">
        <v>2062</v>
      </c>
      <c r="B19" s="10">
        <v>38631.76470588235</v>
      </c>
      <c r="C19" s="10">
        <v>42395.98823529412</v>
      </c>
    </row>
    <row r="20" spans="1:3" x14ac:dyDescent="0.25">
      <c r="A20" s="7" t="s">
        <v>2063</v>
      </c>
      <c r="B20" s="10">
        <v>54735.714285714283</v>
      </c>
      <c r="C20" s="10">
        <v>39979.5</v>
      </c>
    </row>
    <row r="21" spans="1:3" x14ac:dyDescent="0.25">
      <c r="A21" s="7" t="s">
        <v>2064</v>
      </c>
      <c r="B21" s="10">
        <v>48468.75</v>
      </c>
      <c r="C21" s="10">
        <v>53488.75</v>
      </c>
    </row>
    <row r="22" spans="1:3" x14ac:dyDescent="0.25">
      <c r="A22" s="7" t="s">
        <v>2065</v>
      </c>
      <c r="B22" s="10">
        <v>40741.176470588238</v>
      </c>
      <c r="C22" s="10">
        <v>43317.117647058825</v>
      </c>
    </row>
    <row r="23" spans="1:3" x14ac:dyDescent="0.25">
      <c r="A23" s="7" t="s">
        <v>2066</v>
      </c>
      <c r="B23" s="10">
        <v>37171.428571428572</v>
      </c>
      <c r="C23" s="10">
        <v>39878.142857142855</v>
      </c>
    </row>
    <row r="24" spans="1:3" x14ac:dyDescent="0.25">
      <c r="A24" s="7" t="s">
        <v>2067</v>
      </c>
      <c r="B24" s="10">
        <v>42405.714285714283</v>
      </c>
      <c r="C24" s="10">
        <v>32198.6</v>
      </c>
    </row>
    <row r="25" spans="1:3" x14ac:dyDescent="0.25">
      <c r="A25" s="7" t="s">
        <v>2068</v>
      </c>
      <c r="B25" s="10">
        <v>26284.444444444445</v>
      </c>
      <c r="C25" s="10">
        <v>36408.488888888889</v>
      </c>
    </row>
    <row r="26" spans="1:3" x14ac:dyDescent="0.25">
      <c r="A26" s="7" t="s">
        <v>2069</v>
      </c>
      <c r="B26" s="10">
        <v>39109.803921568629</v>
      </c>
      <c r="C26" s="10">
        <v>43045.941176470587</v>
      </c>
    </row>
    <row r="27" spans="1:3" x14ac:dyDescent="0.25">
      <c r="A27" s="7" t="s">
        <v>2070</v>
      </c>
      <c r="B27" s="10">
        <v>48100</v>
      </c>
      <c r="C27" s="10">
        <v>75187.666666666672</v>
      </c>
    </row>
    <row r="28" spans="1:3" x14ac:dyDescent="0.25">
      <c r="A28" s="7" t="s">
        <v>2043</v>
      </c>
      <c r="B28" s="10">
        <v>43983.1</v>
      </c>
      <c r="C28" s="10">
        <v>42748.055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" bestFit="1" customWidth="1"/>
    <col min="9" max="9" width="17.75" bestFit="1" customWidth="1"/>
    <col min="12" max="12" width="11.125" bestFit="1" customWidth="1"/>
    <col min="13" max="13" width="22.375" bestFit="1" customWidth="1"/>
    <col min="14" max="14" width="11.125" bestFit="1" customWidth="1"/>
    <col min="15" max="15" width="21" bestFit="1" customWidth="1"/>
    <col min="18" max="18" width="28" bestFit="1" customWidth="1"/>
    <col min="19" max="19" width="14.875" bestFit="1" customWidth="1"/>
    <col min="20" max="20" width="12.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 t="shared" ref="I2:I65" si="0"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1">E3/D3</f>
        <v>10.4</v>
      </c>
      <c r="G3" t="s">
        <v>20</v>
      </c>
      <c r="H3">
        <v>158</v>
      </c>
      <c r="I3" s="5">
        <f t="shared" si="0"/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1"/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1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1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1"/>
        <v>0.97642857142857142</v>
      </c>
      <c r="G66" t="s">
        <v>14</v>
      </c>
      <c r="H66">
        <v>38</v>
      </c>
      <c r="I66" s="5">
        <f t="shared" ref="I66:I129" si="4">IFERROR(E66/H66,0)</f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5">E67/D67</f>
        <v>2.3614754098360655</v>
      </c>
      <c r="G67" t="s">
        <v>20</v>
      </c>
      <c r="H67">
        <v>236</v>
      </c>
      <c r="I67" s="5">
        <f t="shared" si="4"/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0.45068965517241377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1.6238567493112948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2.5452631578947367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0.24063291139240506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1.2374140625000001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1.0806666666666667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6.7033333333333331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6.609285714285714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1.2246153846153847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1.5057731958762886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0.78106590724165992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0.46947368421052632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3.008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0.6959861591695502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6.374545454545455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2.253392857142857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14.973000000000001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0.37590225563909774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1.3236942675159236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1.3122448979591836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1.6763513513513513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0.6198488664987406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2.6074999999999999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2.5258823529411765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0.7861538461538462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0.48404406999351912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2.5887500000000001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0.60548713235294116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3.036896551724138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1.1299999999999999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2.1737876614060259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9.2669230769230762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0.33692229038854804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1.9672368421052631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0.01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10.214444444444444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2.8167567567567566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0.24610000000000001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1.4314010067114094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1.4454411764705883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3.5912820512820511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1.8648571428571428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5.9526666666666666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0.5921153846153846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0.14962780898876404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1.1995602605863191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2.6882978723404256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3.7687878787878786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7.2715789473684209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0.87211757648470301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0.88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1.7393877551020409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1.1761111111111111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2.1496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1.4949667110519307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2.1933995584988963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0.64367690058479532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0.18622397298818233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3.6776923076923076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1.5990566037735849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0.38633185349611543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0.51421511627906979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5"/>
        <v>0.60334277620396604</v>
      </c>
      <c r="G130" t="s">
        <v>74</v>
      </c>
      <c r="H130">
        <v>532</v>
      </c>
      <c r="I130" s="5">
        <f t="shared" ref="I130:I193" si="8">IFERROR(E130/H130,0)</f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9">E131/D131</f>
        <v>3.2026936026936029E-2</v>
      </c>
      <c r="G131" t="s">
        <v>74</v>
      </c>
      <c r="H131">
        <v>55</v>
      </c>
      <c r="I131" s="5">
        <f t="shared" si="8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9"/>
        <v>1.5546875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9"/>
        <v>1.0085974499089254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9"/>
        <v>1.1618181818181819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9"/>
        <v>3.1077777777777778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9"/>
        <v>0.89736683417085428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9"/>
        <v>0.71272727272727276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9"/>
        <v>3.2862318840579711E-2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9"/>
        <v>2.617777777777778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9"/>
        <v>0.96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9"/>
        <v>0.20896851248642778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9"/>
        <v>2.2316363636363636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9"/>
        <v>1.0159097978227061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9"/>
        <v>2.3003999999999998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9"/>
        <v>1.355925925925926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9"/>
        <v>1.2909999999999999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9"/>
        <v>2.3651200000000001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9"/>
        <v>0.17249999999999999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9"/>
        <v>1.1249397590361445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9"/>
        <v>1.2102150537634409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9"/>
        <v>2.1987096774193549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9"/>
        <v>0.01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9"/>
        <v>0.64166909620991253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9"/>
        <v>4.2306746987951804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9"/>
        <v>0.92984160506863778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9"/>
        <v>0.58756567425569173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9"/>
        <v>0.65022222222222226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9"/>
        <v>0.73939560439560437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9"/>
        <v>0.52666666666666662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9"/>
        <v>2.2095238095238097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9"/>
        <v>1.0001150627615063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9"/>
        <v>1.6231249999999999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9"/>
        <v>0.78181818181818186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9"/>
        <v>1.4973770491803278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9"/>
        <v>2.5325714285714285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9"/>
        <v>1.0016943521594683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9"/>
        <v>1.2199004424778761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9"/>
        <v>1.3713265306122449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9"/>
        <v>4.155384615384615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9"/>
        <v>0.3130913348946136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9"/>
        <v>4.240815450643777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9"/>
        <v>2.9388623072833599E-2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9"/>
        <v>0.1063265306122449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9"/>
        <v>0.82874999999999999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9"/>
        <v>1.6301447776628748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9"/>
        <v>8.9466666666666672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9"/>
        <v>0.26191501103752757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9"/>
        <v>0.74834782608695649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9"/>
        <v>4.1647680412371137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9"/>
        <v>0.96208333333333329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9"/>
        <v>3.5771910112359548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9"/>
        <v>3.0845714285714285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9"/>
        <v>0.61802325581395345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9"/>
        <v>7.2232472324723247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9"/>
        <v>0.69117647058823528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9"/>
        <v>2.9305555555555554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9"/>
        <v>0.71799999999999997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9"/>
        <v>0.31934684684684683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9"/>
        <v>2.2987375415282392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9"/>
        <v>0.3201219512195122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9"/>
        <v>0.23525352848928385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9"/>
        <v>0.68594594594594593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9"/>
        <v>0.37952380952380954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9"/>
        <v>0.19992957746478873</v>
      </c>
      <c r="G194" t="s">
        <v>14</v>
      </c>
      <c r="H194">
        <v>243</v>
      </c>
      <c r="I194" s="5">
        <f t="shared" ref="I194:I257" si="12">IFERROR(E194/H194,0)</f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3">E195/D195</f>
        <v>0.45636363636363636</v>
      </c>
      <c r="G195" t="s">
        <v>14</v>
      </c>
      <c r="H195">
        <v>65</v>
      </c>
      <c r="I195" s="5">
        <f t="shared" si="12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3"/>
        <v>1.227605633802817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3"/>
        <v>3.61753164556962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3"/>
        <v>0.63146341463414635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3"/>
        <v>2.9820475319926874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3"/>
        <v>9.5585443037974685E-2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3"/>
        <v>0.5377777777777778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3"/>
        <v>0.02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3"/>
        <v>6.8119047619047617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3"/>
        <v>0.78831325301204824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3"/>
        <v>1.3440792216817234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3"/>
        <v>3.372E-2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3"/>
        <v>4.3184615384615386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3"/>
        <v>0.38844444444444443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3"/>
        <v>4.2569999999999997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3"/>
        <v>1.0112239715591671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3"/>
        <v>0.21188688946015424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3"/>
        <v>0.67425531914893622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3"/>
        <v>0.9492337164750958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3"/>
        <v>1.5185185185185186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3"/>
        <v>1.9516382252559727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3"/>
        <v>10.231428571428571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3"/>
        <v>3.8418367346938778E-2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3"/>
        <v>1.5507066557107643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3"/>
        <v>0.44753477588871715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3"/>
        <v>2.1594736842105262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3"/>
        <v>3.3212709832134291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3"/>
        <v>8.4430379746835441E-2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3"/>
        <v>0.9862551440329218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3"/>
        <v>1.3797916666666667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3"/>
        <v>0.93810996563573879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3"/>
        <v>4.0363930885529156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3"/>
        <v>2.6017404129793511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3"/>
        <v>3.6663333333333332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3"/>
        <v>1.687208538587849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3"/>
        <v>1.1990717911530093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3"/>
        <v>1.936892523364486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3"/>
        <v>4.2016666666666671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3"/>
        <v>0.76708333333333334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3"/>
        <v>1.7126470588235294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3"/>
        <v>1.5789473684210527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3"/>
        <v>1.0908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3"/>
        <v>0.41732558139534881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3"/>
        <v>0.10944303797468355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3"/>
        <v>1.593763440860215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3"/>
        <v>4.2241666666666671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3"/>
        <v>0.97718749999999999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3"/>
        <v>4.1878911564625847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3"/>
        <v>1.0191632047477746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3"/>
        <v>1.2772619047619047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3"/>
        <v>4.4521739130434783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3"/>
        <v>5.6971428571428575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3"/>
        <v>5.0934482758620687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3"/>
        <v>3.2553333333333332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3"/>
        <v>9.3261616161616168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3"/>
        <v>2.1133870967741935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3"/>
        <v>2.7332520325203253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3"/>
        <v>0.03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3"/>
        <v>0.54084507042253516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3"/>
        <v>6.2629999999999999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3"/>
        <v>0.8902139917695473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3"/>
        <v>1.8489130434782608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3"/>
        <v>1.2016770186335404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3"/>
        <v>0.23390243902439026</v>
      </c>
      <c r="G258" t="s">
        <v>14</v>
      </c>
      <c r="H258">
        <v>15</v>
      </c>
      <c r="I258" s="5">
        <f t="shared" ref="I258:I321" si="16">IFERROR(E258/H258,0)</f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7">E259/D259</f>
        <v>1.46</v>
      </c>
      <c r="G259" t="s">
        <v>20</v>
      </c>
      <c r="H259">
        <v>92</v>
      </c>
      <c r="I259" s="5">
        <f t="shared" si="16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7"/>
        <v>2.6848000000000001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7"/>
        <v>5.9749999999999996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7"/>
        <v>1.5769841269841269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7"/>
        <v>0.31201660735468567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7"/>
        <v>3.1341176470588237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7"/>
        <v>3.7089655172413791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7"/>
        <v>3.6266447368421053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7"/>
        <v>1.2308163265306122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7"/>
        <v>0.76766756032171579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7"/>
        <v>2.3362012987012988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7"/>
        <v>1.8053333333333332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7"/>
        <v>2.5262857142857142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7"/>
        <v>0.27176538240368026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7"/>
        <v>1.2706571242680547E-2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7"/>
        <v>3.0400978473581213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7"/>
        <v>1.3723076923076922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7"/>
        <v>0.32208333333333333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7"/>
        <v>2.4151282051282053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7"/>
        <v>0.96799999999999997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7"/>
        <v>10.664285714285715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7"/>
        <v>3.2588888888888889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7"/>
        <v>1.7070000000000001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7"/>
        <v>5.8144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7"/>
        <v>0.91520972644376897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7"/>
        <v>1.0804761904761904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7"/>
        <v>0.18728395061728395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7"/>
        <v>0.83193877551020412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7"/>
        <v>7.0633333333333335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7"/>
        <v>0.17446030330062445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7"/>
        <v>2.0973015873015872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7"/>
        <v>0.97785714285714287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7"/>
        <v>16.842500000000001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7"/>
        <v>0.54402135231316728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7"/>
        <v>4.5661111111111108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7"/>
        <v>9.8219178082191785E-2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7"/>
        <v>0.16384615384615384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7"/>
        <v>13.396666666666667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7"/>
        <v>0.35650077760497667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7"/>
        <v>0.54950819672131146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7"/>
        <v>0.94236111111111109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7"/>
        <v>1.4391428571428571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7"/>
        <v>0.51421052631578945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7"/>
        <v>0.05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7"/>
        <v>13.446666666666667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7"/>
        <v>0.31844940867279897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7"/>
        <v>0.82617647058823529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7"/>
        <v>5.4614285714285717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7"/>
        <v>2.8621428571428571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7"/>
        <v>7.9076923076923072E-2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7"/>
        <v>1.3213677811550153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7"/>
        <v>0.74077834179357027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7"/>
        <v>0.75292682926829269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7"/>
        <v>0.20333333333333334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7"/>
        <v>2.0336507936507937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7"/>
        <v>3.1022842639593908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7"/>
        <v>3.9531818181818181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7"/>
        <v>2.9471428571428571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7"/>
        <v>0.33894736842105261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7"/>
        <v>0.66677083333333331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7"/>
        <v>0.19227272727272726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7"/>
        <v>0.15842105263157893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7"/>
        <v>0.38702380952380955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7"/>
        <v>9.5876777251184833E-2</v>
      </c>
      <c r="G322" t="s">
        <v>14</v>
      </c>
      <c r="H322">
        <v>80</v>
      </c>
      <c r="I322" s="5">
        <f t="shared" ref="I322:I385" si="20">IFERROR(E322/H322,0)</f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1">E323/D323</f>
        <v>0.94144366197183094</v>
      </c>
      <c r="G323" t="s">
        <v>14</v>
      </c>
      <c r="H323">
        <v>2468</v>
      </c>
      <c r="I323" s="5">
        <f t="shared" si="20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1"/>
        <v>1.6656234096692113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1"/>
        <v>0.24134831460674158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1"/>
        <v>1.6405633802816901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1"/>
        <v>0.90723076923076929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1"/>
        <v>0.46194444444444444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1"/>
        <v>0.38538461538461538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1"/>
        <v>1.3356231003039514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1"/>
        <v>0.22896588486140726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1"/>
        <v>1.8495548961424333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1"/>
        <v>4.4372727272727275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1"/>
        <v>1.999806763285024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1"/>
        <v>1.2395833333333333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1"/>
        <v>1.8661329305135952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1"/>
        <v>1.1428538550057536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1"/>
        <v>0.97032531824611035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1"/>
        <v>1.2281904761904763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1"/>
        <v>1.7914326647564469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1"/>
        <v>0.79951577402787966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1"/>
        <v>0.94242587601078165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1"/>
        <v>0.84669291338582675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1"/>
        <v>0.66521920668058454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1"/>
        <v>0.53922222222222227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1"/>
        <v>0.41983299595141699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1"/>
        <v>0.14694796954314721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1"/>
        <v>0.34475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1"/>
        <v>14.007777777777777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1"/>
        <v>0.71770351758793971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1"/>
        <v>0.53074115044247783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1"/>
        <v>0.05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1"/>
        <v>1.2770715249662619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1"/>
        <v>0.34892857142857142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1"/>
        <v>4.105982142857143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1"/>
        <v>1.2373770491803278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1"/>
        <v>0.58973684210526311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1"/>
        <v>0.36892473118279567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1"/>
        <v>1.8491304347826087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1"/>
        <v>0.11814432989690722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1"/>
        <v>2.9870000000000001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1"/>
        <v>2.2635175879396985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1"/>
        <v>1.7356363636363636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1"/>
        <v>3.7175675675675675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1"/>
        <v>1.601923076923077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1"/>
        <v>16.163333333333334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1"/>
        <v>7.3343749999999996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1"/>
        <v>5.9211111111111112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1"/>
        <v>0.18888888888888888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1"/>
        <v>2.7680769230769231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1"/>
        <v>2.730185185185185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1"/>
        <v>1.593633125556545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1"/>
        <v>0.67869978858350954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1"/>
        <v>15.915555555555555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1"/>
        <v>7.3018222222222224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1"/>
        <v>0.13185782556750297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1"/>
        <v>0.54777777777777781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1"/>
        <v>3.6102941176470589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1"/>
        <v>0.10257545271629778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1"/>
        <v>0.13962962962962963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1"/>
        <v>0.40444444444444444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1"/>
        <v>1.6032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1"/>
        <v>1.8394339622641509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1"/>
        <v>0.63769230769230767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1"/>
        <v>2.2538095238095237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1"/>
        <v>1.7200961538461539</v>
      </c>
      <c r="G386" t="s">
        <v>20</v>
      </c>
      <c r="H386">
        <v>4799</v>
      </c>
      <c r="I386" s="5">
        <f t="shared" ref="I386:I449" si="24">IFERROR(E386/H386,0)</f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5">E387/D387</f>
        <v>1.4616709511568124</v>
      </c>
      <c r="G387" t="s">
        <v>20</v>
      </c>
      <c r="H387">
        <v>1137</v>
      </c>
      <c r="I387" s="5">
        <f t="shared" si="24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5"/>
        <v>0.76423616236162362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5"/>
        <v>0.39261467889908258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5"/>
        <v>0.11270034843205574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5"/>
        <v>1.2211084337349398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5"/>
        <v>1.8654166666666667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5"/>
        <v>7.27317880794702E-2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5"/>
        <v>0.65642371234207963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5"/>
        <v>2.2896178343949045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5"/>
        <v>4.6937499999999996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5"/>
        <v>1.3011267605633803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5"/>
        <v>1.6705422993492407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5"/>
        <v>1.738641975308642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5"/>
        <v>7.1776470588235295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5"/>
        <v>0.63850976361767731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5"/>
        <v>0.02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5"/>
        <v>15.302222222222222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5"/>
        <v>0.40356164383561643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5"/>
        <v>0.86220633299284988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5"/>
        <v>3.1558486707566464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5"/>
        <v>0.89618243243243245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5"/>
        <v>1.8214503816793892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5"/>
        <v>3.5588235294117645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5"/>
        <v>1.3183695652173912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5"/>
        <v>0.46315634218289087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5"/>
        <v>0.36132726089785294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5"/>
        <v>1.0462820512820512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5"/>
        <v>6.6885714285714286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5"/>
        <v>0.62072823218997364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5"/>
        <v>0.84699787460148779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5"/>
        <v>0.11059030837004405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5"/>
        <v>0.43838781575037145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5"/>
        <v>0.55470588235294116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5"/>
        <v>0.57399511301160655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5"/>
        <v>1.2343497363796134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5"/>
        <v>1.2846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5"/>
        <v>0.63989361702127656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5"/>
        <v>1.2729885057471264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5"/>
        <v>0.10638024357239513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5"/>
        <v>0.40470588235294119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5"/>
        <v>2.8766666666666665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5"/>
        <v>5.7294444444444448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5"/>
        <v>1.1290429799426933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5"/>
        <v>0.46387573964497042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5"/>
        <v>0.90675916230366493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5"/>
        <v>0.67740740740740746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5"/>
        <v>1.9249019607843136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5"/>
        <v>0.82714285714285718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5"/>
        <v>0.54163920922570019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5"/>
        <v>0.16722222222222222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5"/>
        <v>1.168766404199475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5"/>
        <v>10.521538461538462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5"/>
        <v>1.2307407407407407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5"/>
        <v>1.7863855421686747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5"/>
        <v>3.5528169014084505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5"/>
        <v>1.6190634146341463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5"/>
        <v>0.24914285714285714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5"/>
        <v>1.9872222222222222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5"/>
        <v>0.34752688172043011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5"/>
        <v>1.7641935483870967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5"/>
        <v>5.1138095238095236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5"/>
        <v>0.82044117647058823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5"/>
        <v>0.24326030927835052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5"/>
        <v>0.50482758620689661</v>
      </c>
      <c r="G450" t="s">
        <v>14</v>
      </c>
      <c r="H450">
        <v>605</v>
      </c>
      <c r="I450" s="5">
        <f t="shared" ref="I450:I513" si="28">IFERROR(E450/H450,0)</f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9">E451/D451</f>
        <v>9.67</v>
      </c>
      <c r="G451" t="s">
        <v>20</v>
      </c>
      <c r="H451">
        <v>86</v>
      </c>
      <c r="I451" s="5">
        <f t="shared" si="28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9"/>
        <v>0.04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9"/>
        <v>1.2284501347708894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9"/>
        <v>0.63437500000000002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9"/>
        <v>0.56331688596491225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9"/>
        <v>0.44074999999999998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9"/>
        <v>1.1837253218884121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9"/>
        <v>1.041243169398907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9"/>
        <v>0.26640000000000003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9"/>
        <v>3.5120118343195266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9"/>
        <v>0.90063492063492068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9"/>
        <v>1.7162500000000001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9"/>
        <v>1.4104655870445344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9"/>
        <v>0.30579449152542371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9"/>
        <v>1.0816455696202532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9"/>
        <v>1.3345505617977529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9"/>
        <v>1.8785106382978722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9"/>
        <v>3.32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9"/>
        <v>5.7521428571428572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9"/>
        <v>0.40500000000000003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9"/>
        <v>1.8442857142857143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9"/>
        <v>2.8580555555555556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9"/>
        <v>3.19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9"/>
        <v>0.39234070221066319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9"/>
        <v>1.7814000000000001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9"/>
        <v>3.6515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9"/>
        <v>1.1394594594594594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9"/>
        <v>0.29828720626631855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9"/>
        <v>0.54270588235294115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9"/>
        <v>2.3634156976744185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9"/>
        <v>5.1291666666666664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9"/>
        <v>1.0065116279069768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9"/>
        <v>0.81348423194303154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9"/>
        <v>0.16404761904761905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9"/>
        <v>0.52774617067833696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9"/>
        <v>2.6020608108108108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9"/>
        <v>0.30732891832229581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9"/>
        <v>0.13500000000000001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9"/>
        <v>1.7862556663644606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9"/>
        <v>2.2005660377358489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9"/>
        <v>1.015108695652174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9"/>
        <v>1.915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9"/>
        <v>3.0534683098591549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9"/>
        <v>0.23995287958115183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9"/>
        <v>7.2377777777777776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9"/>
        <v>5.4736000000000002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9"/>
        <v>4.1449999999999996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9"/>
        <v>9.0696409140369975E-3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9"/>
        <v>0.34173469387755101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9"/>
        <v>0.239488107549121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9"/>
        <v>0.48072649572649573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9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9"/>
        <v>0.70145182291666663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9"/>
        <v>5.2992307692307694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9"/>
        <v>1.8032549019607844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9"/>
        <v>0.92320000000000002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9"/>
        <v>0.13901001112347053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9"/>
        <v>9.2707777777777771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9"/>
        <v>0.39857142857142858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9"/>
        <v>1.1222929936305732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9"/>
        <v>0.70925816023738875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9"/>
        <v>1.1908974358974358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9"/>
        <v>0.24017591339648173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9"/>
        <v>1.3931868131868133</v>
      </c>
      <c r="G514" t="s">
        <v>20</v>
      </c>
      <c r="H514">
        <v>239</v>
      </c>
      <c r="I514" s="5">
        <f t="shared" ref="I514:I577" si="32">IFERROR(E514/H514,0)</f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3">E515/D515</f>
        <v>0.39277108433734942</v>
      </c>
      <c r="G515" t="s">
        <v>74</v>
      </c>
      <c r="H515">
        <v>35</v>
      </c>
      <c r="I515" s="5">
        <f t="shared" si="32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3"/>
        <v>0.22439077144917088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3"/>
        <v>0.55779069767441858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3"/>
        <v>0.42523125996810207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3"/>
        <v>1.1200000000000001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3"/>
        <v>7.0681818181818179E-2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3"/>
        <v>1.0174563871693867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3"/>
        <v>4.2575000000000003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3"/>
        <v>1.4553947368421052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3"/>
        <v>0.32453465346534655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3"/>
        <v>7.003333333333333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3"/>
        <v>0.83904860392967939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3"/>
        <v>0.84190476190476193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3"/>
        <v>1.5595180722891566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3"/>
        <v>0.99619450317124736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3"/>
        <v>0.80300000000000005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3"/>
        <v>0.11254901960784314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3"/>
        <v>0.91740952380952379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3"/>
        <v>0.95521156936261387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3"/>
        <v>5.0287499999999996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3"/>
        <v>1.5924394463667819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3"/>
        <v>0.15022446689113356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3"/>
        <v>4.820384615384615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3"/>
        <v>1.4996938775510205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3"/>
        <v>1.1722156398104266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3"/>
        <v>0.37695968274950431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3"/>
        <v>0.72653061224489801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3"/>
        <v>2.6598113207547169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3"/>
        <v>0.24205617977528091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3"/>
        <v>2.5064935064935064E-2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3"/>
        <v>0.1632979976442874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3"/>
        <v>2.7650000000000001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3"/>
        <v>0.88803571428571426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3"/>
        <v>1.6357142857142857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3"/>
        <v>9.69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3"/>
        <v>2.7091376701966716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3"/>
        <v>2.8421355932203389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3"/>
        <v>0.04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3"/>
        <v>0.58632981676846196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3"/>
        <v>0.98511111111111116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3"/>
        <v>0.43975381008206332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3"/>
        <v>1.5166315789473683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3"/>
        <v>2.2363492063492063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3"/>
        <v>2.3975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3"/>
        <v>1.9933333333333334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3"/>
        <v>1.373448275862069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3"/>
        <v>1.009696106362773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3"/>
        <v>7.9416000000000002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3"/>
        <v>3.6970000000000001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3"/>
        <v>0.12818181818181817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3"/>
        <v>1.3802702702702703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3"/>
        <v>0.83813278008298753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3"/>
        <v>2.0460063224446787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3"/>
        <v>0.44344086021505374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3"/>
        <v>2.1860294117647059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3"/>
        <v>1.8603314917127072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3"/>
        <v>2.3733830845771142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3"/>
        <v>3.0565384615384614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3"/>
        <v>0.94142857142857139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3"/>
        <v>0.54400000000000004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3"/>
        <v>1.1188059701492536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3"/>
        <v>3.6914814814814814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3"/>
        <v>0.62930372148859548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3"/>
        <v>0.6492783505154639</v>
      </c>
      <c r="G578" t="s">
        <v>14</v>
      </c>
      <c r="H578">
        <v>64</v>
      </c>
      <c r="I578" s="5">
        <f t="shared" ref="I578:I641" si="36">IFERROR(E578/H578,0)</f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7">E579/D579</f>
        <v>0.18853658536585366</v>
      </c>
      <c r="G579" t="s">
        <v>74</v>
      </c>
      <c r="H579">
        <v>37</v>
      </c>
      <c r="I579" s="5">
        <f t="shared" si="36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7"/>
        <v>0.1675440414507772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7"/>
        <v>1.0111290322580646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7"/>
        <v>3.4150228310502282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7"/>
        <v>0.64016666666666666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7"/>
        <v>0.5208045977011494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7"/>
        <v>3.2240211640211642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7"/>
        <v>1.1950810185185186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7"/>
        <v>1.4679775280898877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7"/>
        <v>9.5057142857142853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7"/>
        <v>0.72893617021276591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7"/>
        <v>0.7900824873096447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7"/>
        <v>0.64721518987341775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7"/>
        <v>0.82028169014084507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7"/>
        <v>10.376666666666667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7"/>
        <v>0.12910076530612244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7"/>
        <v>1.5484210526315789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7"/>
        <v>7.0991735537190084E-2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7"/>
        <v>2.0852773826458035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7"/>
        <v>0.99683544303797467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7"/>
        <v>2.0159756097560977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7"/>
        <v>1.6209032258064515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7"/>
        <v>3.6436208125445471E-2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7"/>
        <v>0.05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7"/>
        <v>2.0663492063492064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7"/>
        <v>1.2823628691983122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7"/>
        <v>1.1966037735849056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7"/>
        <v>1.7073055242390078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7"/>
        <v>1.8721212121212121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7"/>
        <v>1.8838235294117647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7"/>
        <v>1.3129869186046512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7"/>
        <v>2.8397435897435899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7"/>
        <v>1.2041999999999999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7"/>
        <v>4.1905607476635511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7"/>
        <v>0.13853658536585367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7"/>
        <v>1.3943548387096774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7"/>
        <v>1.74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7"/>
        <v>1.5549056603773586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7"/>
        <v>1.7044705882352942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7"/>
        <v>1.8951562500000001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7"/>
        <v>2.4971428571428573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7"/>
        <v>0.48860523665659616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7"/>
        <v>0.28461970393057684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7"/>
        <v>2.6802325581395348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7"/>
        <v>6.1980078125000002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7"/>
        <v>3.1301587301587303E-2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7"/>
        <v>1.5992152704135738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7"/>
        <v>2.793921568627451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7"/>
        <v>0.77373333333333338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7"/>
        <v>2.0632812500000002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7"/>
        <v>6.9424999999999999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7"/>
        <v>1.5178947368421052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7"/>
        <v>0.64582072176949945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7"/>
        <v>0.62873684210526315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7"/>
        <v>3.1039864864864866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7"/>
        <v>0.42859916782246882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7"/>
        <v>0.83119402985074631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7"/>
        <v>0.78531302876480547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7"/>
        <v>1.1409352517985611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7"/>
        <v>0.64537683358624176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7"/>
        <v>0.79411764705882348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7"/>
        <v>0.11419117647058824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7"/>
        <v>0.56186046511627907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7"/>
        <v>0.16501669449081802</v>
      </c>
      <c r="G642" t="s">
        <v>14</v>
      </c>
      <c r="H642">
        <v>257</v>
      </c>
      <c r="I642" s="5">
        <f t="shared" ref="I642:I705" si="40">IFERROR(E642/H642,0)</f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1">E643/D643</f>
        <v>1.1996808510638297</v>
      </c>
      <c r="G643" t="s">
        <v>20</v>
      </c>
      <c r="H643">
        <v>194</v>
      </c>
      <c r="I643" s="5">
        <f t="shared" si="40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1"/>
        <v>1.4545652173913044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1"/>
        <v>2.2138255033557046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1"/>
        <v>0.48396694214876035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1"/>
        <v>0.92911504424778757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1"/>
        <v>0.88599797365754818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1"/>
        <v>0.41399999999999998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1"/>
        <v>0.63056795131845844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1"/>
        <v>0.48482333607230893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1"/>
        <v>0.02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1"/>
        <v>0.88479410269445857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1"/>
        <v>1.2684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1"/>
        <v>23.388333333333332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1"/>
        <v>5.0838857142857146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1"/>
        <v>1.9147826086956521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1"/>
        <v>0.42127533783783783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1"/>
        <v>8.2400000000000001E-2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1"/>
        <v>0.60064638783269964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1"/>
        <v>0.47232808616404309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1"/>
        <v>0.81736263736263737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1"/>
        <v>0.54187265917603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1"/>
        <v>0.97868131868131869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1"/>
        <v>0.77239999999999998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1"/>
        <v>0.33464735516372796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1"/>
        <v>2.3958823529411766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1"/>
        <v>0.64032258064516134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1"/>
        <v>1.7615942028985507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1"/>
        <v>0.20338181818181819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1"/>
        <v>3.5864754098360656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1"/>
        <v>4.6885802469135802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1"/>
        <v>1.220563524590164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1"/>
        <v>0.55931783729156137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1"/>
        <v>0.43660714285714286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1"/>
        <v>0.33538371411833628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1"/>
        <v>1.2297938144329896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1"/>
        <v>1.8974959871589085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1"/>
        <v>0.83622641509433959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1"/>
        <v>0.17968844221105529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1"/>
        <v>10.365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1"/>
        <v>0.97405219780219776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1"/>
        <v>0.86386203150461705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1"/>
        <v>1.5016666666666667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1"/>
        <v>3.5843478260869563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1"/>
        <v>5.4285714285714288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1"/>
        <v>0.67500714285714281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1"/>
        <v>1.9174666666666667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1"/>
        <v>9.32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1"/>
        <v>4.2927586206896553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1"/>
        <v>1.0065753424657535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1"/>
        <v>2.266111111111111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1"/>
        <v>1.4238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1"/>
        <v>0.90633333333333332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1"/>
        <v>0.63966740576496672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1"/>
        <v>0.84131868131868137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1"/>
        <v>1.3393478260869565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1"/>
        <v>0.59042047531992692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1"/>
        <v>1.5280062063615205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1"/>
        <v>4.466912114014252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1"/>
        <v>0.8439189189189189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1"/>
        <v>0.03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1"/>
        <v>1.7502692307692307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1"/>
        <v>0.54137931034482756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1"/>
        <v>3.1187381703470032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1"/>
        <v>1.2278160919540231</v>
      </c>
      <c r="G706" t="s">
        <v>20</v>
      </c>
      <c r="H706">
        <v>116</v>
      </c>
      <c r="I706" s="5">
        <f t="shared" ref="I706:I769" si="44">IFERROR(E706/H706,0)</f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5">E707/D707</f>
        <v>0.99026517383618151</v>
      </c>
      <c r="G707" t="s">
        <v>14</v>
      </c>
      <c r="H707">
        <v>2025</v>
      </c>
      <c r="I707" s="5">
        <f t="shared" si="44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5"/>
        <v>1.278468634686347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5"/>
        <v>1.5861643835616439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5"/>
        <v>7.0705882352941174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5"/>
        <v>1.4238775510204082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5"/>
        <v>1.4786046511627906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5"/>
        <v>0.20322580645161289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5"/>
        <v>18.40625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5"/>
        <v>1.6194202898550725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5"/>
        <v>4.7282077922077921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5"/>
        <v>0.24466101694915254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5"/>
        <v>5.1764999999999999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5"/>
        <v>2.4764285714285714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5"/>
        <v>1.0020481927710843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5"/>
        <v>1.53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5"/>
        <v>0.37091954022988505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5"/>
        <v>4.3923948220064728E-2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5"/>
        <v>1.5650721649484536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5"/>
        <v>2.704081632653061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5"/>
        <v>1.3405952380952382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5"/>
        <v>0.50398033126293995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5"/>
        <v>0.88815837937384901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5"/>
        <v>1.65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5"/>
        <v>0.17499999999999999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5"/>
        <v>1.8566071428571429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5"/>
        <v>4.1266319444444441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5"/>
        <v>0.90249999999999997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5"/>
        <v>0.91984615384615387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5"/>
        <v>5.2700632911392402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5"/>
        <v>3.1914285714285713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5"/>
        <v>3.5418867924528303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5"/>
        <v>0.32896103896103895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5"/>
        <v>1.358918918918919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5"/>
        <v>2.0843373493975904E-2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5"/>
        <v>0.61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5"/>
        <v>0.30037735849056602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5"/>
        <v>11.791666666666666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5"/>
        <v>11.260833333333334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5"/>
        <v>0.12923076923076923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5"/>
        <v>7.12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5"/>
        <v>0.30304347826086958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5"/>
        <v>2.1250896057347672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5"/>
        <v>2.2885714285714287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5"/>
        <v>0.34959979476654696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5"/>
        <v>1.5729069767441861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5"/>
        <v>0.01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5"/>
        <v>2.3230555555555554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5"/>
        <v>0.92448275862068963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5"/>
        <v>2.5670212765957445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5"/>
        <v>1.6847017045454546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5"/>
        <v>1.6657777777777778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5"/>
        <v>7.7207692307692311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5"/>
        <v>4.0685714285714285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5"/>
        <v>5.6420608108108112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5"/>
        <v>0.6842686567164179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5"/>
        <v>0.34351966873706002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5"/>
        <v>6.5545454545454547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5"/>
        <v>1.7725714285714285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5"/>
        <v>1.1317857142857144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5"/>
        <v>7.2818181818181822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5"/>
        <v>2.0833333333333335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5"/>
        <v>0.31171232876712329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5"/>
        <v>0.56967078189300413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5"/>
        <v>2.31</v>
      </c>
      <c r="G770" t="s">
        <v>20</v>
      </c>
      <c r="H770">
        <v>150</v>
      </c>
      <c r="I770" s="5">
        <f t="shared" ref="I770:I833" si="48">IFERROR(E770/H770,0)</f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9">E771/D771</f>
        <v>0.86867834394904464</v>
      </c>
      <c r="G771" t="s">
        <v>14</v>
      </c>
      <c r="H771">
        <v>3410</v>
      </c>
      <c r="I771" s="5">
        <f t="shared" si="48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9"/>
        <v>2.7074418604651163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9"/>
        <v>0.49446428571428569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9"/>
        <v>1.1335962566844919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9"/>
        <v>1.9055555555555554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9"/>
        <v>1.355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9"/>
        <v>0.10297872340425532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9"/>
        <v>0.65544223826714798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9"/>
        <v>0.49026652452025588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9"/>
        <v>7.8792307692307695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9"/>
        <v>0.80306347746090156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9"/>
        <v>1.0629411764705883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9"/>
        <v>0.50735632183908042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9"/>
        <v>2.153137254901961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9"/>
        <v>1.4122972972972974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9"/>
        <v>1.1533745781777278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9"/>
        <v>1.9311940298507462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9"/>
        <v>7.2973333333333334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9"/>
        <v>0.99663398692810456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9"/>
        <v>0.88166666666666671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9"/>
        <v>0.37233333333333335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9"/>
        <v>0.30540075309306081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9"/>
        <v>0.25714285714285712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9"/>
        <v>0.34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9"/>
        <v>11.859090909090909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9"/>
        <v>1.2539393939393939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9"/>
        <v>0.14394366197183098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9"/>
        <v>0.54807692307692313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9"/>
        <v>1.0963157894736841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9"/>
        <v>1.8847058823529412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9"/>
        <v>0.87008284023668636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9"/>
        <v>0.01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9"/>
        <v>2.0291304347826089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9"/>
        <v>1.9703225806451612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9"/>
        <v>1.07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9"/>
        <v>2.6873076923076922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9"/>
        <v>0.50845360824742269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9"/>
        <v>11.802857142857142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9"/>
        <v>2.64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9"/>
        <v>0.30442307692307691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9"/>
        <v>0.62880681818181816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9"/>
        <v>1.9312499999999999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9"/>
        <v>0.77102702702702708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9"/>
        <v>2.2552763819095478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9"/>
        <v>2.3940625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9"/>
        <v>0.921875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9"/>
        <v>1.3023333333333333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9"/>
        <v>6.1521739130434785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9"/>
        <v>3.687953216374269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9"/>
        <v>10.948571428571428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9"/>
        <v>0.50662921348314605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9"/>
        <v>8.0060000000000002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9"/>
        <v>2.9128571428571428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9"/>
        <v>3.4996666666666667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9"/>
        <v>3.5707317073170732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9"/>
        <v>1.2648941176470587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9"/>
        <v>3.875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9"/>
        <v>4.5703571428571426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9"/>
        <v>2.6669565217391304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9"/>
        <v>0.69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9"/>
        <v>0.51343749999999999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9"/>
        <v>1.1710526315789473E-2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9"/>
        <v>1.089773429454171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9"/>
        <v>3.1517592592592591</v>
      </c>
      <c r="G834" t="s">
        <v>20</v>
      </c>
      <c r="H834">
        <v>1297</v>
      </c>
      <c r="I834" s="5">
        <f t="shared" ref="I834:I897" si="52">IFERROR(E834/H834,0)</f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3">E835/D835</f>
        <v>1.5769117647058823</v>
      </c>
      <c r="G835" t="s">
        <v>20</v>
      </c>
      <c r="H835">
        <v>165</v>
      </c>
      <c r="I835" s="5">
        <f t="shared" si="52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3"/>
        <v>1.5380821917808218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3"/>
        <v>0.89738979118329465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3"/>
        <v>0.75135802469135804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3"/>
        <v>8.5288135593220336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3"/>
        <v>1.3890625000000001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3"/>
        <v>1.9018181818181819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3"/>
        <v>1.0024333619948409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3"/>
        <v>1.4275824175824177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3"/>
        <v>5.6313333333333331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3"/>
        <v>0.30715909090909088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3"/>
        <v>0.99397727272727276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3"/>
        <v>1.9754935622317598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3"/>
        <v>5.085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3"/>
        <v>2.3774468085106384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3"/>
        <v>3.3846875000000001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3"/>
        <v>1.3308955223880596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3"/>
        <v>0.01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3"/>
        <v>2.0779999999999998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3"/>
        <v>0.51122448979591839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3"/>
        <v>6.5205847953216374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3"/>
        <v>1.1363099415204678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3"/>
        <v>1.0237606837606839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3"/>
        <v>3.5658333333333334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3"/>
        <v>1.3986792452830188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3"/>
        <v>0.69450000000000001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3"/>
        <v>0.35534246575342465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3"/>
        <v>2.5165000000000002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3"/>
        <v>1.0587500000000001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3"/>
        <v>1.8742857142857143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3"/>
        <v>3.8678571428571429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3"/>
        <v>3.4707142857142856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3"/>
        <v>1.8582098765432098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3"/>
        <v>0.43241247264770238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3"/>
        <v>1.6243749999999999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3"/>
        <v>1.8484285714285715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3"/>
        <v>0.23703520691785052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3"/>
        <v>0.89870129870129867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3"/>
        <v>2.7260419580419581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3"/>
        <v>1.7004255319148935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3"/>
        <v>1.8828503562945369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3"/>
        <v>3.4693532338308457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3"/>
        <v>0.6917721518987342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3"/>
        <v>0.25433734939759034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3"/>
        <v>0.77400977995110021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3"/>
        <v>0.37481481481481482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3"/>
        <v>5.4379999999999997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3"/>
        <v>2.2852189349112426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3"/>
        <v>0.38948339483394834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3"/>
        <v>3.7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3"/>
        <v>2.3791176470588233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3"/>
        <v>0.64036299765807958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3"/>
        <v>1.1827777777777777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3"/>
        <v>0.84824037184594958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3"/>
        <v>0.29346153846153844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3"/>
        <v>2.0989655172413793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3"/>
        <v>1.697857142857143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3"/>
        <v>1.1595907738095239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3"/>
        <v>2.5859999999999999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3"/>
        <v>2.3058333333333332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3"/>
        <v>1.2821428571428573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3"/>
        <v>1.8870588235294117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3"/>
        <v>6.9511889862327911E-2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3"/>
        <v>7.7443434343434348</v>
      </c>
      <c r="G898" t="s">
        <v>20</v>
      </c>
      <c r="H898">
        <v>1460</v>
      </c>
      <c r="I898" s="5">
        <f t="shared" ref="I898:I961" si="56">IFERROR(E898/H898,0)</f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7">E899/D899</f>
        <v>0.27693181818181817</v>
      </c>
      <c r="G899" t="s">
        <v>14</v>
      </c>
      <c r="H899">
        <v>27</v>
      </c>
      <c r="I899" s="5">
        <f t="shared" si="56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7"/>
        <v>0.52479620323841425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7"/>
        <v>4.0709677419354842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7"/>
        <v>0.02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7"/>
        <v>1.5617857142857143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7"/>
        <v>2.5242857142857145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7"/>
        <v>1.729268292682927E-2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7"/>
        <v>0.12230769230769231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7"/>
        <v>1.6398734177215191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7"/>
        <v>1.6298181818181818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7"/>
        <v>0.20252747252747252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7"/>
        <v>3.1924083769633507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7"/>
        <v>4.7894444444444444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7"/>
        <v>0.19556634304207121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7"/>
        <v>1.9894827586206896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7"/>
        <v>7.95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7"/>
        <v>0.50621082621082625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7"/>
        <v>0.57437499999999997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7"/>
        <v>1.5562827640984909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7"/>
        <v>0.36297297297297298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7"/>
        <v>0.58250000000000002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7"/>
        <v>2.3739473684210526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7"/>
        <v>0.58750000000000002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7"/>
        <v>1.8256603773584905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7"/>
        <v>7.5436408977556111E-3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7"/>
        <v>1.7595330739299611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7"/>
        <v>2.3788235294117648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7"/>
        <v>4.8805076142131982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7"/>
        <v>2.2406666666666668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7"/>
        <v>0.18126436781609195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7"/>
        <v>0.45847222222222223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7"/>
        <v>1.1731541218637993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7"/>
        <v>2.173090909090909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7"/>
        <v>1.1228571428571428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7"/>
        <v>0.72518987341772156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7"/>
        <v>2.1230434782608696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7"/>
        <v>2.3974657534246577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7"/>
        <v>1.8193548387096774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7"/>
        <v>1.6413114754098361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7"/>
        <v>1.6375968992248063E-2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7"/>
        <v>0.49643859649122807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7"/>
        <v>1.0970652173913042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7"/>
        <v>0.49217948717948717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7"/>
        <v>0.62232323232323228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7"/>
        <v>0.1305813953488372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7"/>
        <v>0.64635416666666667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7"/>
        <v>1.5958666666666668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7"/>
        <v>0.81420000000000003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7"/>
        <v>0.32444767441860467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7"/>
        <v>9.9141184124918666E-2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7"/>
        <v>0.26694444444444443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7"/>
        <v>0.62957446808510642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7"/>
        <v>1.6135593220338984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7"/>
        <v>0.05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7"/>
        <v>10.969379310344827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7"/>
        <v>0.70094158075601376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7"/>
        <v>0.6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7"/>
        <v>3.6709859154929578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7"/>
        <v>11.09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7"/>
        <v>0.19028784648187633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7"/>
        <v>1.2687755102040816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7"/>
        <v>7.3463636363636367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7"/>
        <v>4.5731034482758622E-2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7"/>
        <v>0.85054545454545449</v>
      </c>
      <c r="G962" t="s">
        <v>14</v>
      </c>
      <c r="H962">
        <v>55</v>
      </c>
      <c r="I962" s="5">
        <f t="shared" ref="I962:I1001" si="60">IFERROR(E962/H962,0)</f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1">E963/D963</f>
        <v>1.1929824561403508</v>
      </c>
      <c r="G963" t="s">
        <v>20</v>
      </c>
      <c r="H963">
        <v>155</v>
      </c>
      <c r="I963" s="5">
        <f t="shared" si="60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1"/>
        <v>2.9602777777777778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1"/>
        <v>0.84694915254237291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1"/>
        <v>3.5578378378378379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1"/>
        <v>3.8640909090909092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1"/>
        <v>7.9223529411764702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1"/>
        <v>1.3703393665158372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1"/>
        <v>3.3820833333333336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1"/>
        <v>1.0822784810126582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1"/>
        <v>0.60757639620653314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1"/>
        <v>0.27725490196078434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1"/>
        <v>2.283934426229508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1"/>
        <v>0.21615194054500414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1"/>
        <v>3.73875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1"/>
        <v>1.5492592592592593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1"/>
        <v>3.2214999999999998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1"/>
        <v>0.73957142857142855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1"/>
        <v>8.641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1"/>
        <v>1.432624584717608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1"/>
        <v>0.40281762295081969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1"/>
        <v>1.7822388059701493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1"/>
        <v>0.84930555555555554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1"/>
        <v>1.4593648334624323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1"/>
        <v>1.5246153846153847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1"/>
        <v>0.67129542790152408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1"/>
        <v>0.40307692307692305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1"/>
        <v>2.1679032258064517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1"/>
        <v>0.52117021276595743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1"/>
        <v>4.9958333333333336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1"/>
        <v>0.87679487179487181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1"/>
        <v>1.131734693877551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1"/>
        <v>4.2654838709677421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1"/>
        <v>0.77632653061224488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1"/>
        <v>0.52496810772501767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1"/>
        <v>1.5746762589928058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1"/>
        <v>0.72939393939393937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1"/>
        <v>0.60565789473684206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1"/>
        <v>0.5679129129129129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1"/>
        <v>0.56542754275427543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conditionalFormatting sqref="G2:G1001">
    <cfRule type="cellIs" dxfId="3" priority="6" operator="equal">
      <formula>"live"</formula>
    </cfRule>
    <cfRule type="cellIs" dxfId="2" priority="7" operator="equal">
      <formula>"canceled"</formula>
    </cfRule>
    <cfRule type="cellIs" dxfId="1" priority="8" operator="equal">
      <formula>"failed"</formula>
    </cfRule>
    <cfRule type="cellIs" dxfId="0" priority="9" operator="equal">
      <formula>"successful"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Sheet6</vt:lpstr>
      <vt:lpstr>Sheet3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Robert Williard</cp:lastModifiedBy>
  <dcterms:created xsi:type="dcterms:W3CDTF">2021-09-29T18:52:28Z</dcterms:created>
  <dcterms:modified xsi:type="dcterms:W3CDTF">2024-05-01T02:17:18Z</dcterms:modified>
</cp:coreProperties>
</file>