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a21a01e0a8988/Documents/data_bootcamp/homework/ds_apr2024_1_excel/Submission/"/>
    </mc:Choice>
  </mc:AlternateContent>
  <xr:revisionPtr revIDLastSave="399" documentId="13_ncr:40009_{11C9D2FE-BDF6-5C46-B9DE-A4DF0C4A6734}" xr6:coauthVersionLast="47" xr6:coauthVersionMax="47" xr10:uidLastSave="{21BD0F27-C071-46E1-91B9-015C4A14D7C9}"/>
  <bookViews>
    <workbookView xWindow="-105" yWindow="0" windowWidth="26010" windowHeight="20985" activeTab="4" xr2:uid="{00000000-000D-0000-FFFF-FFFF00000000}"/>
  </bookViews>
  <sheets>
    <sheet name="Sheet1" sheetId="2" r:id="rId1"/>
    <sheet name="Sheet2" sheetId="3" r:id="rId2"/>
    <sheet name="Sheet4" sheetId="5" r:id="rId3"/>
    <sheet name="Sheet5" sheetId="6" r:id="rId4"/>
    <sheet name="Sheet6" sheetId="7" r:id="rId5"/>
    <sheet name="Sheet3" sheetId="8" r:id="rId6"/>
    <sheet name="Crowdfunding" sheetId="1" r:id="rId7"/>
  </sheets>
  <definedNames>
    <definedName name="_xlcn.WorksheetConnection_CrowdfundingA1T10011" hidden="1">Crowdfunding!$A$1:$T$1001</definedName>
  </definedNames>
  <calcPr calcId="191029"/>
  <pivotCaches>
    <pivotCache cacheId="3" r:id="rId8"/>
    <pivotCache cacheId="1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5" l="1"/>
  <c r="G26" i="5"/>
  <c r="G25" i="5"/>
  <c r="E28" i="5"/>
  <c r="E27" i="5"/>
  <c r="E26" i="5"/>
  <c r="E25" i="5"/>
  <c r="C25" i="5"/>
  <c r="C26" i="5"/>
  <c r="J4" i="7"/>
  <c r="J7" i="7"/>
  <c r="J6" i="7"/>
  <c r="J5" i="7"/>
  <c r="I7" i="7"/>
  <c r="I6" i="7"/>
  <c r="I5" i="7"/>
  <c r="I4" i="7"/>
  <c r="J3" i="7"/>
  <c r="I3" i="7"/>
  <c r="J2" i="7"/>
  <c r="I2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/>
  <c r="S91" i="1" a="1"/>
  <c r="S91" i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/>
  <c r="S554" i="1" a="1"/>
  <c r="S554" i="1" s="1"/>
  <c r="S555" i="1" a="1"/>
  <c r="S555" i="1" s="1"/>
  <c r="S556" i="1" a="1"/>
  <c r="S556" i="1" s="1"/>
  <c r="S557" i="1" a="1"/>
  <c r="S557" i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/>
  <c r="S738" i="1" a="1"/>
  <c r="S738" i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/>
  <c r="S810" i="1" a="1"/>
  <c r="S810" i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/>
  <c r="S852" i="1" a="1"/>
  <c r="S852" i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34" i="3"/>
  <c r="F2" i="6" l="1"/>
  <c r="G2" i="6"/>
  <c r="H2" i="6"/>
  <c r="G7" i="6"/>
  <c r="F8" i="6"/>
  <c r="F3" i="6"/>
  <c r="F7" i="6"/>
  <c r="F10" i="6"/>
  <c r="G10" i="6"/>
  <c r="H10" i="6"/>
  <c r="G8" i="6"/>
  <c r="H9" i="6"/>
  <c r="F12" i="6"/>
  <c r="G12" i="6"/>
  <c r="H12" i="6"/>
  <c r="F13" i="6"/>
  <c r="G13" i="6"/>
  <c r="H13" i="6"/>
  <c r="E2" i="6"/>
  <c r="E13" i="6"/>
  <c r="E12" i="6"/>
  <c r="E11" i="6"/>
  <c r="F11" i="6" s="1"/>
  <c r="E10" i="6"/>
  <c r="E9" i="6"/>
  <c r="F9" i="6" s="1"/>
  <c r="E8" i="6"/>
  <c r="H8" i="6" s="1"/>
  <c r="E7" i="6"/>
  <c r="H7" i="6" s="1"/>
  <c r="E6" i="6"/>
  <c r="G6" i="6" s="1"/>
  <c r="E5" i="6"/>
  <c r="F5" i="6" s="1"/>
  <c r="E4" i="6"/>
  <c r="G4" i="6" s="1"/>
  <c r="E3" i="6"/>
  <c r="H3" i="6" s="1"/>
  <c r="G9" i="6" l="1"/>
  <c r="G3" i="6"/>
  <c r="H6" i="6"/>
  <c r="G5" i="6"/>
  <c r="F6" i="6"/>
  <c r="H5" i="6"/>
  <c r="H4" i="6"/>
  <c r="H11" i="6"/>
  <c r="F4" i="6"/>
  <c r="G1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019C1D-D99D-48BD-9DC0-D57205F8412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721BEC3-2357-496D-92AF-20E0F0CAC959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<sst xmlns="http://schemas.openxmlformats.org/spreadsheetml/2006/main" count="7090" uniqueCount="2117">
  <si>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</si>
  <si>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</si>
  <si>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</si>
  <si>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</si>
  <si>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</si>
  <si>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</si>
  <si>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</si>
  <si>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</si>
  <si>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</si>
  <si>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</si>
  <si>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</si>
  <si>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</si>
  <si>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</si>
  <si>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</si>
  <si>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</si>
  <si>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</si>
  <si>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</si>
  <si>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</si>
  <si>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</si>
  <si>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</si>
  <si>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</si>
  <si>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</si>
  <si>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</si>
  <si>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</si>
  <si>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</si>
  <si>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</si>
  <si>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</si>
  <si>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</si>
  <si>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</si>
  <si>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</si>
  <si>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</si>
  <si>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</si>
  <si>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</si>
  <si>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</si>
  <si>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</si>
  <si>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</si>
  <si>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</si>
  <si>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</si>
  <si>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</si>
  <si>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</si>
  <si>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</si>
  <si>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</si>
  <si>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</si>
  <si>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</si>
  <si>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</si>
  <si>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</si>
  <si>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</si>
  <si>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</si>
  <si>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</si>
  <si>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</si>
  <si>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</si>
  <si>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</si>
  <si>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</si>
  <si>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</si>
  <si>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</si>
  <si>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</si>
  <si>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</si>
  <si>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</si>
  <si>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</si>
  <si>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</si>
  <si>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</si>
  <si>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</si>
  <si>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</si>
  <si>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</si>
  <si>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</si>
  <si>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</si>
  <si>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</si>
  <si>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</si>
  <si>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</si>
  <si>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</si>
  <si>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</si>
  <si>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</si>
  <si>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</si>
  <si>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</si>
  <si>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</si>
  <si>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</si>
  <si>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</si>
  <si>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</si>
  <si>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</si>
  <si>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</si>
  <si>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</si>
  <si>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</si>
  <si>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</si>
  <si>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</si>
  <si>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</si>
  <si>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</si>
  <si>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</si>
  <si>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</si>
  <si>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</si>
  <si>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</si>
  <si>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</si>
  <si>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</si>
  <si>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</si>
  <si>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</si>
  <si>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</si>
  <si>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</si>
  <si>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</si>
  <si>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</si>
  <si>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</si>
  <si>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</si>
  <si>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</si>
  <si>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</si>
  <si>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</si>
  <si>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</si>
  <si>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</si>
  <si>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</si>
  <si>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</si>
  <si>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</si>
  <si>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</si>
  <si>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</si>
  <si>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</si>
  <si>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</si>
  <si>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</si>
  <si>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</si>
  <si>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</si>
  <si>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</si>
  <si>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</si>
  <si>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</si>
  <si>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</si>
  <si>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</si>
  <si>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</si>
  <si>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</si>
  <si>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</si>
  <si>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</si>
  <si>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</si>
  <si>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</si>
  <si>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</si>
  <si>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</si>
  <si>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</si>
  <si>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</si>
  <si>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</si>
  <si>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</si>
  <si>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</si>
  <si>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</si>
  <si>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</si>
  <si>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</si>
  <si>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</si>
  <si>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</si>
  <si>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</si>
  <si>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</si>
  <si>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</si>
  <si>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</si>
  <si>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</si>
  <si>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</si>
  <si>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</si>
  <si>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</si>
  <si>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</si>
  <si>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</si>
  <si>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</si>
  <si>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</si>
  <si>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</si>
  <si>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</si>
  <si>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</si>
  <si>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</si>
  <si>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</si>
  <si>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</si>
  <si>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</si>
  <si>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</si>
  <si>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</si>
  <si>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</si>
  <si>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</si>
  <si>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</si>
  <si>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</si>
  <si>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</si>
  <si>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</si>
  <si>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</si>
  <si>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</si>
  <si>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</si>
  <si>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</si>
  <si>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</si>
  <si>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</si>
  <si>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</si>
  <si>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</si>
  <si>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</si>
  <si>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</si>
  <si>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</si>
  <si>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</si>
  <si>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</si>
  <si>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</si>
  <si>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</si>
  <si>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</si>
  <si>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</si>
  <si>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</si>
  <si>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</si>
  <si>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</si>
  <si>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</si>
  <si>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</si>
  <si>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</si>
  <si>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</si>
  <si>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</si>
  <si>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</si>
  <si>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</si>
  <si>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</si>
  <si>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</si>
  <si>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</si>
  <si>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</si>
  <si>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</si>
  <si>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</si>
  <si>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</si>
  <si>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</si>
  <si>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</si>
  <si>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</si>
  <si>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</si>
  <si>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</si>
  <si>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</si>
  <si>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</si>
  <si>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</si>
  <si>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</si>
  <si>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</si>
  <si>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</si>
  <si>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</si>
  <si>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</si>
  <si>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</si>
  <si>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</si>
  <si>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</si>
  <si>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</si>
  <si>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</si>
  <si>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</si>
  <si>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</si>
  <si>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</si>
  <si>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</si>
  <si>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</si>
  <si>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</si>
  <si>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</si>
  <si>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</si>
  <si>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</si>
  <si>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</si>
  <si>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</si>
  <si>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</si>
  <si>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</si>
  <si>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</si>
  <si>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</si>
  <si>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</si>
  <si>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</si>
  <si>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</si>
  <si>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</si>
  <si>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</si>
  <si>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</si>
  <si>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</si>
  <si>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</si>
  <si>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</si>
  <si>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</si>
  <si>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</si>
  <si>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</si>
  <si>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</si>
  <si>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</si>
  <si>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</si>
  <si>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</si>
  <si>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</si>
  <si>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</si>
  <si>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</si>
  <si>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</si>
  <si>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</si>
  <si>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</si>
  <si>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</si>
  <si>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</si>
  <si>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</si>
  <si>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</si>
  <si>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</si>
  <si>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</si>
  <si>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</si>
  <si>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</si>
  <si>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</si>
  <si>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</si>
  <si>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</si>
  <si>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</si>
  <si>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</si>
  <si>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</si>
  <si>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</si>
  <si>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</si>
  <si>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</si>
  <si>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</si>
  <si>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</si>
  <si>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</si>
  <si>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</si>
  <si>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</si>
  <si>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</si>
  <si>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</si>
  <si>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</si>
  <si>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</si>
  <si>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</si>
  <si>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</si>
  <si>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</si>
  <si>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</si>
  <si>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</si>
  <si>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</si>
  <si>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</si>
  <si>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</si>
  <si>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</si>
  <si>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</si>
  <si>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</si>
  <si>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</si>
  <si>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</si>
  <si>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</si>
  <si>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</si>
  <si>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</si>
  <si>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</si>
  <si>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</si>
  <si>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</si>
  <si>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</si>
  <si>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</si>
  <si>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</si>
  <si>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</si>
  <si>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</si>
  <si>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</si>
  <si>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</si>
  <si>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</si>
  <si>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</si>
  <si>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</si>
  <si>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</si>
  <si>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</si>
  <si>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</si>
  <si>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</si>
  <si>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</si>
  <si>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</si>
  <si>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</si>
  <si>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</si>
  <si>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</si>
  <si>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</si>
  <si>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</si>
  <si>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</si>
  <si>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</si>
  <si>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</si>
  <si>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</si>
  <si>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</si>
  <si>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</si>
  <si>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</si>
  <si>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</si>
  <si>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</si>
  <si>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</si>
  <si>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</si>
  <si>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</si>
  <si>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</si>
  <si>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</si>
  <si>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</si>
  <si>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</si>
  <si>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</si>
  <si>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</si>
  <si>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</si>
  <si>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</si>
  <si>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</si>
  <si>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</si>
  <si>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</si>
  <si>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</si>
  <si>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</si>
  <si>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</si>
  <si>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</si>
  <si>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</si>
  <si>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</si>
  <si>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</si>
  <si>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</si>
  <si>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</si>
  <si>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</si>
  <si>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</si>
  <si>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</si>
  <si>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</si>
  <si>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</si>
  <si>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</si>
  <si>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</si>
  <si>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</si>
  <si>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</si>
  <si>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</si>
  <si>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</si>
  <si>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</si>
  <si>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</si>
  <si>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</si>
  <si>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</si>
  <si>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</si>
  <si>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</si>
  <si>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</si>
  <si>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</si>
  <si>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</si>
  <si>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</si>
  <si>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</si>
  <si>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</si>
  <si>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</si>
  <si>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</si>
  <si>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</si>
  <si>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</si>
  <si>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</si>
  <si>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</si>
  <si>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</si>
  <si>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</si>
  <si>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</si>
  <si>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</si>
  <si>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</si>
  <si>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</si>
  <si>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</si>
  <si>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</si>
  <si>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</si>
  <si>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</si>
  <si>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</si>
  <si>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</si>
  <si>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</si>
  <si>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</si>
  <si>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</si>
  <si>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</si>
  <si>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</si>
  <si>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</si>
  <si>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</si>
  <si>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</si>
  <si>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</si>
  <si>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</si>
  <si>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</si>
  <si>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</si>
  <si>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</si>
  <si>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</si>
  <si>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</si>
  <si>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</si>
  <si>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</si>
  <si>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</si>
  <si>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</si>
  <si>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</si>
  <si>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</si>
  <si>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</si>
  <si>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</si>
  <si>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</si>
  <si>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</si>
  <si>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</si>
  <si>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</si>
  <si>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</si>
  <si>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</si>
  <si>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</si>
  <si>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</si>
  <si>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</si>
  <si>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</si>
  <si>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</si>
  <si>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</si>
  <si>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</si>
  <si>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</si>
  <si>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</si>
  <si>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</si>
  <si>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</si>
  <si>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</si>
  <si>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</si>
  <si>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</si>
  <si>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</si>
  <si>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</si>
  <si>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</si>
  <si>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</si>
  <si>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</si>
  <si>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</si>
  <si>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</si>
  <si>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</si>
  <si>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</si>
  <si>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</si>
  <si>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</si>
  <si>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</si>
  <si>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</si>
  <si>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</si>
  <si>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</si>
  <si>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</si>
  <si>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</si>
  <si>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</si>
  <si>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</si>
  <si>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</si>
  <si>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</si>
  <si>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</si>
  <si>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</si>
  <si>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</si>
  <si>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</si>
  <si>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</si>
  <si>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</si>
  <si>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</si>
  <si>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</si>
  <si>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</si>
  <si>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</si>
  <si>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</si>
  <si>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</si>
  <si>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</si>
  <si>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</si>
  <si>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</si>
  <si>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</si>
  <si>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</si>
  <si>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</si>
  <si>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</si>
  <si>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</si>
  <si>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</si>
  <si>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</si>
  <si>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</si>
  <si>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</si>
  <si>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</si>
  <si>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</si>
  <si>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</si>
  <si>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</si>
  <si>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</si>
  <si>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</si>
  <si>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</si>
  <si>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</si>
  <si>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</si>
  <si>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</si>
  <si>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</si>
  <si>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</si>
  <si>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</si>
  <si>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</si>
  <si>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</si>
  <si>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</si>
  <si>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</si>
  <si>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</si>
  <si>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</si>
  <si>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</si>
  <si>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</si>
  <si>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</si>
  <si>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</si>
  <si>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</si>
  <si>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</si>
  <si>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</si>
  <si>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</si>
  <si>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</si>
  <si>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</si>
  <si>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</si>
  <si>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</si>
  <si>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</si>
  <si>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</si>
  <si>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</si>
  <si>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</si>
  <si>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</si>
  <si>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</si>
  <si>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</si>
  <si>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</si>
  <si>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</si>
  <si>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</si>
  <si>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</si>
  <si>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</si>
  <si>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</si>
  <si>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</si>
  <si>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</si>
  <si>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</si>
  <si>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</si>
  <si>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</si>
  <si>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</si>
  <si>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</si>
  <si>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</si>
  <si>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</si>
  <si>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</si>
  <si>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</si>
  <si>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</si>
  <si>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</si>
  <si>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</si>
  <si>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</si>
  <si>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</si>
  <si>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</si>
  <si>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</si>
  <si>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</si>
  <si>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</si>
  <si>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</si>
  <si>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</si>
  <si>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</si>
  <si>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</si>
  <si>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</si>
  <si>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</si>
  <si>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</si>
  <si>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</si>
  <si>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</si>
  <si>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</si>
  <si>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</si>
  <si>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</si>
  <si>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</si>
  <si>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</si>
  <si>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</si>
  <si>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</si>
  <si>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</si>
  <si>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</si>
  <si>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</si>
  <si>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</si>
  <si>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</si>
  <si>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</si>
  <si>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</si>
  <si>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</si>
  <si>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</si>
  <si>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</si>
  <si>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</si>
  <si>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</si>
  <si>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</si>
  <si>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</si>
  <si>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</si>
  <si>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</si>
  <si>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</si>
  <si>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</si>
  <si>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</si>
  <si>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</si>
  <si>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</si>
  <si>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</si>
  <si>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</si>
  <si>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</si>
  <si>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</si>
  <si>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</si>
  <si>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</si>
  <si>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</si>
  <si>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</si>
  <si>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</si>
  <si>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</si>
  <si>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</si>
  <si>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</si>
  <si>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</si>
  <si>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</si>
  <si>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</si>
  <si>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</si>
  <si>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</si>
  <si>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</si>
  <si>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</si>
  <si>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</si>
  <si>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</si>
  <si>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</si>
  <si>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</si>
  <si>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</si>
  <si>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</si>
  <si>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</si>
  <si>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</si>
  <si>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</si>
  <si>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</si>
  <si>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</si>
  <si>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</si>
  <si>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</si>
  <si>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</si>
  <si>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</si>
  <si>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</si>
  <si>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</si>
  <si>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</si>
  <si>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</si>
  <si>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</si>
  <si>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</si>
  <si>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</si>
  <si>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</si>
  <si>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</si>
  <si>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</si>
  <si>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</si>
  <si>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</si>
  <si>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</si>
  <si>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</si>
  <si>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</si>
  <si>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</si>
  <si>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</si>
  <si>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</si>
  <si>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</si>
  <si>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</si>
  <si>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</si>
  <si>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</si>
  <si>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</si>
  <si>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</si>
  <si>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</si>
  <si>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</si>
  <si>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</si>
  <si>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</si>
  <si>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</si>
  <si>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</si>
  <si>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</si>
  <si>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</si>
  <si>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</si>
  <si>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</si>
  <si>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</si>
  <si>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</si>
  <si>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</si>
  <si>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</si>
  <si>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</si>
  <si>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</si>
  <si>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</si>
  <si>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</si>
  <si>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</si>
  <si>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</si>
  <si>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</si>
  <si>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</si>
  <si>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</si>
  <si>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</si>
  <si>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</si>
  <si>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</si>
  <si>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</si>
  <si>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</si>
  <si>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</si>
  <si>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</si>
  <si>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</si>
  <si>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</si>
  <si>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</si>
  <si>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</si>
  <si>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</si>
  <si>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</si>
  <si>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</si>
  <si>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</si>
  <si>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</si>
  <si>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</si>
  <si>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</si>
  <si>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</si>
  <si>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</si>
  <si>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</si>
  <si>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</si>
  <si>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</si>
  <si>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</si>
  <si>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</si>
  <si>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</si>
  <si>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</si>
  <si>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</si>
  <si>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</si>
  <si>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</si>
  <si>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</si>
  <si>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</si>
  <si>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</si>
  <si>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</si>
  <si>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</si>
  <si>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</si>
  <si>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</si>
  <si>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</si>
  <si>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</si>
  <si>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</si>
  <si>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</si>
  <si>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</si>
  <si>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</si>
  <si>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</si>
  <si>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</si>
  <si>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</si>
  <si>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</si>
  <si>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</si>
  <si>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</si>
  <si>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</si>
  <si>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</si>
  <si>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</si>
  <si>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</si>
  <si>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</si>
  <si>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</si>
  <si>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</si>
  <si>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</si>
  <si>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</si>
  <si>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</si>
  <si>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</si>
  <si>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</si>
  <si>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</si>
  <si>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</si>
  <si>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</si>
  <si>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</si>
  <si>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</si>
  <si>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</si>
  <si>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</si>
  <si>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</si>
  <si>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</si>
  <si>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</si>
  <si>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</si>
  <si>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</si>
  <si>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</si>
  <si>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</si>
  <si>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</si>
  <si>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</si>
  <si>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</si>
  <si>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</si>
  <si>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</si>
  <si>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</si>
  <si>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</si>
  <si>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</si>
  <si>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</si>
  <si>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</si>
  <si>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</si>
  <si>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</si>
  <si>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</si>
  <si>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</si>
  <si>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</si>
  <si>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</si>
  <si>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</si>
  <si>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</si>
  <si>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</si>
  <si>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</si>
  <si>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</si>
  <si>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</si>
  <si>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</si>
  <si>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</si>
  <si>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</si>
  <si>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</si>
  <si>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</si>
  <si>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</si>
  <si>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</si>
  <si>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</si>
  <si>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</si>
  <si>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</si>
  <si>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</si>
  <si>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</si>
  <si>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</si>
  <si>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</si>
  <si>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</si>
  <si>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</si>
  <si>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</si>
  <si>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</si>
  <si>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</si>
  <si>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</si>
  <si>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</si>
  <si>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</si>
  <si>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</si>
  <si>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</si>
  <si>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</si>
  <si>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</si>
  <si>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</si>
  <si>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</si>
  <si>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</si>
  <si>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</si>
  <si>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</si>
  <si>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</si>
  <si>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</si>
  <si>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</si>
  <si>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</si>
  <si>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</si>
  <si>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</si>
  <si>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</si>
  <si>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</si>
  <si>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</si>
  <si>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</si>
  <si>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</si>
  <si>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</si>
  <si>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</si>
  <si>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</si>
  <si>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</si>
  <si>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</si>
  <si>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</si>
  <si>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</si>
  <si>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</si>
  <si>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</si>
  <si>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</si>
  <si>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</si>
  <si>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</si>
  <si>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</si>
  <si>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</si>
  <si>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</si>
  <si>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</si>
  <si>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</si>
  <si>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</si>
  <si>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</si>
  <si>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</si>
  <si>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</si>
  <si>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</si>
  <si>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</si>
  <si>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</si>
  <si>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</si>
  <si>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</si>
  <si>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</si>
  <si>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</si>
  <si>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</si>
  <si>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</si>
  <si>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</si>
  <si>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</si>
  <si>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</si>
  <si>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</si>
  <si>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</si>
  <si>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</si>
  <si>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</si>
  <si>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</si>
  <si>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</si>
  <si>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</si>
  <si>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</si>
  <si>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</si>
  <si>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</si>
  <si>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</si>
  <si>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</si>
  <si>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</si>
  <si>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</si>
  <si>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</si>
  <si>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</si>
  <si>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</si>
  <si>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</si>
  <si>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</si>
  <si>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</si>
  <si>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</si>
  <si>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</si>
  <si>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</si>
  <si>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</si>
  <si>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</si>
  <si>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</si>
  <si>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</si>
  <si>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</si>
  <si>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</si>
  <si>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</si>
  <si>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</si>
  <si>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</si>
  <si>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</si>
  <si>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</si>
  <si>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</si>
  <si>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</si>
  <si>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</si>
  <si>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</si>
  <si>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</si>
  <si>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</si>
  <si>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</si>
  <si>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</si>
  <si>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</si>
  <si>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</si>
  <si>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</si>
  <si>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</si>
  <si>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</si>
  <si>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</si>
  <si>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</si>
  <si>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</si>
  <si>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</si>
  <si>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</si>
  <si>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</si>
  <si>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</si>
  <si>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</si>
  <si>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</si>
  <si>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</si>
  <si>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</si>
  <si>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</si>
  <si>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</si>
  <si>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</si>
  <si>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</si>
  <si>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</si>
  <si>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</si>
  <si>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</si>
  <si>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</si>
  <si>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</si>
  <si>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</si>
  <si>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</si>
  <si>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</si>
  <si>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</si>
  <si>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</si>
  <si>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</si>
  <si>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</si>
  <si>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</si>
  <si>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</si>
  <si>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</si>
  <si>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</si>
  <si>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</si>
  <si>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</si>
  <si>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</si>
  <si>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</si>
  <si>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</si>
  <si>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</si>
  <si>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</si>
  <si>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</si>
  <si>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</si>
  <si>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</si>
  <si>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</si>
  <si>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</si>
  <si>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</si>
  <si>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</si>
  <si>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</si>
  <si>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</si>
  <si>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</si>
  <si>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</si>
  <si>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</si>
  <si>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</si>
  <si>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</si>
  <si>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</si>
  <si>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</si>
  <si>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</si>
  <si>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</si>
  <si>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</si>
  <si>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</si>
  <si>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</si>
  <si>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</si>
  <si>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</si>
  <si>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</si>
  <si>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</si>
  <si>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</si>
  <si>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</si>
  <si>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</si>
  <si>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</si>
  <si>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</si>
  <si>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</si>
  <si>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</si>
  <si>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</si>
  <si>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</si>
  <si>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</si>
  <si>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</si>
  <si>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</si>
  <si>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</si>
  <si>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</si>
  <si>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</si>
  <si>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</si>
  <si>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</si>
  <si>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</si>
  <si>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</si>
  <si>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</si>
  <si>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</si>
  <si>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</si>
  <si>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</si>
  <si>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</si>
  <si>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</si>
  <si>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</si>
  <si>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</si>
  <si>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</si>
  <si>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</si>
  <si>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</si>
  <si>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</si>
  <si>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</si>
  <si>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</si>
  <si>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</si>
  <si>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</si>
  <si>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</si>
  <si>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</si>
  <si>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</si>
  <si>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</si>
  <si>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</si>
  <si>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</si>
  <si>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</si>
  <si>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</si>
  <si>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</si>
  <si>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</si>
  <si>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</si>
  <si>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</si>
  <si>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</si>
  <si>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</si>
  <si>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</si>
  <si>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</si>
  <si>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</si>
  <si>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</si>
  <si>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</si>
  <si>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</si>
  <si>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</si>
  <si>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</si>
  <si>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</si>
  <si>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</si>
  <si>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</si>
  <si>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</si>
  <si>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</si>
  <si>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</si>
  <si>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</si>
  <si>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</si>
  <si>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</si>
  <si>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</si>
  <si>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</si>
  <si>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</si>
  <si>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</si>
  <si>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</si>
  <si>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</si>
  <si>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</si>
  <si>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</si>
  <si>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</si>
  <si>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</si>
  <si>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</si>
  <si>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</si>
  <si>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</si>
  <si>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</si>
  <si>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</si>
  <si>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</si>
  <si>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</si>
  <si>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</si>
  <si>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</si>
  <si>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</si>
  <si>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</si>
  <si>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</si>
  <si>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</si>
  <si>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</si>
  <si>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</si>
  <si>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</si>
  <si>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</si>
  <si>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</si>
  <si>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</si>
  <si>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</si>
  <si>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</si>
  <si>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</si>
  <si>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</si>
  <si>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</si>
  <si>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</si>
  <si>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</si>
  <si>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</si>
  <si>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</si>
  <si>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</si>
  <si>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</si>
  <si>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</si>
  <si>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</si>
  <si>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</si>
  <si>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</si>
  <si>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</si>
  <si>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</si>
  <si>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</si>
  <si>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</si>
  <si>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</si>
  <si>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</si>
  <si>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</si>
  <si>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</si>
  <si>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</si>
  <si>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</si>
  <si>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</si>
  <si>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</si>
  <si>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</si>
  <si>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</si>
  <si>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</si>
  <si>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</si>
  <si>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</si>
  <si>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</si>
  <si>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</si>
  <si>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</si>
  <si>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</si>
  <si>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</si>
  <si>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</si>
  <si>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</si>
  <si>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</si>
  <si>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</si>
  <si>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</si>
  <si>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</si>
  <si>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</si>
  <si>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</si>
  <si>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</si>
  <si>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</si>
  <si>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</si>
  <si>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</si>
  <si>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</si>
  <si>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</si>
  <si>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</si>
  <si>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</si>
  <si>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</si>
  <si>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</si>
  <si>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</si>
  <si>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</si>
  <si>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</si>
  <si>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</si>
  <si>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</si>
  <si>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</si>
  <si>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</si>
  <si>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</si>
  <si>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</si>
  <si>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</si>
  <si>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</si>
  <si>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</si>
  <si>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</si>
  <si>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</si>
  <si>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</si>
  <si>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</si>
  <si>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</si>
  <si>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</si>
  <si>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</si>
  <si>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</si>
  <si>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</si>
  <si>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</si>
  <si>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</si>
  <si>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</si>
  <si>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</si>
  <si>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</si>
  <si>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</si>
  <si>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</si>
  <si>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</si>
  <si>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</si>
  <si>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</si>
  <si>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</si>
  <si>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</si>
  <si>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</si>
  <si>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</si>
  <si>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</si>
  <si>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</si>
  <si>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</si>
  <si>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</si>
  <si>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</si>
  <si>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</si>
  <si>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</si>
  <si>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</si>
  <si>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</si>
  <si>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</si>
  <si>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</si>
  <si>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</si>
  <si>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</si>
  <si>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</si>
  <si>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</si>
  <si>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</si>
  <si>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</si>
  <si>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</si>
  <si>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</si>
  <si>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</si>
  <si>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</si>
  <si>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</si>
  <si>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</si>
  <si>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</si>
  <si>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</si>
  <si>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</si>
  <si>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</si>
  <si>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</si>
  <si>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</si>
  <si>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</si>
  <si>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</si>
  <si>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</si>
  <si>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</si>
  <si>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</si>
  <si>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</si>
  <si>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</si>
  <si>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</si>
  <si>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</si>
  <si>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</si>
  <si>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</si>
  <si>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</si>
  <si>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</si>
  <si>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</si>
  <si>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</si>
  <si>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</si>
  <si>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</si>
  <si>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</si>
  <si>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</si>
  <si>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</si>
  <si>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</si>
  <si>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</si>
  <si>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</si>
  <si>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</si>
  <si>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</si>
  <si>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</si>
  <si>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</si>
  <si>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</si>
  <si>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</si>
  <si>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</si>
  <si>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</si>
  <si>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</si>
  <si>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</si>
  <si>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</si>
  <si>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</si>
  <si>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</si>
  <si>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</si>
  <si>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</si>
  <si>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</si>
  <si>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</si>
  <si>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</si>
  <si>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</si>
  <si>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</si>
  <si>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</si>
  <si>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</si>
  <si>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</si>
  <si>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</si>
  <si>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</si>
  <si>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</si>
  <si>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</si>
  <si>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</si>
  <si>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</si>
  <si>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</si>
  <si>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</si>
  <si>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</si>
  <si>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</si>
  <si>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</si>
  <si>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</si>
  <si>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</si>
  <si>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</si>
  <si>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</si>
  <si>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</si>
  <si>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</si>
  <si>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</si>
  <si>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</si>
  <si>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</si>
  <si>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</si>
  <si>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</si>
  <si>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</si>
  <si>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</si>
  <si>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</si>
  <si>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</si>
  <si>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</si>
  <si>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</si>
  <si>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</si>
  <si>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</si>
  <si>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</si>
  <si>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</si>
  <si>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</si>
  <si>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</si>
  <si>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</si>
  <si>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</si>
  <si>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</si>
  <si>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</si>
  <si>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</si>
  <si>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</si>
  <si>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</si>
  <si>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</si>
  <si>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</si>
  <si>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</si>
  <si>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</si>
  <si>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</si>
  <si>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</si>
  <si>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</si>
  <si>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</si>
  <si>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</si>
  <si>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</si>
  <si>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</si>
  <si>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</si>
  <si>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</si>
  <si>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</si>
  <si>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</si>
  <si>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</si>
  <si>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</si>
  <si>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</si>
  <si>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</si>
  <si>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</si>
  <si>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</si>
  <si>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</si>
  <si>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</si>
  <si>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</si>
  <si>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</si>
  <si>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</si>
  <si>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</si>
  <si>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</si>
  <si>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</si>
  <si>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</si>
  <si>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</si>
  <si>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</si>
  <si>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</si>
  <si>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</si>
  <si>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</si>
  <si>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</si>
  <si>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</si>
  <si>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</si>
  <si>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</si>
  <si>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</si>
  <si>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</si>
  <si>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</si>
  <si>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</si>
  <si>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</si>
  <si>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</si>
  <si>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</si>
  <si>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</si>
  <si>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</si>
  <si>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</si>
  <si>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</si>
  <si>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</si>
  <si>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</si>
  <si>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</si>
  <si>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</si>
  <si>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</si>
  <si>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</si>
  <si>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</si>
  <si>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</si>
  <si>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</si>
  <si>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</si>
  <si>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</si>
  <si>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</si>
  <si>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</si>
  <si>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</si>
  <si>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</si>
  <si>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</si>
  <si>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</si>
  <si>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</si>
  <si>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</si>
  <si>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</si>
  <si>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</si>
  <si>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</si>
  <si>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</si>
  <si>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</si>
  <si>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</si>
  <si>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</si>
  <si>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</si>
  <si>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</si>
  <si>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</si>
  <si>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</si>
  <si>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</si>
  <si>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</si>
  <si>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</si>
  <si>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</si>
  <si>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</si>
  <si>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</si>
  <si>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</si>
  <si>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</si>
  <si>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</si>
  <si>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</si>
  <si>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</si>
  <si>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</si>
  <si>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</si>
  <si>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</si>
  <si>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</si>
  <si>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</si>
  <si>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</si>
  <si>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</si>
  <si>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</si>
  <si>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</si>
  <si>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</si>
  <si>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</si>
  <si>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</si>
  <si>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</si>
  <si>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</si>
  <si>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</si>
  <si>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</si>
  <si>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</si>
  <si>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</si>
  <si>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</si>
  <si>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</si>
  <si>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</si>
  <si>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</si>
  <si>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</si>
  <si>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</si>
  <si>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</si>
  <si>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</si>
  <si>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</si>
  <si>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</si>
  <si>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</si>
  <si>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</si>
  <si>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</si>
  <si>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</si>
  <si>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</si>
  <si>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</si>
  <si>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</si>
  <si>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</si>
  <si>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</si>
  <si>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</si>
  <si>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</si>
  <si>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</si>
  <si>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</si>
  <si>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</si>
  <si>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</si>
  <si>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</si>
  <si>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</si>
  <si>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</si>
  <si>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</si>
  <si>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</si>
  <si>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</si>
  <si>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</si>
  <si>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</si>
  <si>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</si>
  <si>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</si>
  <si>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</si>
  <si>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</si>
  <si>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</si>
  <si>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</si>
  <si>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</si>
  <si>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</si>
  <si>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</si>
  <si>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</si>
  <si>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</si>
  <si>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</si>
  <si>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</si>
  <si>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</si>
  <si>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</si>
  <si>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</si>
  <si>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</si>
  <si>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</si>
  <si>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</si>
  <si>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</si>
  <si>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</si>
  <si>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</si>
  <si>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</si>
  <si>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</si>
  <si>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</si>
  <si>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</si>
  <si>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</si>
  <si>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</si>
  <si>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</si>
  <si>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</si>
  <si>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</si>
  <si>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</si>
  <si>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</si>
  <si>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</si>
  <si>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</si>
  <si>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</si>
  <si>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</si>
  <si>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</si>
  <si>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</si>
  <si>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</si>
  <si>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</si>
  <si>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</si>
  <si>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</si>
  <si>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</si>
  <si>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</si>
  <si>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</si>
  <si>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</si>
  <si>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</si>
  <si>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</si>
  <si>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</si>
  <si>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</si>
  <si>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</si>
  <si>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</si>
  <si>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</si>
  <si>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</si>
  <si>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</si>
  <si>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</si>
  <si>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</si>
  <si>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</si>
  <si>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</si>
  <si>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</si>
  <si>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</si>
  <si>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</si>
  <si>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</si>
  <si>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</si>
  <si>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</si>
  <si>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</si>
  <si>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</si>
  <si>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</si>
  <si>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</si>
  <si>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</si>
  <si>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</si>
  <si>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</si>
  <si>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</si>
  <si>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</si>
  <si>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</si>
  <si>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</si>
  <si>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</si>
  <si>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</si>
  <si>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</si>
  <si>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</si>
  <si>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</si>
  <si>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</si>
  <si>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</si>
  <si>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</si>
  <si>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</si>
  <si>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</si>
  <si>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</si>
  <si>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</si>
  <si>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</si>
  <si>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</si>
  <si>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</si>
  <si>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</si>
  <si>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</si>
  <si>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</si>
  <si>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</si>
  <si>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</si>
  <si>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</si>
  <si>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</si>
  <si>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</si>
  <si>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</si>
  <si>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</si>
  <si>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</si>
  <si>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</si>
  <si>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</si>
  <si>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</si>
  <si>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</si>
  <si>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</si>
  <si>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</si>
  <si>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</si>
  <si>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</si>
  <si>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</si>
  <si>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</si>
  <si>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</si>
  <si>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</si>
  <si>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</si>
  <si>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</si>
  <si>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</si>
  <si>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</si>
  <si>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</si>
  <si>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</si>
  <si>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</si>
  <si>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</si>
  <si>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</si>
  <si>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</si>
  <si>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</si>
  <si>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</si>
  <si>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</si>
  <si>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</si>
  <si>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</si>
  <si>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</si>
  <si>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</si>
  <si>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</si>
  <si>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</si>
  <si>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</si>
  <si>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</si>
  <si>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</si>
  <si>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</si>
  <si>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</si>
  <si>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</si>
  <si>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</si>
  <si>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</si>
  <si>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</si>
  <si>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</si>
  <si>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</si>
  <si>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</si>
  <si>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</si>
  <si>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</si>
  <si>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</si>
  <si>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</si>
  <si>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</si>
  <si>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</si>
  <si>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</si>
  <si>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</si>
  <si>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</si>
  <si>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</si>
  <si>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</si>
  <si>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</si>
  <si>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</si>
  <si>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</si>
  <si>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</si>
  <si>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</si>
  <si>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</si>
  <si>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</si>
  <si>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</si>
  <si>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</si>
  <si>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</si>
  <si>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</si>
  <si>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</si>
  <si>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</si>
  <si>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</si>
  <si>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</si>
  <si>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</si>
  <si>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</si>
  <si>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</si>
  <si>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</si>
  <si>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</si>
  <si>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</si>
  <si>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</si>
  <si>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</si>
  <si>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</si>
  <si>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</si>
  <si>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</si>
  <si>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</si>
  <si>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</si>
  <si>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</si>
  <si>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</si>
  <si>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</si>
  <si>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</si>
  <si>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</si>
  <si>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</si>
  <si>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</si>
  <si>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</si>
  <si>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</si>
  <si>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</si>
  <si>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</si>
  <si>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</si>
  <si>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</si>
  <si>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</si>
  <si>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</si>
  <si>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</si>
  <si>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</si>
  <si>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</si>
  <si>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</si>
  <si>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</si>
  <si>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</si>
  <si>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</si>
  <si>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</si>
  <si>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</si>
  <si>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</si>
  <si>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</si>
  <si>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</si>
  <si>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</si>
  <si>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</si>
  <si>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</si>
  <si>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</si>
  <si>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</si>
  <si>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</si>
  <si>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</si>
  <si>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</si>
  <si>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</si>
  <si>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</si>
  <si>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</si>
  <si>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</si>
  <si>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</si>
  <si>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</si>
  <si>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</si>
  <si>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</si>
  <si>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</si>
  <si>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</si>
  <si>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</si>
  <si>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</si>
  <si>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</si>
  <si>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</si>
  <si>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</si>
  <si>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</si>
  <si>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</si>
  <si>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</si>
  <si>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</si>
  <si>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</si>
  <si>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</si>
  <si>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</si>
  <si>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</si>
  <si>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</si>
  <si>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</si>
  <si>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</si>
  <si>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</si>
  <si>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</si>
  <si>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</si>
  <si>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</si>
  <si>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</si>
  <si>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</si>
  <si>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</si>
  <si>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</si>
  <si>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</si>
  <si>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</si>
  <si>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</si>
  <si>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</si>
  <si>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</si>
  <si>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</si>
  <si>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</si>
  <si>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</si>
  <si>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</si>
  <si>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</si>
  <si>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</si>
  <si>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</si>
  <si>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</si>
  <si>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</si>
  <si>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</si>
  <si>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</si>
  <si>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</si>
  <si>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</si>
  <si>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</si>
  <si>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</si>
  <si>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</si>
  <si>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</si>
  <si>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</si>
  <si>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</si>
  <si>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</si>
  <si>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</si>
  <si>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</si>
  <si>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</si>
  <si>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</si>
  <si>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</si>
  <si>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</si>
  <si>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</si>
  <si>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</si>
  <si>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</si>
  <si>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</si>
  <si>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</si>
  <si>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</si>
  <si>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</si>
  <si>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</si>
  <si>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</si>
  <si>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</si>
  <si>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</si>
  <si>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</si>
  <si>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</si>
  <si>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</si>
  <si>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</si>
  <si>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</si>
  <si>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</si>
  <si>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</si>
  <si>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</si>
  <si>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</si>
  <si>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</si>
  <si>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</si>
  <si>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</si>
  <si>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</si>
  <si>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</si>
  <si>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</si>
  <si>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</si>
  <si>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</si>
  <si>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</si>
  <si>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</si>
  <si>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</si>
  <si>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</si>
  <si>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</si>
  <si>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</si>
  <si>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</si>
  <si>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</si>
  <si>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</si>
  <si>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</si>
  <si>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</si>
  <si>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</si>
  <si>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</si>
  <si>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</si>
  <si>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</si>
  <si>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</si>
  <si>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</si>
  <si>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</si>
  <si>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</si>
  <si>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</si>
  <si>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</si>
  <si>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</si>
  <si>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</si>
  <si>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</si>
  <si>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</si>
  <si>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</si>
  <si>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</si>
  <si>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</si>
  <si>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</si>
  <si>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</si>
  <si>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</si>
  <si>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</si>
  <si>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</si>
  <si>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</si>
  <si>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</si>
  <si>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</si>
  <si>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</si>
  <si>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</si>
  <si>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</si>
  <si>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</si>
  <si>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</si>
  <si>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</si>
  <si>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</si>
  <si>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</si>
  <si>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</si>
  <si>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</si>
  <si>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</si>
  <si>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</si>
  <si>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</si>
  <si>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</si>
  <si>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</si>
  <si>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</si>
  <si>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</si>
  <si>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</si>
  <si>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</si>
  <si>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</si>
  <si>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</si>
  <si>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</si>
  <si>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</si>
  <si>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</si>
  <si>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</si>
  <si>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</si>
  <si>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</si>
  <si>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</si>
  <si>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</si>
  <si>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</si>
  <si>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</si>
  <si>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</si>
  <si>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</si>
  <si>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</si>
  <si>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</si>
  <si>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</si>
  <si>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</si>
  <si>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</si>
  <si>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</si>
  <si>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</si>
  <si>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</si>
  <si>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</si>
  <si>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</si>
  <si>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</si>
  <si>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</si>
  <si>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</si>
  <si>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</si>
  <si>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</si>
  <si>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</si>
  <si>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</si>
  <si>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</si>
  <si>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</si>
  <si>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</si>
  <si>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</si>
  <si>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</si>
  <si>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</si>
  <si>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</si>
  <si>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</si>
  <si>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</si>
  <si>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</si>
  <si>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</si>
  <si>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</si>
  <si>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</si>
  <si>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</si>
  <si>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</si>
  <si>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</si>
  <si>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</si>
  <si>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</si>
  <si>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</si>
  <si>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</si>
  <si>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</si>
  <si>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</si>
  <si>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</si>
  <si>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</si>
  <si>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</si>
  <si>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</si>
  <si>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</si>
  <si>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</si>
  <si>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</si>
  <si>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</si>
  <si>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</si>
  <si>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</si>
  <si>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</si>
  <si>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</si>
  <si>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</si>
  <si>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</si>
  <si>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</si>
  <si>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</si>
  <si>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</si>
  <si>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</si>
  <si>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</si>
  <si>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</si>
  <si>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</si>
  <si>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</si>
  <si>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</si>
  <si>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</si>
  <si>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</si>
  <si>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</si>
  <si>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</si>
  <si>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</si>
  <si>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</si>
  <si>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</si>
  <si>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</si>
  <si>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</si>
  <si>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</si>
  <si>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</si>
  <si>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</si>
  <si>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</si>
  <si>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</si>
  <si>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</si>
  <si>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</si>
  <si>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</si>
  <si>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</si>
  <si>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</si>
  <si>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</si>
  <si>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</si>
  <si>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</si>
  <si>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</si>
  <si>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</si>
  <si>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</si>
  <si>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</si>
  <si>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</si>
  <si>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</si>
  <si>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</si>
  <si>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</si>
  <si>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</si>
  <si>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</si>
  <si>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</si>
  <si>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</si>
  <si>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</si>
  <si>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</si>
  <si>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</si>
  <si>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</si>
  <si>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</si>
  <si>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</si>
  <si>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</si>
  <si>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</si>
  <si>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</si>
  <si>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</si>
  <si>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</si>
  <si>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</si>
  <si>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</si>
  <si>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</si>
  <si>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</si>
  <si>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</si>
  <si>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</si>
  <si>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</si>
  <si>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</si>
  <si>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</si>
  <si>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</si>
  <si>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</si>
  <si>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</si>
  <si>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</si>
  <si>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</si>
  <si>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</si>
  <si>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</si>
  <si>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</si>
  <si>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</si>
  <si>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</si>
  <si>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</si>
  <si>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</si>
  <si>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</si>
  <si>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</si>
  <si>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</si>
  <si>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</si>
  <si>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</si>
  <si>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</si>
  <si>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</si>
  <si>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</si>
  <si>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</si>
  <si>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</si>
  <si>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</si>
  <si>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</si>
  <si>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</si>
  <si>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</si>
  <si>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</si>
  <si>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</si>
  <si>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</si>
  <si>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</si>
  <si>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</si>
  <si>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</si>
  <si>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</si>
  <si>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</si>
  <si>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</si>
  <si>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</si>
  <si>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</si>
  <si>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</si>
  <si>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</si>
  <si>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</si>
  <si>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</si>
  <si>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</si>
  <si>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</si>
  <si>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</si>
  <si>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</si>
  <si>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</si>
  <si>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</si>
  <si>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</si>
  <si>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</si>
  <si>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</si>
  <si>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</si>
  <si>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</si>
  <si>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</si>
  <si>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</si>
  <si>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</si>
  <si>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</si>
  <si>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</si>
  <si>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</si>
  <si>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</si>
  <si>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</si>
  <si>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</si>
  <si>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</si>
  <si>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</si>
  <si>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</si>
  <si>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</si>
  <si>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</si>
  <si>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</si>
  <si>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</si>
  <si>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</si>
  <si>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</si>
  <si>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</si>
  <si>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</si>
  <si>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</si>
  <si>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</si>
  <si>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</si>
  <si>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</si>
  <si>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</si>
  <si>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</si>
  <si>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</si>
  <si>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</si>
  <si>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</si>
  <si>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</si>
  <si>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</si>
  <si>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</si>
  <si>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</si>
  <si>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</si>
  <si>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</si>
  <si>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</si>
  <si>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</si>
  <si>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</si>
  <si>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</si>
  <si>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</si>
  <si>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</si>
  <si>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</si>
  <si>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</si>
  <si>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</si>
  <si>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</si>
  <si>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</si>
  <si>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</si>
  <si>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</si>
  <si>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</si>
  <si>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</si>
  <si>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</si>
  <si>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</si>
  <si>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</si>
  <si>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</si>
  <si>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</si>
  <si>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</si>
  <si>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</si>
  <si>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</si>
  <si>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</si>
  <si>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</si>
  <si>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</si>
  <si>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</si>
  <si>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</si>
  <si>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</si>
  <si>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</si>
  <si>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</si>
  <si>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</si>
  <si>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</si>
  <si>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</si>
  <si>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</si>
  <si>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</si>
  <si>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</si>
  <si>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</si>
  <si>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</si>
  <si>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</si>
  <si>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</si>
  <si>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</si>
  <si>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</si>
  <si>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</si>
  <si>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</si>
  <si>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</si>
  <si>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</si>
  <si>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</si>
  <si>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</si>
  <si>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</si>
  <si>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</si>
  <si>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</si>
  <si>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</si>
  <si>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</si>
  <si>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</si>
  <si>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</si>
  <si>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</si>
  <si>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Donnation</t>
  </si>
  <si>
    <t>Parent Category</t>
  </si>
  <si>
    <t>Sub 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</si>
  <si>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</si>
  <si>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</si>
  <si>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</si>
  <si>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</si>
  <si>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</si>
  <si>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</si>
  <si>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</si>
  <si>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</si>
  <si>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</si>
  <si>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</si>
  <si>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</si>
  <si>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</si>
  <si>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</si>
  <si>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</si>
  <si>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</si>
  <si>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</si>
  <si>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</si>
  <si>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</si>
  <si>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</si>
  <si>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</si>
  <si>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</si>
  <si>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</si>
  <si>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</si>
  <si>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</si>
  <si>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</si>
  <si>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</si>
  <si>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</si>
  <si>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</si>
  <si>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</si>
  <si>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</si>
  <si>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</si>
  <si>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</si>
  <si>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</si>
  <si>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</si>
  <si>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</si>
  <si>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</si>
  <si>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</si>
  <si>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</si>
  <si>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</si>
  <si>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</si>
  <si>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</si>
  <si>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</si>
  <si>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</si>
  <si>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</si>
  <si>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</si>
  <si>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</si>
  <si>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</si>
  <si>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</si>
  <si>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</si>
  <si>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</si>
  <si>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</si>
  <si>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</si>
  <si>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</si>
  <si>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All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</si>
  <si>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</si>
  <si>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</si>
  <si>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</si>
  <si>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</si>
  <si>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</si>
  <si>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</si>
  <si>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</si>
  <si>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</si>
  <si>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</si>
  <si>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</si>
  <si>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</si>
  <si>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</si>
  <si>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</si>
  <si>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</si>
  <si>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</si>
  <si>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</si>
  <si>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</si>
  <si>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</si>
  <si>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</si>
  <si>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</si>
  <si>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</si>
  <si>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</si>
  <si>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</si>
  <si>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</si>
  <si>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</si>
  <si>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</si>
  <si>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</si>
  <si>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</si>
  <si>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>Average of goal</t>
  </si>
  <si>
    <t>Average of pledged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</si>
</sst>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4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4-4DFB-8221-CBDAB3F0486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74-4DFB-8221-CBDAB3F04862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74-4DFB-8221-CBDAB3F04862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74-4DFB-8221-CBDAB3F04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248976"/>
        <c:axId val="29247056"/>
      </c:barChart>
      <c:catAx>
        <c:axId val="2924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7056"/>
        <c:crosses val="autoZero"/>
        <c:auto val="1"/>
        <c:lblAlgn val="ctr"/>
        <c:lblOffset val="100"/>
        <c:noMultiLvlLbl val="0"/>
      </c:catAx>
      <c:valAx>
        <c:axId val="292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4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6-455F-8505-F15E4BE1C0A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6-455F-8505-F15E4BE1C0A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B6-455F-8505-F15E4BE1C0A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B6-455F-8505-F15E4BE1C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9373776"/>
        <c:axId val="420034032"/>
      </c:barChart>
      <c:catAx>
        <c:axId val="42937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034032"/>
        <c:crosses val="autoZero"/>
        <c:auto val="1"/>
        <c:lblAlgn val="ctr"/>
        <c:lblOffset val="100"/>
        <c:noMultiLvlLbl val="0"/>
      </c:catAx>
      <c:valAx>
        <c:axId val="42003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7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1-4CA3-B61E-BB796AA99D2C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1-4CA3-B61E-BB796AA99D2C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1-4CA3-B61E-BB796AA99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5373184"/>
        <c:axId val="639861312"/>
      </c:lineChart>
      <c:catAx>
        <c:axId val="76537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1312"/>
        <c:crosses val="autoZero"/>
        <c:auto val="1"/>
        <c:lblAlgn val="ctr"/>
        <c:lblOffset val="100"/>
        <c:noMultiLvlLbl val="0"/>
      </c:catAx>
      <c:valAx>
        <c:axId val="63986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3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3-42D5-9479-1353DBD90EA0}"/>
            </c:ext>
          </c:extLst>
        </c:ser>
        <c:ser>
          <c:idx val="1"/>
          <c:order val="1"/>
          <c:tx>
            <c:strRef>
              <c:f>Sheet5!$G$1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3-42D5-9479-1353DBD90EA0}"/>
            </c:ext>
          </c:extLst>
        </c:ser>
        <c:ser>
          <c:idx val="2"/>
          <c:order val="2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23-42D5-9479-1353DBD90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864192"/>
        <c:axId val="639863232"/>
      </c:lineChart>
      <c:catAx>
        <c:axId val="63986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3232"/>
        <c:crosses val="autoZero"/>
        <c:auto val="1"/>
        <c:lblAlgn val="ctr"/>
        <c:lblOffset val="100"/>
        <c:noMultiLvlLbl val="0"/>
      </c:catAx>
      <c:valAx>
        <c:axId val="6398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180974</xdr:colOff>
      <xdr:row>3</xdr:row>
      <xdr:rowOff>57150</xdr:rowOff>
    </xdr:from>
    <xdr:to>
      <xdr:col>20</xdr:col>
      <xdr:colOff>57149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21AFD1-9DC6-CF07-59DE-E4E6ECA53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4</xdr:row>
      <xdr:rowOff>104775</xdr:rowOff>
    </xdr:from>
    <xdr:to>
      <xdr:col>19</xdr:col>
      <xdr:colOff>533399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1479D-64D9-A65F-31DB-8ECC0D048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400049</xdr:colOff>
      <xdr:row>2</xdr:row>
      <xdr:rowOff>95250</xdr:rowOff>
    </xdr:from>
    <xdr:to>
      <xdr:col>13</xdr:col>
      <xdr:colOff>1076324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2B2996-A34D-E8D0-7EF0-A0C8930FF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14</xdr:row>
      <xdr:rowOff>85724</xdr:rowOff>
    </xdr:from>
    <xdr:to>
      <xdr:col>7</xdr:col>
      <xdr:colOff>1323974</xdr:colOff>
      <xdr:row>30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6FA54F-0D34-1090-1BA4-EFD094DDD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Williard" refreshedDate="45404.961417361112" createdVersion="8" refreshedVersion="8" minRefreshableVersion="3" recordCount="1000" xr:uid="{8313062D-223E-4AD3-A19F-AEA40F98B44C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obert Williard" refreshedDate="45404.987987152781" backgroundQuery="1" createdVersion="8" refreshedVersion="8" minRefreshableVersion="3" recordCount="0" supportSubquery="1" supportAdvancedDrill="1" xr:uid="{9A40878B-3DC9-4A5C-9BF7-D525C6D6BDC7}">
  <cacheSource type="external" connectionId="1"/>
  <cacheFields count="5"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nation]" caption="Average Donnation" attribute="1" defaultMemberUniqueName="[Range].[Average Donnation].[All]" allUniqueName="[Range].[Average Don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n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x v="1"/>
    <n v="14560"/>
    <n v="10.4"/>
    <x v="1"/>
    <n v="158"/>
    <n v="92.151898734177209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x v="2"/>
    <n v="142523"/>
    <n v="1.3147878228782288"/>
    <x v="1"/>
    <n v="1425"/>
    <n v="100.01614035087719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x v="3"/>
    <n v="2477"/>
    <n v="0.58976190476190471"/>
    <x v="0"/>
    <n v="24"/>
    <n v="103.20833333333333"/>
    <x v="1"/>
    <s v="USD"/>
    <n v="1565499600"/>
    <x v="3"/>
    <b v="0"/>
    <b v="0"/>
    <s v="music/rock"/>
    <x v="1"/>
    <x v="1"/>
  </r>
  <r>
    <n v="4"/>
    <s v="Larson-Little"/>
    <s v="Proactive foreground core"/>
    <x v="4"/>
    <n v="5265"/>
    <n v="0.69276315789473686"/>
    <x v="0"/>
    <n v="53"/>
    <n v="99.339622641509436"/>
    <x v="1"/>
    <s v="USD"/>
    <n v="1547964000"/>
    <x v="4"/>
    <b v="0"/>
    <b v="0"/>
    <s v="theater/plays"/>
    <x v="3"/>
    <x v="3"/>
  </r>
  <r>
    <n v="5"/>
    <s v="Harris Group"/>
    <s v="Open-source optimizing database"/>
    <x v="4"/>
    <n v="13195"/>
    <n v="1.7361842105263159"/>
    <x v="1"/>
    <n v="174"/>
    <n v="75.833333333333329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x v="5"/>
    <n v="1090"/>
    <n v="0.20961538461538462"/>
    <x v="0"/>
    <n v="18"/>
    <n v="60.555555555555557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x v="6"/>
    <n v="14741"/>
    <n v="3.2757777777777779"/>
    <x v="1"/>
    <n v="227"/>
    <n v="64.93832599118943"/>
    <x v="3"/>
    <s v="DKK"/>
    <n v="1439442000"/>
    <x v="7"/>
    <b v="0"/>
    <b v="0"/>
    <s v="theater/plays"/>
    <x v="3"/>
    <x v="3"/>
  </r>
  <r>
    <n v="8"/>
    <s v="Nunez-Richards"/>
    <s v="Exclusive attitude-oriented intranet"/>
    <x v="7"/>
    <n v="21946"/>
    <n v="0.19932788374205268"/>
    <x v="2"/>
    <n v="708"/>
    <n v="30.997175141242938"/>
    <x v="3"/>
    <s v="DKK"/>
    <n v="1281330000"/>
    <x v="8"/>
    <b v="0"/>
    <b v="0"/>
    <s v="theater/plays"/>
    <x v="3"/>
    <x v="3"/>
  </r>
  <r>
    <n v="9"/>
    <s v="Rangel, Holt and Jones"/>
    <s v="Open-source fresh-thinking model"/>
    <x v="8"/>
    <n v="3208"/>
    <n v="0.51741935483870971"/>
    <x v="0"/>
    <n v="44"/>
    <n v="72.909090909090907"/>
    <x v="1"/>
    <s v="USD"/>
    <n v="1379566800"/>
    <x v="9"/>
    <b v="0"/>
    <b v="0"/>
    <s v="music/electric music"/>
    <x v="1"/>
    <x v="5"/>
  </r>
  <r>
    <n v="10"/>
    <s v="Green Ltd"/>
    <s v="Monitored empowering installation"/>
    <x v="5"/>
    <n v="13838"/>
    <n v="2.6611538461538462"/>
    <x v="1"/>
    <n v="220"/>
    <n v="62.9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x v="9"/>
    <n v="3030"/>
    <n v="0.48095238095238096"/>
    <x v="0"/>
    <n v="27"/>
    <n v="112.22222222222223"/>
    <x v="1"/>
    <s v="USD"/>
    <n v="1285045200"/>
    <x v="11"/>
    <b v="0"/>
    <b v="1"/>
    <s v="theater/plays"/>
    <x v="3"/>
    <x v="3"/>
  </r>
  <r>
    <n v="12"/>
    <s v="Kim Ltd"/>
    <s v="Assimilated hybrid intranet"/>
    <x v="9"/>
    <n v="5629"/>
    <n v="0.89349206349206345"/>
    <x v="0"/>
    <n v="55"/>
    <n v="102.34545454545454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x v="3"/>
    <n v="10295"/>
    <n v="2.4511904761904764"/>
    <x v="1"/>
    <n v="98"/>
    <n v="105.05102040816327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x v="10"/>
    <n v="18829"/>
    <n v="0.66769503546099296"/>
    <x v="0"/>
    <n v="200"/>
    <n v="94.144999999999996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x v="11"/>
    <n v="38414"/>
    <n v="0.47307881773399013"/>
    <x v="0"/>
    <n v="452"/>
    <n v="84.986725663716811"/>
    <x v="1"/>
    <s v="USD"/>
    <n v="1575957600"/>
    <x v="15"/>
    <b v="0"/>
    <b v="0"/>
    <s v="technology/wearables"/>
    <x v="2"/>
    <x v="8"/>
  </r>
  <r>
    <n v="16"/>
    <s v="Hines Inc"/>
    <s v="Cross-platform systemic adapter"/>
    <x v="12"/>
    <n v="11041"/>
    <n v="6.4947058823529416"/>
    <x v="1"/>
    <n v="100"/>
    <n v="110.41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x v="13"/>
    <n v="134845"/>
    <n v="1.5939125295508274"/>
    <x v="1"/>
    <n v="1249"/>
    <n v="107.96236989591674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x v="14"/>
    <n v="6089"/>
    <n v="0.66912087912087914"/>
    <x v="3"/>
    <n v="135"/>
    <n v="45.103703703703701"/>
    <x v="1"/>
    <s v="USD"/>
    <n v="1536382800"/>
    <x v="18"/>
    <b v="0"/>
    <b v="0"/>
    <s v="theater/plays"/>
    <x v="3"/>
    <x v="3"/>
  </r>
  <r>
    <n v="19"/>
    <s v="Perez-Hess"/>
    <s v="Down-sized cohesive archive"/>
    <x v="15"/>
    <n v="30331"/>
    <n v="0.48529600000000001"/>
    <x v="0"/>
    <n v="674"/>
    <n v="45.001483679525222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x v="16"/>
    <n v="147936"/>
    <n v="1.1224279210925645"/>
    <x v="1"/>
    <n v="1396"/>
    <n v="105.97134670487107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x v="17"/>
    <n v="38533"/>
    <n v="0.40992553191489361"/>
    <x v="0"/>
    <n v="558"/>
    <n v="69.055555555555557"/>
    <x v="1"/>
    <s v="USD"/>
    <n v="1313384400"/>
    <x v="21"/>
    <b v="0"/>
    <b v="0"/>
    <s v="theater/plays"/>
    <x v="3"/>
    <x v="3"/>
  </r>
  <r>
    <n v="22"/>
    <s v="Collier Inc"/>
    <s v="Enhanced dynamic definition"/>
    <x v="18"/>
    <n v="75690"/>
    <n v="1.2807106598984772"/>
    <x v="1"/>
    <n v="890"/>
    <n v="85.044943820224717"/>
    <x v="1"/>
    <s v="USD"/>
    <n v="1522731600"/>
    <x v="22"/>
    <b v="0"/>
    <b v="0"/>
    <s v="theater/plays"/>
    <x v="3"/>
    <x v="3"/>
  </r>
  <r>
    <n v="23"/>
    <s v="Gray-Jenkins"/>
    <s v="Devolved next generation adapter"/>
    <x v="6"/>
    <n v="14942"/>
    <n v="3.3204444444444445"/>
    <x v="1"/>
    <n v="142"/>
    <n v="105.22535211267606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x v="19"/>
    <n v="104257"/>
    <n v="1.1283225108225108"/>
    <x v="1"/>
    <n v="2673"/>
    <n v="39.003741114852225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x v="20"/>
    <n v="11904"/>
    <n v="2.1643636363636363"/>
    <x v="1"/>
    <n v="163"/>
    <n v="73.030674846625772"/>
    <x v="1"/>
    <s v="USD"/>
    <n v="1305694800"/>
    <x v="25"/>
    <b v="0"/>
    <b v="1"/>
    <s v="games/video games"/>
    <x v="6"/>
    <x v="11"/>
  </r>
  <r>
    <n v="26"/>
    <s v="Spencer-Bates"/>
    <s v="Optional responsive customer loyalty"/>
    <x v="21"/>
    <n v="51814"/>
    <n v="0.4819906976744186"/>
    <x v="3"/>
    <n v="1480"/>
    <n v="35.009459459459457"/>
    <x v="1"/>
    <s v="USD"/>
    <n v="1533013200"/>
    <x v="26"/>
    <b v="0"/>
    <b v="0"/>
    <s v="theater/plays"/>
    <x v="3"/>
    <x v="3"/>
  </r>
  <r>
    <n v="27"/>
    <s v="Best, Carr and Williams"/>
    <s v="Diverse transitional migration"/>
    <x v="22"/>
    <n v="1599"/>
    <n v="0.79949999999999999"/>
    <x v="0"/>
    <n v="15"/>
    <n v="106.6"/>
    <x v="1"/>
    <s v="USD"/>
    <n v="1443848400"/>
    <x v="27"/>
    <b v="0"/>
    <b v="0"/>
    <s v="music/rock"/>
    <x v="1"/>
    <x v="1"/>
  </r>
  <r>
    <n v="28"/>
    <s v="Campbell, Brown and Powell"/>
    <s v="Synchronized global task-force"/>
    <x v="23"/>
    <n v="137635"/>
    <n v="1.0522553516819573"/>
    <x v="1"/>
    <n v="2220"/>
    <n v="61.997747747747745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x v="24"/>
    <n v="150965"/>
    <n v="3.2889978213507627"/>
    <x v="1"/>
    <n v="1606"/>
    <n v="94.000622665006233"/>
    <x v="5"/>
    <s v="CHF"/>
    <n v="1532062800"/>
    <x v="29"/>
    <b v="0"/>
    <b v="0"/>
    <s v="film &amp; video/shorts"/>
    <x v="4"/>
    <x v="12"/>
  </r>
  <r>
    <n v="30"/>
    <s v="Clark-Cooke"/>
    <s v="Down-sized analyzing challenge"/>
    <x v="25"/>
    <n v="14455"/>
    <n v="1.606111111111111"/>
    <x v="1"/>
    <n v="129"/>
    <n v="112.05426356589147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x v="26"/>
    <n v="10850"/>
    <n v="3.1"/>
    <x v="1"/>
    <n v="226"/>
    <n v="48.008849557522126"/>
    <x v="4"/>
    <s v="GBP"/>
    <n v="1451973600"/>
    <x v="31"/>
    <b v="0"/>
    <b v="0"/>
    <s v="games/video games"/>
    <x v="6"/>
    <x v="11"/>
  </r>
  <r>
    <n v="32"/>
    <s v="Jackson PLC"/>
    <s v="Ergonomic 6thgeneration success"/>
    <x v="27"/>
    <n v="87676"/>
    <n v="0.86807920792079207"/>
    <x v="0"/>
    <n v="2307"/>
    <n v="38.00433463372345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x v="28"/>
    <n v="189666"/>
    <n v="3.7782071713147412"/>
    <x v="1"/>
    <n v="5419"/>
    <n v="35.000184535892231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x v="29"/>
    <n v="14025"/>
    <n v="1.5080645161290323"/>
    <x v="1"/>
    <n v="165"/>
    <n v="8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x v="30"/>
    <n v="188628"/>
    <n v="1.5030119521912351"/>
    <x v="1"/>
    <n v="1965"/>
    <n v="95.993893129770996"/>
    <x v="3"/>
    <s v="DKK"/>
    <n v="1547877600"/>
    <x v="35"/>
    <b v="0"/>
    <b v="1"/>
    <s v="film &amp; video/drama"/>
    <x v="4"/>
    <x v="6"/>
  </r>
  <r>
    <n v="36"/>
    <s v="Jackson-Lewis"/>
    <s v="Monitored multi-state encryption"/>
    <x v="31"/>
    <n v="1101"/>
    <n v="1.572857142857143"/>
    <x v="1"/>
    <n v="16"/>
    <n v="68.8125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x v="32"/>
    <n v="11339"/>
    <n v="1.3998765432098765"/>
    <x v="1"/>
    <n v="107"/>
    <n v="105.97196261682242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x v="33"/>
    <n v="10085"/>
    <n v="3.2532258064516131"/>
    <x v="1"/>
    <n v="134"/>
    <n v="75.261194029850742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x v="34"/>
    <n v="5027"/>
    <n v="0.50777777777777777"/>
    <x v="0"/>
    <n v="88"/>
    <n v="57.125"/>
    <x v="3"/>
    <s v="DKK"/>
    <n v="1361772000"/>
    <x v="39"/>
    <b v="0"/>
    <b v="0"/>
    <s v="theater/plays"/>
    <x v="3"/>
    <x v="3"/>
  </r>
  <r>
    <n v="40"/>
    <s v="Garcia, Garcia and Lopez"/>
    <s v="Reduced stable middleware"/>
    <x v="35"/>
    <n v="14878"/>
    <n v="1.6906818181818182"/>
    <x v="1"/>
    <n v="198"/>
    <n v="75.141414141414145"/>
    <x v="1"/>
    <s v="USD"/>
    <n v="1275714000"/>
    <x v="40"/>
    <b v="0"/>
    <b v="1"/>
    <s v="technology/wearables"/>
    <x v="2"/>
    <x v="8"/>
  </r>
  <r>
    <n v="41"/>
    <s v="Watts Group"/>
    <s v="Universal 5thgeneration neural-net"/>
    <x v="36"/>
    <n v="11924"/>
    <n v="2.1292857142857144"/>
    <x v="1"/>
    <n v="111"/>
    <n v="107.42342342342343"/>
    <x v="6"/>
    <s v="EUR"/>
    <n v="1346734800"/>
    <x v="41"/>
    <b v="0"/>
    <b v="1"/>
    <s v="music/rock"/>
    <x v="1"/>
    <x v="1"/>
  </r>
  <r>
    <n v="42"/>
    <s v="Werner-Bryant"/>
    <s v="Virtual uniform frame"/>
    <x v="37"/>
    <n v="7991"/>
    <n v="4.4394444444444447"/>
    <x v="1"/>
    <n v="222"/>
    <n v="35.995495495495497"/>
    <x v="1"/>
    <s v="USD"/>
    <n v="1309755600"/>
    <x v="42"/>
    <b v="0"/>
    <b v="0"/>
    <s v="food/food trucks"/>
    <x v="0"/>
    <x v="0"/>
  </r>
  <r>
    <n v="43"/>
    <s v="Schmitt-Mendoza"/>
    <s v="Profound explicit paradigm"/>
    <x v="38"/>
    <n v="167717"/>
    <n v="1.859390243902439"/>
    <x v="1"/>
    <n v="6212"/>
    <n v="26.998873148744366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x v="39"/>
    <n v="10541"/>
    <n v="6.5881249999999998"/>
    <x v="1"/>
    <n v="98"/>
    <n v="107.56122448979592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x v="40"/>
    <n v="4530"/>
    <n v="0.4768421052631579"/>
    <x v="0"/>
    <n v="48"/>
    <n v="94.375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x v="41"/>
    <n v="4247"/>
    <n v="1.1478378378378378"/>
    <x v="1"/>
    <n v="92"/>
    <n v="46.163043478260867"/>
    <x v="1"/>
    <s v="USD"/>
    <n v="1278565200"/>
    <x v="46"/>
    <b v="0"/>
    <b v="0"/>
    <s v="music/rock"/>
    <x v="1"/>
    <x v="1"/>
  </r>
  <r>
    <n v="47"/>
    <s v="Bennett and Sons"/>
    <s v="Function-based multi-state software"/>
    <x v="42"/>
    <n v="7129"/>
    <n v="4.7526666666666664"/>
    <x v="1"/>
    <n v="149"/>
    <n v="47.845637583892618"/>
    <x v="1"/>
    <s v="USD"/>
    <n v="1396069200"/>
    <x v="47"/>
    <b v="0"/>
    <b v="0"/>
    <s v="theater/plays"/>
    <x v="3"/>
    <x v="3"/>
  </r>
  <r>
    <n v="48"/>
    <s v="Lamb Inc"/>
    <s v="Optimized leadingedge concept"/>
    <x v="43"/>
    <n v="128862"/>
    <n v="3.86972972972973"/>
    <x v="1"/>
    <n v="2431"/>
    <n v="53.007815713698065"/>
    <x v="1"/>
    <s v="USD"/>
    <n v="1435208400"/>
    <x v="48"/>
    <b v="0"/>
    <b v="0"/>
    <s v="theater/plays"/>
    <x v="3"/>
    <x v="3"/>
  </r>
  <r>
    <n v="49"/>
    <s v="Casey-Kelly"/>
    <s v="Sharable holistic interface"/>
    <x v="44"/>
    <n v="13653"/>
    <n v="1.89625"/>
    <x v="1"/>
    <n v="303"/>
    <n v="45.059405940594061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x v="0"/>
    <n v="2"/>
    <n v="0.02"/>
    <x v="0"/>
    <n v="1"/>
    <n v="2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x v="45"/>
    <n v="145243"/>
    <n v="0.91867805186590767"/>
    <x v="0"/>
    <n v="1467"/>
    <n v="99.006816632583508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x v="44"/>
    <n v="2459"/>
    <n v="0.34152777777777776"/>
    <x v="0"/>
    <n v="75"/>
    <n v="32.786666666666669"/>
    <x v="1"/>
    <s v="USD"/>
    <n v="1284526800"/>
    <x v="52"/>
    <b v="0"/>
    <b v="0"/>
    <s v="theater/plays"/>
    <x v="3"/>
    <x v="3"/>
  </r>
  <r>
    <n v="53"/>
    <s v="Smith-Jones"/>
    <s v="Reverse-engineered static concept"/>
    <x v="35"/>
    <n v="12356"/>
    <n v="1.4040909090909091"/>
    <x v="1"/>
    <n v="209"/>
    <n v="59.119617224880386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x v="46"/>
    <n v="5392"/>
    <n v="0.89866666666666661"/>
    <x v="0"/>
    <n v="120"/>
    <n v="44.93333333333333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x v="47"/>
    <n v="11746"/>
    <n v="1.7796969696969698"/>
    <x v="1"/>
    <n v="131"/>
    <n v="89.664122137404576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x v="48"/>
    <n v="11493"/>
    <n v="1.436625"/>
    <x v="1"/>
    <n v="164"/>
    <n v="70.079268292682926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x v="49"/>
    <n v="6243"/>
    <n v="2.1527586206896552"/>
    <x v="1"/>
    <n v="201"/>
    <n v="31.059701492537314"/>
    <x v="1"/>
    <s v="USD"/>
    <n v="1504242000"/>
    <x v="57"/>
    <b v="0"/>
    <b v="0"/>
    <s v="games/video games"/>
    <x v="6"/>
    <x v="11"/>
  </r>
  <r>
    <n v="58"/>
    <s v="Anderson-Perez"/>
    <s v="Expanded 3rdgeneration strategy"/>
    <x v="50"/>
    <n v="6132"/>
    <n v="2.2711111111111113"/>
    <x v="1"/>
    <n v="211"/>
    <n v="29.061611374407583"/>
    <x v="1"/>
    <s v="USD"/>
    <n v="1442811600"/>
    <x v="58"/>
    <b v="0"/>
    <b v="0"/>
    <s v="theater/plays"/>
    <x v="3"/>
    <x v="3"/>
  </r>
  <r>
    <n v="59"/>
    <s v="Wright, Fox and Marks"/>
    <s v="Assimilated real-time support"/>
    <x v="1"/>
    <n v="3851"/>
    <n v="2.7507142857142859"/>
    <x v="1"/>
    <n v="128"/>
    <n v="30.0859375"/>
    <x v="1"/>
    <s v="USD"/>
    <n v="1497243600"/>
    <x v="59"/>
    <b v="0"/>
    <b v="1"/>
    <s v="theater/plays"/>
    <x v="3"/>
    <x v="3"/>
  </r>
  <r>
    <n v="60"/>
    <s v="Crawford-Peters"/>
    <s v="User-centric regional database"/>
    <x v="51"/>
    <n v="135997"/>
    <n v="1.4437048832271762"/>
    <x v="1"/>
    <n v="1600"/>
    <n v="84.998125000000002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x v="52"/>
    <n v="184750"/>
    <n v="0.92745983935742971"/>
    <x v="0"/>
    <n v="2253"/>
    <n v="82.001775410563695"/>
    <x v="0"/>
    <s v="CAD"/>
    <n v="1298268000"/>
    <x v="61"/>
    <b v="0"/>
    <b v="0"/>
    <s v="theater/plays"/>
    <x v="3"/>
    <x v="3"/>
  </r>
  <r>
    <n v="62"/>
    <s v="Sparks-West"/>
    <s v="Organized incremental standardization"/>
    <x v="22"/>
    <n v="14452"/>
    <n v="7.226"/>
    <x v="1"/>
    <n v="249"/>
    <n v="58.040160642570278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x v="53"/>
    <n v="557"/>
    <n v="0.11851063829787234"/>
    <x v="0"/>
    <n v="5"/>
    <n v="111.4"/>
    <x v="1"/>
    <s v="USD"/>
    <n v="1493355600"/>
    <x v="63"/>
    <b v="0"/>
    <b v="0"/>
    <s v="theater/plays"/>
    <x v="3"/>
    <x v="3"/>
  </r>
  <r>
    <n v="64"/>
    <s v="Mosley-Gilbert"/>
    <s v="Vision-oriented logistical intranet"/>
    <x v="54"/>
    <n v="2734"/>
    <n v="0.97642857142857142"/>
    <x v="0"/>
    <n v="38"/>
    <n v="71.94736842105263"/>
    <x v="1"/>
    <s v="USD"/>
    <n v="1530507600"/>
    <x v="64"/>
    <b v="0"/>
    <b v="1"/>
    <s v="technology/web"/>
    <x v="2"/>
    <x v="2"/>
  </r>
  <r>
    <n v="65"/>
    <s v="Berry-Boyer"/>
    <s v="Mandatory incremental projection"/>
    <x v="55"/>
    <n v="14405"/>
    <n v="2.3614754098360655"/>
    <x v="1"/>
    <n v="236"/>
    <n v="61.038135593220339"/>
    <x v="1"/>
    <s v="USD"/>
    <n v="1296108000"/>
    <x v="65"/>
    <b v="0"/>
    <b v="0"/>
    <s v="theater/plays"/>
    <x v="3"/>
    <x v="3"/>
  </r>
  <r>
    <n v="66"/>
    <s v="Sanders-Allen"/>
    <s v="Grass-roots needs-based encryption"/>
    <x v="49"/>
    <n v="1307"/>
    <n v="0.45068965517241377"/>
    <x v="0"/>
    <n v="12"/>
    <n v="108.91666666666667"/>
    <x v="1"/>
    <s v="USD"/>
    <n v="1428469200"/>
    <x v="66"/>
    <b v="0"/>
    <b v="1"/>
    <s v="theater/plays"/>
    <x v="3"/>
    <x v="3"/>
  </r>
  <r>
    <n v="67"/>
    <s v="Lopez Inc"/>
    <s v="Team-oriented 6thgeneration middleware"/>
    <x v="56"/>
    <n v="117892"/>
    <n v="1.6238567493112948"/>
    <x v="1"/>
    <n v="4065"/>
    <n v="29.001722017220171"/>
    <x v="4"/>
    <s v="GBP"/>
    <n v="1264399200"/>
    <x v="67"/>
    <b v="0"/>
    <b v="1"/>
    <s v="technology/wearables"/>
    <x v="2"/>
    <x v="8"/>
  </r>
  <r>
    <n v="68"/>
    <s v="Moreno-Turner"/>
    <s v="Inverse multi-tasking installation"/>
    <x v="57"/>
    <n v="14508"/>
    <n v="2.5452631578947367"/>
    <x v="1"/>
    <n v="246"/>
    <n v="58.975609756097562"/>
    <x v="6"/>
    <s v="EUR"/>
    <n v="1501131600"/>
    <x v="68"/>
    <b v="0"/>
    <b v="1"/>
    <s v="theater/plays"/>
    <x v="3"/>
    <x v="3"/>
  </r>
  <r>
    <n v="69"/>
    <s v="Jones-Watson"/>
    <s v="Switchable disintermediate moderator"/>
    <x v="58"/>
    <n v="1901"/>
    <n v="0.24063291139240506"/>
    <x v="3"/>
    <n v="17"/>
    <n v="111.82352941176471"/>
    <x v="1"/>
    <s v="USD"/>
    <n v="1292738400"/>
    <x v="69"/>
    <b v="0"/>
    <b v="0"/>
    <s v="theater/plays"/>
    <x v="3"/>
    <x v="3"/>
  </r>
  <r>
    <n v="70"/>
    <s v="Barker Inc"/>
    <s v="Re-engineered 24/7 task-force"/>
    <x v="59"/>
    <n v="158389"/>
    <n v="1.2374140625000001"/>
    <x v="1"/>
    <n v="2475"/>
    <n v="63.995555555555555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x v="46"/>
    <n v="6484"/>
    <n v="1.0806666666666667"/>
    <x v="1"/>
    <n v="76"/>
    <n v="85.315789473684205"/>
    <x v="1"/>
    <s v="USD"/>
    <n v="1575093600"/>
    <x v="49"/>
    <b v="0"/>
    <b v="0"/>
    <s v="theater/plays"/>
    <x v="3"/>
    <x v="3"/>
  </r>
  <r>
    <n v="72"/>
    <s v="Hampton, Lewis and Ray"/>
    <s v="Seamless coherent parallelism"/>
    <x v="60"/>
    <n v="4022"/>
    <n v="6.7033333333333331"/>
    <x v="1"/>
    <n v="54"/>
    <n v="74.481481481481481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x v="1"/>
    <n v="9253"/>
    <n v="6.609285714285714"/>
    <x v="1"/>
    <n v="88"/>
    <n v="105.14772727272727"/>
    <x v="1"/>
    <s v="USD"/>
    <n v="1480226400"/>
    <x v="72"/>
    <b v="0"/>
    <b v="0"/>
    <s v="music/jazz"/>
    <x v="1"/>
    <x v="17"/>
  </r>
  <r>
    <n v="74"/>
    <s v="Davis-Michael"/>
    <s v="Progressive tertiary framework"/>
    <x v="61"/>
    <n v="4776"/>
    <n v="1.2246153846153847"/>
    <x v="1"/>
    <n v="85"/>
    <n v="56.188235294117646"/>
    <x v="4"/>
    <s v="GBP"/>
    <n v="1459054800"/>
    <x v="73"/>
    <b v="0"/>
    <b v="0"/>
    <s v="music/metal"/>
    <x v="1"/>
    <x v="16"/>
  </r>
  <r>
    <n v="75"/>
    <s v="White, Torres and Bishop"/>
    <s v="Multi-layered dynamic protocol"/>
    <x v="62"/>
    <n v="14606"/>
    <n v="1.5057731958762886"/>
    <x v="1"/>
    <n v="170"/>
    <n v="85.917647058823533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x v="63"/>
    <n v="95993"/>
    <n v="0.78106590724165992"/>
    <x v="0"/>
    <n v="1684"/>
    <n v="57.00296912114014"/>
    <x v="1"/>
    <s v="USD"/>
    <n v="1421992800"/>
    <x v="75"/>
    <b v="1"/>
    <b v="1"/>
    <s v="theater/plays"/>
    <x v="3"/>
    <x v="3"/>
  </r>
  <r>
    <n v="77"/>
    <s v="Acevedo-Huffman"/>
    <s v="Pre-emptive impactful model"/>
    <x v="40"/>
    <n v="4460"/>
    <n v="0.46947368421052632"/>
    <x v="0"/>
    <n v="56"/>
    <n v="79.642857142857139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x v="6"/>
    <n v="13536"/>
    <n v="3.008"/>
    <x v="1"/>
    <n v="330"/>
    <n v="41.018181818181816"/>
    <x v="1"/>
    <s v="USD"/>
    <n v="1523854800"/>
    <x v="77"/>
    <b v="0"/>
    <b v="0"/>
    <s v="publishing/translations"/>
    <x v="5"/>
    <x v="18"/>
  </r>
  <r>
    <n v="79"/>
    <s v="Soto LLC"/>
    <s v="Triple-buffered reciprocal project"/>
    <x v="64"/>
    <n v="40228"/>
    <n v="0.6959861591695502"/>
    <x v="0"/>
    <n v="838"/>
    <n v="48.004773269689736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x v="65"/>
    <n v="7012"/>
    <n v="6.374545454545455"/>
    <x v="1"/>
    <n v="127"/>
    <n v="55.212598425196852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x v="66"/>
    <n v="37857"/>
    <n v="2.253392857142857"/>
    <x v="1"/>
    <n v="411"/>
    <n v="92.109489051094897"/>
    <x v="1"/>
    <s v="USD"/>
    <n v="1511416800"/>
    <x v="80"/>
    <b v="0"/>
    <b v="0"/>
    <s v="music/rock"/>
    <x v="1"/>
    <x v="1"/>
  </r>
  <r>
    <n v="82"/>
    <s v="Porter-George"/>
    <s v="Reactive content-based framework"/>
    <x v="67"/>
    <n v="14973"/>
    <n v="14.973000000000001"/>
    <x v="1"/>
    <n v="180"/>
    <n v="83.183333333333337"/>
    <x v="4"/>
    <s v="GBP"/>
    <n v="1547704800"/>
    <x v="4"/>
    <b v="0"/>
    <b v="1"/>
    <s v="games/video games"/>
    <x v="6"/>
    <x v="11"/>
  </r>
  <r>
    <n v="83"/>
    <s v="Fitzgerald PLC"/>
    <s v="Realigned user-facing concept"/>
    <x v="68"/>
    <n v="39996"/>
    <n v="0.37590225563909774"/>
    <x v="0"/>
    <n v="1000"/>
    <n v="39.996000000000002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x v="69"/>
    <n v="41564"/>
    <n v="1.3236942675159236"/>
    <x v="1"/>
    <n v="374"/>
    <n v="111.1336898395722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x v="70"/>
    <n v="6430"/>
    <n v="1.3122448979591836"/>
    <x v="1"/>
    <n v="71"/>
    <n v="90.563380281690144"/>
    <x v="2"/>
    <s v="AUD"/>
    <n v="1315717200"/>
    <x v="83"/>
    <b v="0"/>
    <b v="0"/>
    <s v="music/indie rock"/>
    <x v="1"/>
    <x v="7"/>
  </r>
  <r>
    <n v="86"/>
    <s v="Davis-Smith"/>
    <s v="Organic motivating firmware"/>
    <x v="71"/>
    <n v="12405"/>
    <n v="1.6763513513513513"/>
    <x v="1"/>
    <n v="203"/>
    <n v="61.108374384236456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x v="72"/>
    <n v="123040"/>
    <n v="0.6198488664987406"/>
    <x v="0"/>
    <n v="1482"/>
    <n v="83.022941970310384"/>
    <x v="2"/>
    <s v="AUD"/>
    <n v="1299564000"/>
    <x v="85"/>
    <b v="0"/>
    <b v="1"/>
    <s v="music/rock"/>
    <x v="1"/>
    <x v="1"/>
  </r>
  <r>
    <n v="88"/>
    <s v="Clark Group"/>
    <s v="Grass-roots fault-tolerant policy"/>
    <x v="73"/>
    <n v="12516"/>
    <n v="2.6074999999999999"/>
    <x v="1"/>
    <n v="113"/>
    <n v="110.76106194690266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x v="74"/>
    <n v="8588"/>
    <n v="2.5258823529411765"/>
    <x v="1"/>
    <n v="96"/>
    <n v="89.458333333333329"/>
    <x v="1"/>
    <s v="USD"/>
    <n v="1271307600"/>
    <x v="87"/>
    <b v="0"/>
    <b v="0"/>
    <s v="theater/plays"/>
    <x v="3"/>
    <x v="3"/>
  </r>
  <r>
    <n v="90"/>
    <s v="Kramer Group"/>
    <s v="Synergistic explicit parallelism"/>
    <x v="75"/>
    <n v="6132"/>
    <n v="0.7861538461538462"/>
    <x v="0"/>
    <n v="106"/>
    <n v="57.849056603773583"/>
    <x v="1"/>
    <s v="USD"/>
    <n v="1456380000"/>
    <x v="88"/>
    <b v="0"/>
    <b v="1"/>
    <s v="theater/plays"/>
    <x v="3"/>
    <x v="3"/>
  </r>
  <r>
    <n v="91"/>
    <s v="Frazier, Patrick and Smith"/>
    <s v="Enhanced systemic analyzer"/>
    <x v="76"/>
    <n v="74688"/>
    <n v="0.48404406999351912"/>
    <x v="0"/>
    <n v="679"/>
    <n v="109.99705449189985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x v="77"/>
    <n v="51775"/>
    <n v="2.5887500000000001"/>
    <x v="1"/>
    <n v="498"/>
    <n v="103.96586345381526"/>
    <x v="5"/>
    <s v="CHF"/>
    <n v="1277269200"/>
    <x v="40"/>
    <b v="0"/>
    <b v="1"/>
    <s v="games/video games"/>
    <x v="6"/>
    <x v="11"/>
  </r>
  <r>
    <n v="93"/>
    <s v="Hall and Sons"/>
    <s v="Pre-emptive radical architecture"/>
    <x v="78"/>
    <n v="65877"/>
    <n v="0.60548713235294116"/>
    <x v="3"/>
    <n v="610"/>
    <n v="107.99508196721311"/>
    <x v="1"/>
    <s v="USD"/>
    <n v="1350709200"/>
    <x v="90"/>
    <b v="0"/>
    <b v="1"/>
    <s v="theater/plays"/>
    <x v="3"/>
    <x v="3"/>
  </r>
  <r>
    <n v="94"/>
    <s v="Hanson Inc"/>
    <s v="Grass-roots web-enabled contingency"/>
    <x v="49"/>
    <n v="8807"/>
    <n v="3.036896551724138"/>
    <x v="1"/>
    <n v="180"/>
    <n v="48.927777777777777"/>
    <x v="4"/>
    <s v="GBP"/>
    <n v="1554613200"/>
    <x v="91"/>
    <b v="0"/>
    <b v="0"/>
    <s v="technology/web"/>
    <x v="2"/>
    <x v="2"/>
  </r>
  <r>
    <n v="95"/>
    <s v="Sanchez LLC"/>
    <s v="Stand-alone system-worthy standardization"/>
    <x v="79"/>
    <n v="1017"/>
    <n v="1.1299999999999999"/>
    <x v="1"/>
    <n v="27"/>
    <n v="37.666666666666664"/>
    <x v="1"/>
    <s v="USD"/>
    <n v="1571029200"/>
    <x v="92"/>
    <b v="0"/>
    <b v="0"/>
    <s v="film &amp; video/documentary"/>
    <x v="4"/>
    <x v="4"/>
  </r>
  <r>
    <n v="96"/>
    <s v="Howard Ltd"/>
    <s v="Down-sized systematic policy"/>
    <x v="80"/>
    <n v="151513"/>
    <n v="2.1737876614060259"/>
    <x v="1"/>
    <n v="2331"/>
    <n v="64.999141999141997"/>
    <x v="1"/>
    <s v="USD"/>
    <n v="1299736800"/>
    <x v="36"/>
    <b v="0"/>
    <b v="0"/>
    <s v="theater/plays"/>
    <x v="3"/>
    <x v="3"/>
  </r>
  <r>
    <n v="97"/>
    <s v="Stewart LLC"/>
    <s v="Cloned bi-directional architecture"/>
    <x v="81"/>
    <n v="12047"/>
    <n v="9.2669230769230762"/>
    <x v="1"/>
    <n v="113"/>
    <n v="106.61061946902655"/>
    <x v="1"/>
    <s v="USD"/>
    <n v="1435208400"/>
    <x v="93"/>
    <b v="0"/>
    <b v="0"/>
    <s v="food/food trucks"/>
    <x v="0"/>
    <x v="0"/>
  </r>
  <r>
    <n v="98"/>
    <s v="Arias, Allen and Miller"/>
    <s v="Seamless transitional portal"/>
    <x v="82"/>
    <n v="32951"/>
    <n v="0.33692229038854804"/>
    <x v="0"/>
    <n v="1220"/>
    <n v="27.009016393442622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x v="4"/>
    <n v="14951"/>
    <n v="1.9672368421052631"/>
    <x v="1"/>
    <n v="164"/>
    <n v="91.16463414634147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x v="0"/>
    <n v="1"/>
    <n v="0.01"/>
    <x v="0"/>
    <n v="1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x v="79"/>
    <n v="9193"/>
    <n v="10.214444444444444"/>
    <x v="1"/>
    <n v="164"/>
    <n v="56.054878048780488"/>
    <x v="1"/>
    <s v="USD"/>
    <n v="1424498400"/>
    <x v="97"/>
    <b v="0"/>
    <b v="1"/>
    <s v="music/electric music"/>
    <x v="1"/>
    <x v="5"/>
  </r>
  <r>
    <n v="102"/>
    <s v="Garcia Inc"/>
    <s v="Front-line web-enabled model"/>
    <x v="41"/>
    <n v="10422"/>
    <n v="2.8167567567567566"/>
    <x v="1"/>
    <n v="336"/>
    <n v="31.01785714285714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x v="83"/>
    <n v="2461"/>
    <n v="0.24610000000000001"/>
    <x v="0"/>
    <n v="37"/>
    <n v="66.513513513513516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x v="84"/>
    <n v="170623"/>
    <n v="1.4314010067114094"/>
    <x v="1"/>
    <n v="1917"/>
    <n v="89.005216484089729"/>
    <x v="1"/>
    <s v="USD"/>
    <n v="1495515600"/>
    <x v="100"/>
    <b v="0"/>
    <b v="0"/>
    <s v="music/indie rock"/>
    <x v="1"/>
    <x v="7"/>
  </r>
  <r>
    <n v="105"/>
    <s v="Charles-Johnson"/>
    <s v="Total fresh-thinking system engine"/>
    <x v="85"/>
    <n v="9829"/>
    <n v="1.4454411764705883"/>
    <x v="1"/>
    <n v="95"/>
    <n v="103.46315789473684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x v="61"/>
    <n v="14006"/>
    <n v="3.5912820512820511"/>
    <x v="1"/>
    <n v="147"/>
    <n v="95.278911564625844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x v="26"/>
    <n v="6527"/>
    <n v="1.8648571428571428"/>
    <x v="1"/>
    <n v="86"/>
    <n v="75.895348837209298"/>
    <x v="1"/>
    <s v="USD"/>
    <n v="1524459600"/>
    <x v="103"/>
    <b v="0"/>
    <b v="1"/>
    <s v="theater/plays"/>
    <x v="3"/>
    <x v="3"/>
  </r>
  <r>
    <n v="108"/>
    <s v="Decker Inc"/>
    <s v="Universal encompassing implementation"/>
    <x v="42"/>
    <n v="8929"/>
    <n v="5.9526666666666666"/>
    <x v="1"/>
    <n v="83"/>
    <n v="107.57831325301204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x v="5"/>
    <n v="3079"/>
    <n v="0.5921153846153846"/>
    <x v="0"/>
    <n v="60"/>
    <n v="51.31666666666667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x v="86"/>
    <n v="21307"/>
    <n v="0.14962780898876404"/>
    <x v="0"/>
    <n v="296"/>
    <n v="71.983108108108112"/>
    <x v="1"/>
    <s v="USD"/>
    <n v="1536642000"/>
    <x v="106"/>
    <b v="0"/>
    <b v="0"/>
    <s v="food/food trucks"/>
    <x v="0"/>
    <x v="0"/>
  </r>
  <r>
    <n v="111"/>
    <s v="Hart-Briggs"/>
    <s v="Re-engineered user-facing approach"/>
    <x v="87"/>
    <n v="73653"/>
    <n v="1.1995602605863191"/>
    <x v="1"/>
    <n v="676"/>
    <n v="108.95414201183432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x v="53"/>
    <n v="12635"/>
    <n v="2.6882978723404256"/>
    <x v="1"/>
    <n v="361"/>
    <n v="35"/>
    <x v="2"/>
    <s v="AUD"/>
    <n v="1408856400"/>
    <x v="108"/>
    <b v="0"/>
    <b v="0"/>
    <s v="technology/web"/>
    <x v="2"/>
    <x v="2"/>
  </r>
  <r>
    <n v="113"/>
    <s v="Wright, Hartman and Yu"/>
    <s v="User-friendly tertiary array"/>
    <x v="88"/>
    <n v="12437"/>
    <n v="3.7687878787878786"/>
    <x v="1"/>
    <n v="131"/>
    <n v="94.938931297709928"/>
    <x v="1"/>
    <s v="USD"/>
    <n v="1505192400"/>
    <x v="109"/>
    <b v="0"/>
    <b v="0"/>
    <s v="food/food trucks"/>
    <x v="0"/>
    <x v="0"/>
  </r>
  <r>
    <n v="114"/>
    <s v="Harper-Davis"/>
    <s v="Robust heuristic encoding"/>
    <x v="89"/>
    <n v="13816"/>
    <n v="7.2715789473684209"/>
    <x v="1"/>
    <n v="126"/>
    <n v="109.65079365079364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x v="90"/>
    <n v="145382"/>
    <n v="0.87211757648470301"/>
    <x v="0"/>
    <n v="3304"/>
    <n v="44.001815980629537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x v="44"/>
    <n v="6336"/>
    <n v="0.88"/>
    <x v="0"/>
    <n v="73"/>
    <n v="86.794520547945211"/>
    <x v="1"/>
    <s v="USD"/>
    <n v="1442552400"/>
    <x v="112"/>
    <b v="0"/>
    <b v="0"/>
    <s v="theater/plays"/>
    <x v="3"/>
    <x v="3"/>
  </r>
  <r>
    <n v="117"/>
    <s v="Chaney-Dennis"/>
    <s v="Business-focused 24hour groupware"/>
    <x v="70"/>
    <n v="8523"/>
    <n v="1.7393877551020409"/>
    <x v="1"/>
    <n v="275"/>
    <n v="30.992727272727272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x v="91"/>
    <n v="6351"/>
    <n v="1.1761111111111111"/>
    <x v="1"/>
    <n v="67"/>
    <n v="94.791044776119406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x v="92"/>
    <n v="10748"/>
    <n v="2.1496"/>
    <x v="1"/>
    <n v="154"/>
    <n v="69.79220779220779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x v="93"/>
    <n v="112272"/>
    <n v="1.4949667110519307"/>
    <x v="1"/>
    <n v="1782"/>
    <n v="63.003367003367003"/>
    <x v="1"/>
    <s v="USD"/>
    <n v="1429246800"/>
    <x v="116"/>
    <b v="0"/>
    <b v="1"/>
    <s v="games/mobile games"/>
    <x v="6"/>
    <x v="20"/>
  </r>
  <r>
    <n v="121"/>
    <s v="Brown-Brown"/>
    <s v="Multi-lateral homogeneous success"/>
    <x v="94"/>
    <n v="99361"/>
    <n v="2.1933995584988963"/>
    <x v="1"/>
    <n v="903"/>
    <n v="110.0343300110742"/>
    <x v="1"/>
    <s v="USD"/>
    <n v="1412485200"/>
    <x v="117"/>
    <b v="0"/>
    <b v="0"/>
    <s v="games/video games"/>
    <x v="6"/>
    <x v="11"/>
  </r>
  <r>
    <n v="122"/>
    <s v="Taylor PLC"/>
    <s v="Seamless zero-defect solution"/>
    <x v="95"/>
    <n v="88055"/>
    <n v="0.64367690058479532"/>
    <x v="0"/>
    <n v="3387"/>
    <n v="25.997933274284026"/>
    <x v="1"/>
    <s v="USD"/>
    <n v="1417068000"/>
    <x v="95"/>
    <b v="0"/>
    <b v="0"/>
    <s v="publishing/fiction"/>
    <x v="5"/>
    <x v="13"/>
  </r>
  <r>
    <n v="123"/>
    <s v="Edwards-Lewis"/>
    <s v="Enhanced scalable concept"/>
    <x v="96"/>
    <n v="33092"/>
    <n v="0.18622397298818233"/>
    <x v="0"/>
    <n v="662"/>
    <n v="49.987915407854985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x v="97"/>
    <n v="9562"/>
    <n v="3.6776923076923076"/>
    <x v="1"/>
    <n v="94"/>
    <n v="101.72340425531915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x v="98"/>
    <n v="8475"/>
    <n v="1.5990566037735849"/>
    <x v="1"/>
    <n v="180"/>
    <n v="47.083333333333336"/>
    <x v="1"/>
    <s v="USD"/>
    <n v="1537333200"/>
    <x v="120"/>
    <b v="0"/>
    <b v="0"/>
    <s v="theater/plays"/>
    <x v="3"/>
    <x v="3"/>
  </r>
  <r>
    <n v="126"/>
    <s v="Gross PLC"/>
    <s v="Proactive methodical benchmark"/>
    <x v="99"/>
    <n v="69617"/>
    <n v="0.38633185349611543"/>
    <x v="0"/>
    <n v="774"/>
    <n v="89.944444444444443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x v="100"/>
    <n v="53067"/>
    <n v="0.51421511627906979"/>
    <x v="0"/>
    <n v="672"/>
    <n v="78.96875"/>
    <x v="0"/>
    <s v="CAD"/>
    <n v="1273640400"/>
    <x v="122"/>
    <b v="0"/>
    <b v="0"/>
    <s v="theater/plays"/>
    <x v="3"/>
    <x v="3"/>
  </r>
  <r>
    <n v="128"/>
    <s v="Allen-Curtis"/>
    <s v="Phased human-resource core"/>
    <x v="101"/>
    <n v="42596"/>
    <n v="0.60334277620396604"/>
    <x v="3"/>
    <n v="532"/>
    <n v="80.067669172932327"/>
    <x v="1"/>
    <s v="USD"/>
    <n v="1282885200"/>
    <x v="123"/>
    <b v="0"/>
    <b v="0"/>
    <s v="music/rock"/>
    <x v="1"/>
    <x v="1"/>
  </r>
  <r>
    <n v="129"/>
    <s v="Morgan-Martinez"/>
    <s v="Mandatory tertiary implementation"/>
    <x v="102"/>
    <n v="4756"/>
    <n v="3.2026936026936029E-2"/>
    <x v="3"/>
    <n v="55"/>
    <n v="86.472727272727269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x v="103"/>
    <n v="14925"/>
    <n v="1.5546875"/>
    <x v="1"/>
    <n v="533"/>
    <n v="28.001876172607879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x v="104"/>
    <n v="166116"/>
    <n v="1.0085974499089254"/>
    <x v="1"/>
    <n v="2443"/>
    <n v="67.996725337699544"/>
    <x v="4"/>
    <s v="GBP"/>
    <n v="1385704800"/>
    <x v="125"/>
    <b v="0"/>
    <b v="0"/>
    <s v="technology/web"/>
    <x v="2"/>
    <x v="2"/>
  </r>
  <r>
    <n v="132"/>
    <s v="Flowers and Sons"/>
    <s v="Virtual static core"/>
    <x v="88"/>
    <n v="3834"/>
    <n v="1.1618181818181819"/>
    <x v="1"/>
    <n v="89"/>
    <n v="43.078651685393261"/>
    <x v="1"/>
    <s v="USD"/>
    <n v="1515736800"/>
    <x v="126"/>
    <b v="0"/>
    <b v="1"/>
    <s v="theater/plays"/>
    <x v="3"/>
    <x v="3"/>
  </r>
  <r>
    <n v="133"/>
    <s v="Gates PLC"/>
    <s v="Secured content-based product"/>
    <x v="6"/>
    <n v="13985"/>
    <n v="3.1077777777777778"/>
    <x v="1"/>
    <n v="159"/>
    <n v="87.95597484276729"/>
    <x v="1"/>
    <s v="USD"/>
    <n v="1313125200"/>
    <x v="127"/>
    <b v="0"/>
    <b v="0"/>
    <s v="music/world music"/>
    <x v="1"/>
    <x v="21"/>
  </r>
  <r>
    <n v="134"/>
    <s v="Caldwell LLC"/>
    <s v="Secured executive concept"/>
    <x v="105"/>
    <n v="89288"/>
    <n v="0.89736683417085428"/>
    <x v="0"/>
    <n v="940"/>
    <n v="94.987234042553197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x v="106"/>
    <n v="5488"/>
    <n v="0.71272727272727276"/>
    <x v="0"/>
    <n v="117"/>
    <n v="46.905982905982903"/>
    <x v="1"/>
    <s v="USD"/>
    <n v="1362636000"/>
    <x v="129"/>
    <b v="0"/>
    <b v="1"/>
    <s v="theater/plays"/>
    <x v="3"/>
    <x v="3"/>
  </r>
  <r>
    <n v="136"/>
    <s v="Briggs PLC"/>
    <s v="Distributed context-sensitive flexibility"/>
    <x v="107"/>
    <n v="2721"/>
    <n v="3.2862318840579711E-2"/>
    <x v="3"/>
    <n v="58"/>
    <n v="46.913793103448278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x v="37"/>
    <n v="4712"/>
    <n v="2.617777777777778"/>
    <x v="1"/>
    <n v="50"/>
    <n v="94.24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x v="103"/>
    <n v="9216"/>
    <n v="0.96"/>
    <x v="0"/>
    <n v="115"/>
    <n v="80.13913043478261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x v="108"/>
    <n v="19246"/>
    <n v="0.20896851248642778"/>
    <x v="0"/>
    <n v="326"/>
    <n v="59.036809815950917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x v="20"/>
    <n v="12274"/>
    <n v="2.2316363636363636"/>
    <x v="1"/>
    <n v="186"/>
    <n v="65.989247311827953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x v="109"/>
    <n v="65323"/>
    <n v="1.0159097978227061"/>
    <x v="1"/>
    <n v="1071"/>
    <n v="60.992530345471522"/>
    <x v="1"/>
    <s v="USD"/>
    <n v="1434085200"/>
    <x v="135"/>
    <b v="0"/>
    <b v="0"/>
    <s v="technology/web"/>
    <x v="2"/>
    <x v="2"/>
  </r>
  <r>
    <n v="142"/>
    <s v="Figueroa Ltd"/>
    <s v="Expanded solution-oriented benchmark"/>
    <x v="92"/>
    <n v="11502"/>
    <n v="2.3003999999999998"/>
    <x v="1"/>
    <n v="117"/>
    <n v="98.307692307692307"/>
    <x v="1"/>
    <s v="USD"/>
    <n v="1333688400"/>
    <x v="136"/>
    <b v="0"/>
    <b v="0"/>
    <s v="technology/web"/>
    <x v="2"/>
    <x v="2"/>
  </r>
  <r>
    <n v="143"/>
    <s v="Avila-Jones"/>
    <s v="Implemented discrete secured line"/>
    <x v="91"/>
    <n v="7322"/>
    <n v="1.355925925925926"/>
    <x v="1"/>
    <n v="70"/>
    <n v="104.6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x v="25"/>
    <n v="11619"/>
    <n v="1.2909999999999999"/>
    <x v="1"/>
    <n v="135"/>
    <n v="86.066666666666663"/>
    <x v="1"/>
    <s v="USD"/>
    <n v="1560747600"/>
    <x v="138"/>
    <b v="0"/>
    <b v="0"/>
    <s v="theater/plays"/>
    <x v="3"/>
    <x v="3"/>
  </r>
  <r>
    <n v="145"/>
    <s v="Fields-Moore"/>
    <s v="Secured reciprocal array"/>
    <x v="110"/>
    <n v="59128"/>
    <n v="2.3651200000000001"/>
    <x v="1"/>
    <n v="768"/>
    <n v="76.989583333333329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x v="35"/>
    <n v="1518"/>
    <n v="0.17249999999999999"/>
    <x v="3"/>
    <n v="51"/>
    <n v="29.764705882352942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x v="111"/>
    <n v="9337"/>
    <n v="1.1249397590361445"/>
    <x v="1"/>
    <n v="199"/>
    <n v="46.91959798994975"/>
    <x v="1"/>
    <s v="USD"/>
    <n v="1465794000"/>
    <x v="141"/>
    <b v="0"/>
    <b v="1"/>
    <s v="theater/plays"/>
    <x v="3"/>
    <x v="3"/>
  </r>
  <r>
    <n v="148"/>
    <s v="White, Larson and Wright"/>
    <s v="Upgradable hybrid capability"/>
    <x v="29"/>
    <n v="11255"/>
    <n v="1.2102150537634409"/>
    <x v="1"/>
    <n v="107"/>
    <n v="105.18691588785046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x v="8"/>
    <n v="13632"/>
    <n v="2.1987096774193549"/>
    <x v="1"/>
    <n v="195"/>
    <n v="69.907692307692301"/>
    <x v="1"/>
    <s v="USD"/>
    <n v="1357020000"/>
    <x v="143"/>
    <b v="0"/>
    <b v="0"/>
    <s v="music/indie rock"/>
    <x v="1"/>
    <x v="7"/>
  </r>
  <r>
    <n v="150"/>
    <s v="Brown, Palmer and Pace"/>
    <s v="Networked stable workforce"/>
    <x v="0"/>
    <n v="1"/>
    <n v="0.01"/>
    <x v="0"/>
    <n v="1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x v="112"/>
    <n v="88037"/>
    <n v="0.64166909620991253"/>
    <x v="0"/>
    <n v="1467"/>
    <n v="60.011588275391958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x v="113"/>
    <n v="175573"/>
    <n v="4.2306746987951804"/>
    <x v="1"/>
    <n v="3376"/>
    <n v="52.006220379146917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x v="114"/>
    <n v="176112"/>
    <n v="0.92984160506863778"/>
    <x v="0"/>
    <n v="5681"/>
    <n v="31.000176025347649"/>
    <x v="1"/>
    <s v="USD"/>
    <n v="1350622800"/>
    <x v="147"/>
    <b v="0"/>
    <b v="0"/>
    <s v="theater/plays"/>
    <x v="3"/>
    <x v="3"/>
  </r>
  <r>
    <n v="154"/>
    <s v="Rodriguez-Brown"/>
    <s v="Devolved foreground benchmark"/>
    <x v="115"/>
    <n v="100650"/>
    <n v="0.58756567425569173"/>
    <x v="0"/>
    <n v="1059"/>
    <n v="95.042492917847028"/>
    <x v="1"/>
    <s v="USD"/>
    <n v="1463029200"/>
    <x v="148"/>
    <b v="0"/>
    <b v="1"/>
    <s v="music/indie rock"/>
    <x v="1"/>
    <x v="7"/>
  </r>
  <r>
    <n v="155"/>
    <s v="Hall-Schaefer"/>
    <s v="Distributed eco-centric methodology"/>
    <x v="116"/>
    <n v="90706"/>
    <n v="0.65022222222222226"/>
    <x v="0"/>
    <n v="1194"/>
    <n v="75.968174204355108"/>
    <x v="1"/>
    <s v="USD"/>
    <n v="1269493200"/>
    <x v="149"/>
    <b v="0"/>
    <b v="0"/>
    <s v="theater/plays"/>
    <x v="3"/>
    <x v="3"/>
  </r>
  <r>
    <n v="156"/>
    <s v="Meza-Rogers"/>
    <s v="Streamlined encompassing encryption"/>
    <x v="117"/>
    <n v="26914"/>
    <n v="0.73939560439560437"/>
    <x v="3"/>
    <n v="379"/>
    <n v="71.013192612137203"/>
    <x v="2"/>
    <s v="AUD"/>
    <n v="1570251600"/>
    <x v="150"/>
    <b v="0"/>
    <b v="0"/>
    <s v="music/rock"/>
    <x v="1"/>
    <x v="1"/>
  </r>
  <r>
    <n v="157"/>
    <s v="Curtis-Curtis"/>
    <s v="User-friendly reciprocal initiative"/>
    <x v="3"/>
    <n v="2212"/>
    <n v="0.52666666666666662"/>
    <x v="0"/>
    <n v="30"/>
    <n v="73.733333333333334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x v="118"/>
    <n v="4640"/>
    <n v="2.2095238095238097"/>
    <x v="1"/>
    <n v="41"/>
    <n v="113.17073170731707"/>
    <x v="1"/>
    <s v="USD"/>
    <n v="1449554400"/>
    <x v="152"/>
    <b v="0"/>
    <b v="0"/>
    <s v="music/rock"/>
    <x v="1"/>
    <x v="1"/>
  </r>
  <r>
    <n v="159"/>
    <s v="Clarke, Anderson and Lee"/>
    <s v="Robust explicit hardware"/>
    <x v="119"/>
    <n v="191222"/>
    <n v="1.0001150627615063"/>
    <x v="1"/>
    <n v="1821"/>
    <n v="105.00933552992861"/>
    <x v="1"/>
    <s v="USD"/>
    <n v="1553662800"/>
    <x v="153"/>
    <b v="0"/>
    <b v="1"/>
    <s v="theater/plays"/>
    <x v="3"/>
    <x v="3"/>
  </r>
  <r>
    <n v="160"/>
    <s v="Evans Group"/>
    <s v="Stand-alone actuating support"/>
    <x v="48"/>
    <n v="12985"/>
    <n v="1.6231249999999999"/>
    <x v="1"/>
    <n v="164"/>
    <n v="79.176829268292678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x v="20"/>
    <n v="4300"/>
    <n v="0.78181818181818186"/>
    <x v="0"/>
    <n v="75"/>
    <n v="57.333333333333336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x v="55"/>
    <n v="9134"/>
    <n v="1.4973770491803278"/>
    <x v="1"/>
    <n v="157"/>
    <n v="58.178343949044589"/>
    <x v="5"/>
    <s v="CHF"/>
    <n v="1544248800"/>
    <x v="156"/>
    <b v="0"/>
    <b v="0"/>
    <s v="music/rock"/>
    <x v="1"/>
    <x v="1"/>
  </r>
  <r>
    <n v="163"/>
    <s v="Burton-Watkins"/>
    <s v="Extended reciprocal circuit"/>
    <x v="26"/>
    <n v="8864"/>
    <n v="2.5325714285714285"/>
    <x v="1"/>
    <n v="246"/>
    <n v="36.032520325203251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x v="120"/>
    <n v="150755"/>
    <n v="1.0016943521594683"/>
    <x v="1"/>
    <n v="1396"/>
    <n v="107.99068767908309"/>
    <x v="1"/>
    <s v="USD"/>
    <n v="1507438800"/>
    <x v="158"/>
    <b v="0"/>
    <b v="0"/>
    <s v="theater/plays"/>
    <x v="3"/>
    <x v="3"/>
  </r>
  <r>
    <n v="165"/>
    <s v="Cordova Ltd"/>
    <s v="Synergized radical product"/>
    <x v="121"/>
    <n v="110279"/>
    <n v="1.2199004424778761"/>
    <x v="1"/>
    <n v="2506"/>
    <n v="44.005985634477256"/>
    <x v="1"/>
    <s v="USD"/>
    <n v="1501563600"/>
    <x v="159"/>
    <b v="0"/>
    <b v="0"/>
    <s v="technology/web"/>
    <x v="2"/>
    <x v="2"/>
  </r>
  <r>
    <n v="166"/>
    <s v="Brown-Vang"/>
    <s v="Robust heuristic artificial intelligence"/>
    <x v="122"/>
    <n v="13439"/>
    <n v="1.3713265306122449"/>
    <x v="1"/>
    <n v="244"/>
    <n v="55.077868852459019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x v="97"/>
    <n v="10804"/>
    <n v="4.155384615384615"/>
    <x v="1"/>
    <n v="146"/>
    <n v="74"/>
    <x v="2"/>
    <s v="AUD"/>
    <n v="1370840400"/>
    <x v="161"/>
    <b v="0"/>
    <b v="0"/>
    <s v="theater/plays"/>
    <x v="3"/>
    <x v="3"/>
  </r>
  <r>
    <n v="168"/>
    <s v="Hernandez Group"/>
    <s v="Ergonomic uniform open system"/>
    <x v="123"/>
    <n v="40107"/>
    <n v="0.3130913348946136"/>
    <x v="0"/>
    <n v="955"/>
    <n v="41.996858638743454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x v="124"/>
    <n v="98811"/>
    <n v="4.240815450643777"/>
    <x v="1"/>
    <n v="1267"/>
    <n v="77.988161010260455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x v="125"/>
    <n v="5528"/>
    <n v="2.9388623072833599E-2"/>
    <x v="0"/>
    <n v="67"/>
    <n v="82.507462686567166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x v="70"/>
    <n v="521"/>
    <n v="0.1063265306122449"/>
    <x v="0"/>
    <n v="5"/>
    <n v="104.2"/>
    <x v="1"/>
    <s v="USD"/>
    <n v="1395291600"/>
    <x v="165"/>
    <b v="0"/>
    <b v="0"/>
    <s v="publishing/translations"/>
    <x v="5"/>
    <x v="18"/>
  </r>
  <r>
    <n v="172"/>
    <s v="Nixon Inc"/>
    <s v="Centralized national firmware"/>
    <x v="126"/>
    <n v="663"/>
    <n v="0.82874999999999999"/>
    <x v="0"/>
    <n v="26"/>
    <n v="25.5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x v="127"/>
    <n v="157635"/>
    <n v="1.6301447776628748"/>
    <x v="1"/>
    <n v="1561"/>
    <n v="100.98334401024984"/>
    <x v="1"/>
    <s v="USD"/>
    <n v="1368853200"/>
    <x v="167"/>
    <b v="0"/>
    <b v="0"/>
    <s v="theater/plays"/>
    <x v="3"/>
    <x v="3"/>
  </r>
  <r>
    <n v="174"/>
    <s v="Santos, Black and Donovan"/>
    <s v="Pre-emptive scalable access"/>
    <x v="60"/>
    <n v="5368"/>
    <n v="8.9466666666666672"/>
    <x v="1"/>
    <n v="48"/>
    <n v="111.8333333333333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x v="128"/>
    <n v="47459"/>
    <n v="0.26191501103752757"/>
    <x v="0"/>
    <n v="1130"/>
    <n v="41.999115044247787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x v="129"/>
    <n v="86060"/>
    <n v="0.74834782608695649"/>
    <x v="0"/>
    <n v="782"/>
    <n v="110.05115089514067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x v="130"/>
    <n v="161593"/>
    <n v="4.1647680412371137"/>
    <x v="1"/>
    <n v="2739"/>
    <n v="58.997079225994888"/>
    <x v="1"/>
    <s v="USD"/>
    <n v="1289800800"/>
    <x v="171"/>
    <b v="0"/>
    <b v="0"/>
    <s v="theater/plays"/>
    <x v="3"/>
    <x v="3"/>
  </r>
  <r>
    <n v="178"/>
    <s v="Alexander-Williams"/>
    <s v="Triple-buffered cohesive structure"/>
    <x v="44"/>
    <n v="6927"/>
    <n v="0.96208333333333329"/>
    <x v="0"/>
    <n v="210"/>
    <n v="32.985714285714288"/>
    <x v="1"/>
    <s v="USD"/>
    <n v="1505970000"/>
    <x v="172"/>
    <b v="0"/>
    <b v="0"/>
    <s v="food/food trucks"/>
    <x v="0"/>
    <x v="0"/>
  </r>
  <r>
    <n v="179"/>
    <s v="Marks Ltd"/>
    <s v="Realigned human-resource orchestration"/>
    <x v="131"/>
    <n v="159185"/>
    <n v="3.5771910112359548"/>
    <x v="1"/>
    <n v="3537"/>
    <n v="45.005654509471306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x v="132"/>
    <n v="172736"/>
    <n v="3.0845714285714285"/>
    <x v="1"/>
    <n v="2107"/>
    <n v="81.98196487897485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x v="133"/>
    <n v="5315"/>
    <n v="0.61802325581395345"/>
    <x v="0"/>
    <n v="136"/>
    <n v="39.080882352941174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x v="134"/>
    <n v="195750"/>
    <n v="7.2232472324723247"/>
    <x v="1"/>
    <n v="3318"/>
    <n v="58.996383363471971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x v="135"/>
    <n v="3525"/>
    <n v="0.69117647058823528"/>
    <x v="0"/>
    <n v="86"/>
    <n v="40.988372093023258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x v="136"/>
    <n v="10550"/>
    <n v="2.9305555555555554"/>
    <x v="1"/>
    <n v="340"/>
    <n v="31.029411764705884"/>
    <x v="1"/>
    <s v="USD"/>
    <n v="1556859600"/>
    <x v="178"/>
    <b v="0"/>
    <b v="0"/>
    <s v="theater/plays"/>
    <x v="3"/>
    <x v="3"/>
  </r>
  <r>
    <n v="185"/>
    <s v="Bailey PLC"/>
    <s v="Innovative actuating conglomeration"/>
    <x v="67"/>
    <n v="718"/>
    <n v="0.71799999999999997"/>
    <x v="0"/>
    <n v="19"/>
    <n v="37.789473684210527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x v="137"/>
    <n v="28358"/>
    <n v="0.31934684684684683"/>
    <x v="0"/>
    <n v="886"/>
    <n v="32.006772009029348"/>
    <x v="1"/>
    <s v="USD"/>
    <n v="1400821200"/>
    <x v="180"/>
    <b v="0"/>
    <b v="0"/>
    <s v="theater/plays"/>
    <x v="3"/>
    <x v="3"/>
  </r>
  <r>
    <n v="187"/>
    <s v="Fox Group"/>
    <s v="Horizontal transitional paradigm"/>
    <x v="138"/>
    <n v="138384"/>
    <n v="2.2987375415282392"/>
    <x v="1"/>
    <n v="1442"/>
    <n v="95.966712898751737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x v="139"/>
    <n v="2625"/>
    <n v="0.3201219512195122"/>
    <x v="0"/>
    <n v="35"/>
    <n v="75"/>
    <x v="6"/>
    <s v="EUR"/>
    <n v="1417500000"/>
    <x v="182"/>
    <b v="0"/>
    <b v="0"/>
    <s v="theater/plays"/>
    <x v="3"/>
    <x v="3"/>
  </r>
  <r>
    <n v="189"/>
    <s v="Anthony-Shaw"/>
    <s v="Switchable contextually-based access"/>
    <x v="140"/>
    <n v="45004"/>
    <n v="0.23525352848928385"/>
    <x v="3"/>
    <n v="441"/>
    <n v="102.0498866213152"/>
    <x v="1"/>
    <s v="USD"/>
    <n v="1457071200"/>
    <x v="183"/>
    <b v="0"/>
    <b v="0"/>
    <s v="theater/plays"/>
    <x v="3"/>
    <x v="3"/>
  </r>
  <r>
    <n v="190"/>
    <s v="Cook LLC"/>
    <s v="Up-sized dynamic throughput"/>
    <x v="41"/>
    <n v="2538"/>
    <n v="0.68594594594594593"/>
    <x v="0"/>
    <n v="24"/>
    <n v="105.75"/>
    <x v="1"/>
    <s v="USD"/>
    <n v="1370322000"/>
    <x v="184"/>
    <b v="0"/>
    <b v="1"/>
    <s v="theater/plays"/>
    <x v="3"/>
    <x v="3"/>
  </r>
  <r>
    <n v="191"/>
    <s v="Sutton PLC"/>
    <s v="Mandatory reciprocal superstructure"/>
    <x v="141"/>
    <n v="3188"/>
    <n v="0.37952380952380954"/>
    <x v="0"/>
    <n v="86"/>
    <n v="37.069767441860463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x v="142"/>
    <n v="8517"/>
    <n v="0.19992957746478873"/>
    <x v="0"/>
    <n v="243"/>
    <n v="35.049382716049379"/>
    <x v="1"/>
    <s v="USD"/>
    <n v="1403845200"/>
    <x v="186"/>
    <b v="0"/>
    <b v="0"/>
    <s v="music/rock"/>
    <x v="1"/>
    <x v="1"/>
  </r>
  <r>
    <n v="193"/>
    <s v="Calhoun, Rogers and Long"/>
    <s v="Progressive discrete hub"/>
    <x v="47"/>
    <n v="3012"/>
    <n v="0.45636363636363636"/>
    <x v="0"/>
    <n v="65"/>
    <n v="46.338461538461537"/>
    <x v="1"/>
    <s v="USD"/>
    <n v="1523163600"/>
    <x v="187"/>
    <b v="1"/>
    <b v="0"/>
    <s v="music/indie rock"/>
    <x v="1"/>
    <x v="7"/>
  </r>
  <r>
    <n v="194"/>
    <s v="Sandoval Group"/>
    <s v="Assimilated multi-tasking archive"/>
    <x v="143"/>
    <n v="8716"/>
    <n v="1.227605633802817"/>
    <x v="1"/>
    <n v="126"/>
    <n v="69.174603174603178"/>
    <x v="1"/>
    <s v="USD"/>
    <n v="1442206800"/>
    <x v="188"/>
    <b v="0"/>
    <b v="0"/>
    <s v="music/metal"/>
    <x v="1"/>
    <x v="16"/>
  </r>
  <r>
    <n v="195"/>
    <s v="Smith and Sons"/>
    <s v="Upgradable high-level solution"/>
    <x v="144"/>
    <n v="57157"/>
    <n v="3.61753164556962"/>
    <x v="1"/>
    <n v="524"/>
    <n v="109.07824427480917"/>
    <x v="1"/>
    <s v="USD"/>
    <n v="1532840400"/>
    <x v="189"/>
    <b v="0"/>
    <b v="0"/>
    <s v="music/electric music"/>
    <x v="1"/>
    <x v="5"/>
  </r>
  <r>
    <n v="196"/>
    <s v="King Inc"/>
    <s v="Organic bandwidth-monitored frame"/>
    <x v="139"/>
    <n v="5178"/>
    <n v="0.63146341463414635"/>
    <x v="0"/>
    <n v="100"/>
    <n v="51.78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x v="145"/>
    <n v="163118"/>
    <n v="2.9820475319926874"/>
    <x v="1"/>
    <n v="1989"/>
    <n v="82.010055304172951"/>
    <x v="1"/>
    <s v="USD"/>
    <n v="1498194000"/>
    <x v="191"/>
    <b v="0"/>
    <b v="0"/>
    <s v="film &amp; video/drama"/>
    <x v="4"/>
    <x v="6"/>
  </r>
  <r>
    <n v="198"/>
    <s v="Palmer Inc"/>
    <s v="Universal multi-state capability"/>
    <x v="146"/>
    <n v="6041"/>
    <n v="9.5585443037974685E-2"/>
    <x v="0"/>
    <n v="168"/>
    <n v="35.958333333333336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x v="37"/>
    <n v="968"/>
    <n v="0.5377777777777778"/>
    <x v="0"/>
    <n v="13"/>
    <n v="74.461538461538467"/>
    <x v="1"/>
    <s v="USD"/>
    <n v="1436245200"/>
    <x v="193"/>
    <b v="0"/>
    <b v="0"/>
    <s v="music/rock"/>
    <x v="1"/>
    <x v="1"/>
  </r>
  <r>
    <n v="200"/>
    <s v="Becker, Rice and White"/>
    <s v="Reduced dedicated capability"/>
    <x v="0"/>
    <n v="2"/>
    <n v="0.02"/>
    <x v="0"/>
    <n v="1"/>
    <n v="2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x v="118"/>
    <n v="14305"/>
    <n v="6.8119047619047617"/>
    <x v="1"/>
    <n v="157"/>
    <n v="91.114649681528661"/>
    <x v="1"/>
    <s v="USD"/>
    <n v="1406264400"/>
    <x v="195"/>
    <b v="0"/>
    <b v="0"/>
    <s v="technology/web"/>
    <x v="2"/>
    <x v="2"/>
  </r>
  <r>
    <n v="202"/>
    <s v="Mcknight-Freeman"/>
    <s v="Upgradable scalable methodology"/>
    <x v="111"/>
    <n v="6543"/>
    <n v="0.78831325301204824"/>
    <x v="3"/>
    <n v="82"/>
    <n v="79.79268292682927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x v="147"/>
    <n v="193413"/>
    <n v="1.3440792216817234"/>
    <x v="1"/>
    <n v="4498"/>
    <n v="42.999777678968428"/>
    <x v="2"/>
    <s v="AUD"/>
    <n v="1484632800"/>
    <x v="197"/>
    <b v="0"/>
    <b v="0"/>
    <s v="theater/plays"/>
    <x v="3"/>
    <x v="3"/>
  </r>
  <r>
    <n v="204"/>
    <s v="Daniel-Luna"/>
    <s v="Mandatory multimedia leverage"/>
    <x v="148"/>
    <n v="2529"/>
    <n v="3.372E-2"/>
    <x v="0"/>
    <n v="40"/>
    <n v="63.225000000000001"/>
    <x v="1"/>
    <s v="USD"/>
    <n v="1301806800"/>
    <x v="198"/>
    <b v="0"/>
    <b v="0"/>
    <s v="music/jazz"/>
    <x v="1"/>
    <x v="17"/>
  </r>
  <r>
    <n v="205"/>
    <s v="Weaver-Marquez"/>
    <s v="Focused analyzing circuit"/>
    <x v="81"/>
    <n v="5614"/>
    <n v="4.3184615384615386"/>
    <x v="1"/>
    <n v="80"/>
    <n v="70.174999999999997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x v="25"/>
    <n v="3496"/>
    <n v="0.38844444444444443"/>
    <x v="3"/>
    <n v="57"/>
    <n v="61.333333333333336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x v="67"/>
    <n v="4257"/>
    <n v="4.2569999999999997"/>
    <x v="1"/>
    <n v="43"/>
    <n v="99"/>
    <x v="1"/>
    <s v="USD"/>
    <n v="1535432400"/>
    <x v="201"/>
    <b v="0"/>
    <b v="1"/>
    <s v="music/rock"/>
    <x v="1"/>
    <x v="1"/>
  </r>
  <r>
    <n v="208"/>
    <s v="Jackson Inc"/>
    <s v="Mandatory multi-tasking encryption"/>
    <x v="149"/>
    <n v="199110"/>
    <n v="1.0112239715591671"/>
    <x v="1"/>
    <n v="2053"/>
    <n v="96.984900146127615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x v="150"/>
    <n v="41212"/>
    <n v="0.21188688946015424"/>
    <x v="2"/>
    <n v="808"/>
    <n v="51.004950495049506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x v="151"/>
    <n v="6338"/>
    <n v="0.67425531914893622"/>
    <x v="0"/>
    <n v="226"/>
    <n v="28.044247787610619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x v="152"/>
    <n v="99100"/>
    <n v="0.9492337164750958"/>
    <x v="0"/>
    <n v="1625"/>
    <n v="60.984615384615381"/>
    <x v="1"/>
    <s v="USD"/>
    <n v="1377579600"/>
    <x v="205"/>
    <b v="0"/>
    <b v="0"/>
    <s v="theater/plays"/>
    <x v="3"/>
    <x v="3"/>
  </r>
  <r>
    <n v="212"/>
    <s v="Johnson Inc"/>
    <s v="Profound next generation infrastructure"/>
    <x v="32"/>
    <n v="12300"/>
    <n v="1.5185185185185186"/>
    <x v="1"/>
    <n v="168"/>
    <n v="73.214285714285708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x v="153"/>
    <n v="171549"/>
    <n v="1.9516382252559727"/>
    <x v="1"/>
    <n v="4289"/>
    <n v="39.997435299603637"/>
    <x v="1"/>
    <s v="USD"/>
    <n v="1289019600"/>
    <x v="207"/>
    <b v="0"/>
    <b v="1"/>
    <s v="music/indie rock"/>
    <x v="1"/>
    <x v="7"/>
  </r>
  <r>
    <n v="214"/>
    <s v="Sullivan Group"/>
    <s v="Open-source fresh-thinking policy"/>
    <x v="1"/>
    <n v="14324"/>
    <n v="10.231428571428571"/>
    <x v="1"/>
    <n v="165"/>
    <n v="86.812121212121212"/>
    <x v="1"/>
    <s v="USD"/>
    <n v="1282194000"/>
    <x v="208"/>
    <b v="0"/>
    <b v="0"/>
    <s v="music/rock"/>
    <x v="1"/>
    <x v="1"/>
  </r>
  <r>
    <n v="215"/>
    <s v="Vargas, Banks and Palmer"/>
    <s v="Extended 24/7 implementation"/>
    <x v="154"/>
    <n v="6024"/>
    <n v="3.8418367346938778E-2"/>
    <x v="0"/>
    <n v="143"/>
    <n v="42.125874125874127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x v="155"/>
    <n v="188721"/>
    <n v="1.5507066557107643"/>
    <x v="1"/>
    <n v="1815"/>
    <n v="103.97851239669421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x v="156"/>
    <n v="57911"/>
    <n v="0.44753477588871715"/>
    <x v="0"/>
    <n v="934"/>
    <n v="62.003211991434689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x v="57"/>
    <n v="12309"/>
    <n v="2.1594736842105262"/>
    <x v="1"/>
    <n v="397"/>
    <n v="31.005037783375315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x v="157"/>
    <n v="138497"/>
    <n v="3.3212709832134291"/>
    <x v="1"/>
    <n v="1539"/>
    <n v="89.991552956465242"/>
    <x v="1"/>
    <s v="USD"/>
    <n v="1345093200"/>
    <x v="213"/>
    <b v="0"/>
    <b v="0"/>
    <s v="film &amp; video/animation"/>
    <x v="4"/>
    <x v="10"/>
  </r>
  <r>
    <n v="220"/>
    <s v="Owens-Le"/>
    <s v="Focused composite approach"/>
    <x v="58"/>
    <n v="667"/>
    <n v="8.4430379746835441E-2"/>
    <x v="0"/>
    <n v="17"/>
    <n v="39.235294117647058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x v="158"/>
    <n v="119830"/>
    <n v="0.9862551440329218"/>
    <x v="0"/>
    <n v="2179"/>
    <n v="54.993116108306566"/>
    <x v="1"/>
    <s v="USD"/>
    <n v="1340254800"/>
    <x v="215"/>
    <b v="1"/>
    <b v="0"/>
    <s v="food/food trucks"/>
    <x v="0"/>
    <x v="0"/>
  </r>
  <r>
    <n v="222"/>
    <s v="Johnson LLC"/>
    <s v="Cross-group cohesive circuit"/>
    <x v="73"/>
    <n v="6623"/>
    <n v="1.3797916666666667"/>
    <x v="1"/>
    <n v="138"/>
    <n v="47.992753623188406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x v="159"/>
    <n v="81897"/>
    <n v="0.93810996563573879"/>
    <x v="0"/>
    <n v="931"/>
    <n v="87.966702470461868"/>
    <x v="1"/>
    <s v="USD"/>
    <n v="1458104400"/>
    <x v="217"/>
    <b v="0"/>
    <b v="0"/>
    <s v="theater/plays"/>
    <x v="3"/>
    <x v="3"/>
  </r>
  <r>
    <n v="224"/>
    <s v="Lester-Moore"/>
    <s v="Diverse analyzing definition"/>
    <x v="160"/>
    <n v="186885"/>
    <n v="4.0363930885529156"/>
    <x v="1"/>
    <n v="3594"/>
    <n v="51.999165275459099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x v="161"/>
    <n v="176398"/>
    <n v="2.6017404129793511"/>
    <x v="1"/>
    <n v="5880"/>
    <n v="29.999659863945578"/>
    <x v="1"/>
    <s v="USD"/>
    <n v="1399093200"/>
    <x v="219"/>
    <b v="1"/>
    <b v="0"/>
    <s v="music/rock"/>
    <x v="1"/>
    <x v="1"/>
  </r>
  <r>
    <n v="226"/>
    <s v="Garcia Inc"/>
    <s v="Progressive neutral middleware"/>
    <x v="162"/>
    <n v="10999"/>
    <n v="3.6663333333333332"/>
    <x v="1"/>
    <n v="112"/>
    <n v="98.205357142857139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x v="163"/>
    <n v="102751"/>
    <n v="1.687208538587849"/>
    <x v="1"/>
    <n v="943"/>
    <n v="108.96182396606575"/>
    <x v="1"/>
    <s v="USD"/>
    <n v="1431666000"/>
    <x v="220"/>
    <b v="0"/>
    <b v="0"/>
    <s v="games/mobile games"/>
    <x v="6"/>
    <x v="20"/>
  </r>
  <r>
    <n v="228"/>
    <s v="Pineda Group"/>
    <s v="Exclusive real-time protocol"/>
    <x v="164"/>
    <n v="165352"/>
    <n v="1.1990717911530093"/>
    <x v="1"/>
    <n v="2468"/>
    <n v="66.998379254457049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x v="165"/>
    <n v="165798"/>
    <n v="1.936892523364486"/>
    <x v="1"/>
    <n v="2551"/>
    <n v="64.99333594668758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x v="166"/>
    <n v="10084"/>
    <n v="4.2016666666666671"/>
    <x v="1"/>
    <n v="101"/>
    <n v="99.841584158415841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x v="44"/>
    <n v="5523"/>
    <n v="0.76708333333333334"/>
    <x v="3"/>
    <n v="67"/>
    <n v="82.432835820895519"/>
    <x v="1"/>
    <s v="USD"/>
    <n v="1369112400"/>
    <x v="224"/>
    <b v="0"/>
    <b v="0"/>
    <s v="theater/plays"/>
    <x v="3"/>
    <x v="3"/>
  </r>
  <r>
    <n v="232"/>
    <s v="Davis-Rodriguez"/>
    <s v="Progressive secondary portal"/>
    <x v="74"/>
    <n v="5823"/>
    <n v="1.7126470588235294"/>
    <x v="1"/>
    <n v="92"/>
    <n v="63.293478260869563"/>
    <x v="1"/>
    <s v="USD"/>
    <n v="1469422800"/>
    <x v="225"/>
    <b v="0"/>
    <b v="0"/>
    <s v="theater/plays"/>
    <x v="3"/>
    <x v="3"/>
  </r>
  <r>
    <n v="233"/>
    <s v="Reid, Rivera and Perry"/>
    <s v="Multi-lateral national adapter"/>
    <x v="167"/>
    <n v="6000"/>
    <n v="1.5789473684210527"/>
    <x v="1"/>
    <n v="62"/>
    <n v="96.774193548387103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x v="168"/>
    <n v="8181"/>
    <n v="1.0908"/>
    <x v="1"/>
    <n v="149"/>
    <n v="54.906040268456373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x v="133"/>
    <n v="3589"/>
    <n v="0.41732558139534881"/>
    <x v="0"/>
    <n v="92"/>
    <n v="39.010869565217391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x v="169"/>
    <n v="4323"/>
    <n v="0.10944303797468355"/>
    <x v="0"/>
    <n v="57"/>
    <n v="75.84210526315789"/>
    <x v="2"/>
    <s v="AUD"/>
    <n v="1561438800"/>
    <x v="229"/>
    <b v="0"/>
    <b v="1"/>
    <s v="music/rock"/>
    <x v="1"/>
    <x v="1"/>
  </r>
  <r>
    <n v="237"/>
    <s v="Ellison PLC"/>
    <s v="Re-contextualized tangible open architecture"/>
    <x v="29"/>
    <n v="14822"/>
    <n v="1.593763440860215"/>
    <x v="1"/>
    <n v="329"/>
    <n v="45.051671732522799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x v="166"/>
    <n v="10138"/>
    <n v="4.2241666666666671"/>
    <x v="1"/>
    <n v="97"/>
    <n v="104.51546391752578"/>
    <x v="3"/>
    <s v="DKK"/>
    <n v="1513231200"/>
    <x v="231"/>
    <b v="0"/>
    <b v="1"/>
    <s v="theater/plays"/>
    <x v="3"/>
    <x v="3"/>
  </r>
  <r>
    <n v="239"/>
    <s v="Mason-Sanders"/>
    <s v="Networked web-enabled instruction set"/>
    <x v="170"/>
    <n v="3127"/>
    <n v="0.97718749999999999"/>
    <x v="0"/>
    <n v="41"/>
    <n v="76.268292682926827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x v="171"/>
    <n v="123124"/>
    <n v="4.1878911564625847"/>
    <x v="1"/>
    <n v="1784"/>
    <n v="69.015695067264573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x v="172"/>
    <n v="171729"/>
    <n v="1.0191632047477746"/>
    <x v="1"/>
    <n v="1684"/>
    <n v="101.97684085510689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x v="141"/>
    <n v="10729"/>
    <n v="1.2772619047619047"/>
    <x v="1"/>
    <n v="250"/>
    <n v="42.915999999999997"/>
    <x v="1"/>
    <s v="USD"/>
    <n v="1494392400"/>
    <x v="235"/>
    <b v="0"/>
    <b v="1"/>
    <s v="music/rock"/>
    <x v="1"/>
    <x v="1"/>
  </r>
  <r>
    <n v="243"/>
    <s v="Garcia PLC"/>
    <s v="Customer-focused attitude-oriented function"/>
    <x v="173"/>
    <n v="10240"/>
    <n v="4.4521739130434783"/>
    <x v="1"/>
    <n v="238"/>
    <n v="43.025210084033617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x v="31"/>
    <n v="3988"/>
    <n v="5.6971428571428575"/>
    <x v="1"/>
    <n v="53"/>
    <n v="75.245283018867923"/>
    <x v="1"/>
    <s v="USD"/>
    <n v="1405314000"/>
    <x v="237"/>
    <b v="0"/>
    <b v="0"/>
    <s v="theater/plays"/>
    <x v="3"/>
    <x v="3"/>
  </r>
  <r>
    <n v="245"/>
    <s v="Russell-Gardner"/>
    <s v="Re-engineered systematic monitoring"/>
    <x v="49"/>
    <n v="14771"/>
    <n v="5.0934482758620687"/>
    <x v="1"/>
    <n v="214"/>
    <n v="69.023364485981304"/>
    <x v="1"/>
    <s v="USD"/>
    <n v="1396846800"/>
    <x v="238"/>
    <b v="0"/>
    <b v="0"/>
    <s v="theater/plays"/>
    <x v="3"/>
    <x v="3"/>
  </r>
  <r>
    <n v="246"/>
    <s v="Walters-Carter"/>
    <s v="Seamless value-added standardization"/>
    <x v="6"/>
    <n v="14649"/>
    <n v="3.2553333333333332"/>
    <x v="1"/>
    <n v="222"/>
    <n v="65.986486486486484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x v="174"/>
    <n v="184658"/>
    <n v="9.3261616161616168"/>
    <x v="1"/>
    <n v="1884"/>
    <n v="98.013800424628457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x v="8"/>
    <n v="13103"/>
    <n v="2.1133870967741935"/>
    <x v="1"/>
    <n v="218"/>
    <n v="60.105504587155963"/>
    <x v="2"/>
    <s v="AUD"/>
    <n v="1420005600"/>
    <x v="241"/>
    <b v="0"/>
    <b v="0"/>
    <s v="games/mobile games"/>
    <x v="6"/>
    <x v="20"/>
  </r>
  <r>
    <n v="249"/>
    <s v="Avila-Nelson"/>
    <s v="Up-sized intermediate website"/>
    <x v="175"/>
    <n v="168095"/>
    <n v="2.7332520325203253"/>
    <x v="1"/>
    <n v="6465"/>
    <n v="26.000773395204948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x v="0"/>
    <n v="3"/>
    <n v="0.03"/>
    <x v="0"/>
    <n v="1"/>
    <n v="3"/>
    <x v="1"/>
    <s v="USD"/>
    <n v="1264399200"/>
    <x v="243"/>
    <b v="0"/>
    <b v="0"/>
    <s v="music/rock"/>
    <x v="1"/>
    <x v="1"/>
  </r>
  <r>
    <n v="251"/>
    <s v="Singleton Ltd"/>
    <s v="Enhanced user-facing function"/>
    <x v="143"/>
    <n v="3840"/>
    <n v="0.54084507042253516"/>
    <x v="0"/>
    <n v="101"/>
    <n v="38.019801980198018"/>
    <x v="1"/>
    <s v="USD"/>
    <n v="1355032800"/>
    <x v="244"/>
    <b v="0"/>
    <b v="0"/>
    <s v="theater/plays"/>
    <x v="3"/>
    <x v="3"/>
  </r>
  <r>
    <n v="252"/>
    <s v="Perez PLC"/>
    <s v="Operative bandwidth-monitored interface"/>
    <x v="67"/>
    <n v="6263"/>
    <n v="6.2629999999999999"/>
    <x v="1"/>
    <n v="59"/>
    <n v="106.15254237288136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x v="158"/>
    <n v="108161"/>
    <n v="0.8902139917695473"/>
    <x v="0"/>
    <n v="1335"/>
    <n v="81.019475655430711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x v="176"/>
    <n v="8505"/>
    <n v="1.8489130434782608"/>
    <x v="1"/>
    <n v="88"/>
    <n v="96.647727272727266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x v="177"/>
    <n v="96735"/>
    <n v="1.2016770186335404"/>
    <x v="1"/>
    <n v="1697"/>
    <n v="57.003535651149086"/>
    <x v="1"/>
    <s v="USD"/>
    <n v="1297836000"/>
    <x v="248"/>
    <b v="0"/>
    <b v="1"/>
    <s v="music/rock"/>
    <x v="1"/>
    <x v="1"/>
  </r>
  <r>
    <n v="256"/>
    <s v="Smith-Reid"/>
    <s v="Optimized actuating toolset"/>
    <x v="178"/>
    <n v="959"/>
    <n v="0.23390243902439026"/>
    <x v="0"/>
    <n v="15"/>
    <n v="63.93333333333333"/>
    <x v="4"/>
    <s v="GBP"/>
    <n v="1453615200"/>
    <x v="249"/>
    <b v="0"/>
    <b v="0"/>
    <s v="music/rock"/>
    <x v="1"/>
    <x v="1"/>
  </r>
  <r>
    <n v="257"/>
    <s v="Williams Inc"/>
    <s v="Decentralized exuding strategy"/>
    <x v="57"/>
    <n v="8322"/>
    <n v="1.46"/>
    <x v="1"/>
    <n v="92"/>
    <n v="90.456521739130437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x v="92"/>
    <n v="13424"/>
    <n v="2.6848000000000001"/>
    <x v="1"/>
    <n v="186"/>
    <n v="72.172043010752688"/>
    <x v="1"/>
    <s v="USD"/>
    <n v="1481176800"/>
    <x v="251"/>
    <b v="0"/>
    <b v="1"/>
    <s v="theater/plays"/>
    <x v="3"/>
    <x v="3"/>
  </r>
  <r>
    <n v="259"/>
    <s v="Watkins Ltd"/>
    <s v="Multi-channeled responsive implementation"/>
    <x v="37"/>
    <n v="10755"/>
    <n v="5.9749999999999996"/>
    <x v="1"/>
    <n v="138"/>
    <n v="77.934782608695656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x v="9"/>
    <n v="9935"/>
    <n v="1.5769841269841269"/>
    <x v="1"/>
    <n v="261"/>
    <n v="38.065134099616856"/>
    <x v="1"/>
    <s v="USD"/>
    <n v="1348808400"/>
    <x v="253"/>
    <b v="0"/>
    <b v="0"/>
    <s v="music/rock"/>
    <x v="1"/>
    <x v="1"/>
  </r>
  <r>
    <n v="261"/>
    <s v="Mason-Smith"/>
    <s v="Reverse-engineered cohesive migration"/>
    <x v="179"/>
    <n v="26303"/>
    <n v="0.31201660735468567"/>
    <x v="0"/>
    <n v="454"/>
    <n v="57.936123348017624"/>
    <x v="1"/>
    <s v="USD"/>
    <n v="1282712400"/>
    <x v="254"/>
    <b v="0"/>
    <b v="1"/>
    <s v="music/rock"/>
    <x v="1"/>
    <x v="1"/>
  </r>
  <r>
    <n v="262"/>
    <s v="Lloyd, Kennedy and Davis"/>
    <s v="Compatible multimedia hub"/>
    <x v="12"/>
    <n v="5328"/>
    <n v="3.1341176470588237"/>
    <x v="1"/>
    <n v="107"/>
    <n v="49.794392523364486"/>
    <x v="1"/>
    <s v="USD"/>
    <n v="1301979600"/>
    <x v="255"/>
    <b v="0"/>
    <b v="1"/>
    <s v="music/indie rock"/>
    <x v="1"/>
    <x v="7"/>
  </r>
  <r>
    <n v="263"/>
    <s v="Walker Ltd"/>
    <s v="Organic eco-centric success"/>
    <x v="49"/>
    <n v="10756"/>
    <n v="3.7089655172413791"/>
    <x v="1"/>
    <n v="199"/>
    <n v="54.050251256281406"/>
    <x v="1"/>
    <s v="USD"/>
    <n v="1263016800"/>
    <x v="256"/>
    <b v="0"/>
    <b v="0"/>
    <s v="photography/photography books"/>
    <x v="7"/>
    <x v="14"/>
  </r>
  <r>
    <n v="264"/>
    <s v="Gordon PLC"/>
    <s v="Virtual reciprocal policy"/>
    <x v="180"/>
    <n v="165375"/>
    <n v="3.6266447368421053"/>
    <x v="1"/>
    <n v="5512"/>
    <n v="30.002721335268504"/>
    <x v="1"/>
    <s v="USD"/>
    <n v="1360648800"/>
    <x v="257"/>
    <b v="0"/>
    <b v="0"/>
    <s v="theater/plays"/>
    <x v="3"/>
    <x v="3"/>
  </r>
  <r>
    <n v="265"/>
    <s v="Lee and Sons"/>
    <s v="Persevering interactive emulation"/>
    <x v="70"/>
    <n v="6031"/>
    <n v="1.2308163265306122"/>
    <x v="1"/>
    <n v="86"/>
    <n v="70.127906976744185"/>
    <x v="1"/>
    <s v="USD"/>
    <n v="1451800800"/>
    <x v="258"/>
    <b v="0"/>
    <b v="0"/>
    <s v="theater/plays"/>
    <x v="3"/>
    <x v="3"/>
  </r>
  <r>
    <n v="266"/>
    <s v="Cole LLC"/>
    <s v="Proactive responsive emulation"/>
    <x v="181"/>
    <n v="85902"/>
    <n v="0.76766756032171579"/>
    <x v="0"/>
    <n v="3182"/>
    <n v="26.996228786926462"/>
    <x v="6"/>
    <s v="EUR"/>
    <n v="1415340000"/>
    <x v="259"/>
    <b v="0"/>
    <b v="1"/>
    <s v="music/jazz"/>
    <x v="1"/>
    <x v="17"/>
  </r>
  <r>
    <n v="267"/>
    <s v="Acosta PLC"/>
    <s v="Extended eco-centric function"/>
    <x v="182"/>
    <n v="143910"/>
    <n v="2.3362012987012988"/>
    <x v="1"/>
    <n v="2768"/>
    <n v="51.990606936416185"/>
    <x v="2"/>
    <s v="AUD"/>
    <n v="1351054800"/>
    <x v="260"/>
    <b v="0"/>
    <b v="0"/>
    <s v="theater/plays"/>
    <x v="3"/>
    <x v="3"/>
  </r>
  <r>
    <n v="268"/>
    <s v="Brown-Mckee"/>
    <s v="Networked optimal productivity"/>
    <x v="42"/>
    <n v="2708"/>
    <n v="1.8053333333333332"/>
    <x v="1"/>
    <n v="48"/>
    <n v="56.416666666666664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x v="26"/>
    <n v="8842"/>
    <n v="2.5262857142857142"/>
    <x v="1"/>
    <n v="87"/>
    <n v="101.6321839080459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x v="183"/>
    <n v="47260"/>
    <n v="0.27176538240368026"/>
    <x v="3"/>
    <n v="1890"/>
    <n v="25.005291005291006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x v="184"/>
    <n v="1953"/>
    <n v="1.2706571242680547E-2"/>
    <x v="2"/>
    <n v="61"/>
    <n v="32.016393442622949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x v="185"/>
    <n v="155349"/>
    <n v="3.0400978473581213"/>
    <x v="1"/>
    <n v="1894"/>
    <n v="82.021647307286173"/>
    <x v="1"/>
    <s v="USD"/>
    <n v="1562734800"/>
    <x v="265"/>
    <b v="0"/>
    <b v="1"/>
    <s v="theater/plays"/>
    <x v="3"/>
    <x v="3"/>
  </r>
  <r>
    <n v="273"/>
    <s v="Thomas and Sons"/>
    <s v="Re-engineered heuristic forecast"/>
    <x v="75"/>
    <n v="10704"/>
    <n v="1.3723076923076922"/>
    <x v="1"/>
    <n v="282"/>
    <n v="37.957446808510639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x v="166"/>
    <n v="773"/>
    <n v="0.32208333333333333"/>
    <x v="0"/>
    <n v="15"/>
    <n v="51.533333333333331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x v="61"/>
    <n v="9419"/>
    <n v="2.4151282051282053"/>
    <x v="1"/>
    <n v="116"/>
    <n v="81.198275862068968"/>
    <x v="1"/>
    <s v="USD"/>
    <n v="1554526800"/>
    <x v="153"/>
    <b v="0"/>
    <b v="0"/>
    <s v="publishing/translations"/>
    <x v="5"/>
    <x v="18"/>
  </r>
  <r>
    <n v="276"/>
    <s v="Fields Ltd"/>
    <s v="Front-line foreground project"/>
    <x v="20"/>
    <n v="5324"/>
    <n v="0.96799999999999997"/>
    <x v="0"/>
    <n v="133"/>
    <n v="40.030075187969928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x v="31"/>
    <n v="7465"/>
    <n v="10.664285714285715"/>
    <x v="1"/>
    <n v="83"/>
    <n v="89.939759036144579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x v="50"/>
    <n v="8799"/>
    <n v="3.2588888888888889"/>
    <x v="1"/>
    <n v="91"/>
    <n v="96.692307692307693"/>
    <x v="1"/>
    <s v="USD"/>
    <n v="1353909600"/>
    <x v="270"/>
    <b v="0"/>
    <b v="0"/>
    <s v="technology/web"/>
    <x v="2"/>
    <x v="2"/>
  </r>
  <r>
    <n v="279"/>
    <s v="Smith-Jenkins"/>
    <s v="Vision-oriented methodical application"/>
    <x v="48"/>
    <n v="13656"/>
    <n v="1.7070000000000001"/>
    <x v="1"/>
    <n v="546"/>
    <n v="25.010989010989011"/>
    <x v="1"/>
    <s v="USD"/>
    <n v="1535950800"/>
    <x v="271"/>
    <b v="0"/>
    <b v="0"/>
    <s v="theater/plays"/>
    <x v="3"/>
    <x v="3"/>
  </r>
  <r>
    <n v="280"/>
    <s v="Braun PLC"/>
    <s v="Function-based high-level infrastructure"/>
    <x v="186"/>
    <n v="14536"/>
    <n v="5.8144"/>
    <x v="1"/>
    <n v="393"/>
    <n v="36.987277353689571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x v="187"/>
    <n v="150552"/>
    <n v="0.91520972644376897"/>
    <x v="0"/>
    <n v="2062"/>
    <n v="73.012609117361791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x v="141"/>
    <n v="9076"/>
    <n v="1.0804761904761904"/>
    <x v="1"/>
    <n v="133"/>
    <n v="68.240601503759393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x v="32"/>
    <n v="1517"/>
    <n v="0.18728395061728395"/>
    <x v="0"/>
    <n v="29"/>
    <n v="52.310344827586206"/>
    <x v="3"/>
    <s v="DKK"/>
    <n v="1464584400"/>
    <x v="148"/>
    <b v="0"/>
    <b v="0"/>
    <s v="music/rock"/>
    <x v="1"/>
    <x v="1"/>
  </r>
  <r>
    <n v="284"/>
    <s v="Tran LLC"/>
    <s v="Ameliorated fresh-thinking protocol"/>
    <x v="122"/>
    <n v="8153"/>
    <n v="0.83193877551020412"/>
    <x v="0"/>
    <n v="132"/>
    <n v="61.765151515151516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x v="79"/>
    <n v="6357"/>
    <n v="7.0633333333333335"/>
    <x v="1"/>
    <n v="254"/>
    <n v="25.027559055118111"/>
    <x v="1"/>
    <s v="USD"/>
    <n v="1473483600"/>
    <x v="276"/>
    <b v="0"/>
    <b v="0"/>
    <s v="theater/plays"/>
    <x v="3"/>
    <x v="3"/>
  </r>
  <r>
    <n v="286"/>
    <s v="Obrien-Aguirre"/>
    <s v="Devolved uniform complexity"/>
    <x v="188"/>
    <n v="19557"/>
    <n v="0.17446030330062445"/>
    <x v="3"/>
    <n v="184"/>
    <n v="106.28804347826087"/>
    <x v="1"/>
    <s v="USD"/>
    <n v="1479880800"/>
    <x v="72"/>
    <b v="0"/>
    <b v="0"/>
    <s v="theater/plays"/>
    <x v="3"/>
    <x v="3"/>
  </r>
  <r>
    <n v="287"/>
    <s v="Ferguson PLC"/>
    <s v="Public-key intangible superstructure"/>
    <x v="9"/>
    <n v="13213"/>
    <n v="2.0973015873015872"/>
    <x v="1"/>
    <n v="176"/>
    <n v="75.07386363636364"/>
    <x v="1"/>
    <s v="USD"/>
    <n v="1430197200"/>
    <x v="277"/>
    <b v="0"/>
    <b v="0"/>
    <s v="music/electric music"/>
    <x v="1"/>
    <x v="5"/>
  </r>
  <r>
    <n v="288"/>
    <s v="Garcia Ltd"/>
    <s v="Secured global success"/>
    <x v="36"/>
    <n v="5476"/>
    <n v="0.97785714285714287"/>
    <x v="0"/>
    <n v="137"/>
    <n v="39.970802919708028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x v="126"/>
    <n v="13474"/>
    <n v="16.842500000000001"/>
    <x v="1"/>
    <n v="337"/>
    <n v="39.982195845697326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x v="189"/>
    <n v="91722"/>
    <n v="0.54402135231316728"/>
    <x v="0"/>
    <n v="908"/>
    <n v="101.01541850220265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x v="37"/>
    <n v="8219"/>
    <n v="4.5661111111111108"/>
    <x v="1"/>
    <n v="107"/>
    <n v="76.813084112149539"/>
    <x v="1"/>
    <s v="USD"/>
    <n v="1318654800"/>
    <x v="280"/>
    <b v="1"/>
    <b v="0"/>
    <s v="technology/web"/>
    <x v="2"/>
    <x v="2"/>
  </r>
  <r>
    <n v="292"/>
    <s v="Ho-Harris"/>
    <s v="Versatile cohesive encoding"/>
    <x v="190"/>
    <n v="717"/>
    <n v="9.8219178082191785E-2"/>
    <x v="0"/>
    <n v="10"/>
    <n v="71.7"/>
    <x v="1"/>
    <s v="USD"/>
    <n v="1331874000"/>
    <x v="281"/>
    <b v="0"/>
    <b v="0"/>
    <s v="food/food trucks"/>
    <x v="0"/>
    <x v="0"/>
  </r>
  <r>
    <n v="293"/>
    <s v="Ross Group"/>
    <s v="Organized executive solution"/>
    <x v="191"/>
    <n v="1065"/>
    <n v="0.16384615384615384"/>
    <x v="3"/>
    <n v="32"/>
    <n v="33.28125"/>
    <x v="6"/>
    <s v="EUR"/>
    <n v="1286254800"/>
    <x v="282"/>
    <b v="0"/>
    <b v="0"/>
    <s v="theater/plays"/>
    <x v="3"/>
    <x v="3"/>
  </r>
  <r>
    <n v="294"/>
    <s v="Turner-Davis"/>
    <s v="Automated local emulation"/>
    <x v="60"/>
    <n v="8038"/>
    <n v="13.396666666666667"/>
    <x v="1"/>
    <n v="183"/>
    <n v="43.923497267759565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x v="192"/>
    <n v="68769"/>
    <n v="0.35650077760497667"/>
    <x v="0"/>
    <n v="1910"/>
    <n v="36.004712041884815"/>
    <x v="5"/>
    <s v="CHF"/>
    <n v="1381813200"/>
    <x v="284"/>
    <b v="0"/>
    <b v="0"/>
    <s v="theater/plays"/>
    <x v="3"/>
    <x v="3"/>
  </r>
  <r>
    <n v="296"/>
    <s v="Smith-Hess"/>
    <s v="Grass-roots real-time Local Area Network"/>
    <x v="55"/>
    <n v="3352"/>
    <n v="0.54950819672131146"/>
    <x v="0"/>
    <n v="38"/>
    <n v="88.21052631578948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x v="44"/>
    <n v="6785"/>
    <n v="0.94236111111111109"/>
    <x v="0"/>
    <n v="104"/>
    <n v="65.240384615384613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x v="26"/>
    <n v="5037"/>
    <n v="1.4391428571428571"/>
    <x v="1"/>
    <n v="72"/>
    <n v="69.958333333333329"/>
    <x v="1"/>
    <s v="USD"/>
    <n v="1456466400"/>
    <x v="287"/>
    <b v="0"/>
    <b v="1"/>
    <s v="music/rock"/>
    <x v="1"/>
    <x v="1"/>
  </r>
  <r>
    <n v="299"/>
    <s v="Ramsey and Sons"/>
    <s v="Grass-roots contextually-based algorithm"/>
    <x v="167"/>
    <n v="1954"/>
    <n v="0.51421052631578945"/>
    <x v="0"/>
    <n v="49"/>
    <n v="39.877551020408163"/>
    <x v="1"/>
    <s v="USD"/>
    <n v="1456984800"/>
    <x v="288"/>
    <b v="0"/>
    <b v="0"/>
    <s v="food/food trucks"/>
    <x v="0"/>
    <x v="0"/>
  </r>
  <r>
    <n v="300"/>
    <s v="Cooke PLC"/>
    <s v="Focused executive core"/>
    <x v="0"/>
    <n v="5"/>
    <n v="0.05"/>
    <x v="0"/>
    <n v="1"/>
    <n v="5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x v="79"/>
    <n v="12102"/>
    <n v="13.446666666666667"/>
    <x v="1"/>
    <n v="295"/>
    <n v="41.023728813559323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x v="193"/>
    <n v="24234"/>
    <n v="0.31844940867279897"/>
    <x v="0"/>
    <n v="245"/>
    <n v="98.914285714285711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x v="74"/>
    <n v="2809"/>
    <n v="0.82617647058823529"/>
    <x v="0"/>
    <n v="32"/>
    <n v="87.78125"/>
    <x v="1"/>
    <s v="USD"/>
    <n v="1452146400"/>
    <x v="291"/>
    <b v="0"/>
    <b v="0"/>
    <s v="music/indie rock"/>
    <x v="1"/>
    <x v="7"/>
  </r>
  <r>
    <n v="304"/>
    <s v="Peterson PLC"/>
    <s v="User-friendly discrete benchmark"/>
    <x v="118"/>
    <n v="11469"/>
    <n v="5.4614285714285717"/>
    <x v="1"/>
    <n v="142"/>
    <n v="80.767605633802816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x v="54"/>
    <n v="8014"/>
    <n v="2.8621428571428571"/>
    <x v="1"/>
    <n v="85"/>
    <n v="94.28235294117647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x v="191"/>
    <n v="514"/>
    <n v="7.9076923076923072E-2"/>
    <x v="0"/>
    <n v="7"/>
    <n v="73.428571428571431"/>
    <x v="1"/>
    <s v="USD"/>
    <n v="1500008400"/>
    <x v="294"/>
    <b v="0"/>
    <b v="1"/>
    <s v="theater/plays"/>
    <x v="3"/>
    <x v="3"/>
  </r>
  <r>
    <n v="307"/>
    <s v="Salazar-Dodson"/>
    <s v="Face-to-face zero tolerance moderator"/>
    <x v="194"/>
    <n v="43473"/>
    <n v="1.3213677811550153"/>
    <x v="1"/>
    <n v="659"/>
    <n v="65.968133535660087"/>
    <x v="3"/>
    <s v="DKK"/>
    <n v="1338958800"/>
    <x v="295"/>
    <b v="0"/>
    <b v="1"/>
    <s v="publishing/fiction"/>
    <x v="5"/>
    <x v="13"/>
  </r>
  <r>
    <n v="308"/>
    <s v="Davis Ltd"/>
    <s v="Grass-roots optimizing projection"/>
    <x v="195"/>
    <n v="87560"/>
    <n v="0.74077834179357027"/>
    <x v="0"/>
    <n v="803"/>
    <n v="109.04109589041096"/>
    <x v="1"/>
    <s v="USD"/>
    <n v="1303102800"/>
    <x v="296"/>
    <b v="0"/>
    <b v="0"/>
    <s v="theater/plays"/>
    <x v="3"/>
    <x v="3"/>
  </r>
  <r>
    <n v="309"/>
    <s v="Harris-Perry"/>
    <s v="User-centric 6thgeneration attitude"/>
    <x v="178"/>
    <n v="3087"/>
    <n v="0.75292682926829269"/>
    <x v="3"/>
    <n v="75"/>
    <n v="41.16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x v="75"/>
    <n v="1586"/>
    <n v="0.20333333333333334"/>
    <x v="0"/>
    <n v="16"/>
    <n v="99.125"/>
    <x v="1"/>
    <s v="USD"/>
    <n v="1270789200"/>
    <x v="298"/>
    <b v="0"/>
    <b v="0"/>
    <s v="games/video games"/>
    <x v="6"/>
    <x v="11"/>
  </r>
  <r>
    <n v="311"/>
    <s v="Flores PLC"/>
    <s v="Focused real-time help-desk"/>
    <x v="9"/>
    <n v="12812"/>
    <n v="2.0336507936507937"/>
    <x v="1"/>
    <n v="121"/>
    <n v="105.88429752066116"/>
    <x v="1"/>
    <s v="USD"/>
    <n v="1297836000"/>
    <x v="299"/>
    <b v="0"/>
    <b v="0"/>
    <s v="theater/plays"/>
    <x v="3"/>
    <x v="3"/>
  </r>
  <r>
    <n v="312"/>
    <s v="Martinez LLC"/>
    <s v="Robust impactful approach"/>
    <x v="18"/>
    <n v="183345"/>
    <n v="3.1022842639593908"/>
    <x v="1"/>
    <n v="3742"/>
    <n v="48.996525921966864"/>
    <x v="1"/>
    <s v="USD"/>
    <n v="1382677200"/>
    <x v="300"/>
    <b v="0"/>
    <b v="0"/>
    <s v="theater/plays"/>
    <x v="3"/>
    <x v="3"/>
  </r>
  <r>
    <n v="313"/>
    <s v="Miller-Irwin"/>
    <s v="Secured maximized policy"/>
    <x v="196"/>
    <n v="8697"/>
    <n v="3.9531818181818181"/>
    <x v="1"/>
    <n v="223"/>
    <n v="39"/>
    <x v="1"/>
    <s v="USD"/>
    <n v="1330322400"/>
    <x v="301"/>
    <b v="0"/>
    <b v="0"/>
    <s v="music/rock"/>
    <x v="1"/>
    <x v="1"/>
  </r>
  <r>
    <n v="314"/>
    <s v="Sanchez-Morgan"/>
    <s v="Realigned upward-trending strategy"/>
    <x v="1"/>
    <n v="4126"/>
    <n v="2.9471428571428571"/>
    <x v="1"/>
    <n v="133"/>
    <n v="31.02255639097744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x v="40"/>
    <n v="3220"/>
    <n v="0.33894736842105261"/>
    <x v="0"/>
    <n v="31"/>
    <n v="103.87096774193549"/>
    <x v="1"/>
    <s v="USD"/>
    <n v="1400907600"/>
    <x v="302"/>
    <b v="0"/>
    <b v="0"/>
    <s v="theater/plays"/>
    <x v="3"/>
    <x v="3"/>
  </r>
  <r>
    <n v="316"/>
    <s v="Martin-Marshall"/>
    <s v="Configurable demand-driven matrix"/>
    <x v="103"/>
    <n v="6401"/>
    <n v="0.66677083333333331"/>
    <x v="0"/>
    <n v="108"/>
    <n v="59.268518518518519"/>
    <x v="6"/>
    <s v="EUR"/>
    <n v="1574143200"/>
    <x v="303"/>
    <b v="0"/>
    <b v="1"/>
    <s v="food/food trucks"/>
    <x v="0"/>
    <x v="0"/>
  </r>
  <r>
    <n v="317"/>
    <s v="Summers PLC"/>
    <s v="Cross-group coherent hierarchy"/>
    <x v="47"/>
    <n v="1269"/>
    <n v="0.19227272727272726"/>
    <x v="0"/>
    <n v="30"/>
    <n v="42.3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x v="57"/>
    <n v="903"/>
    <n v="0.15842105263157893"/>
    <x v="0"/>
    <n v="17"/>
    <n v="53.117647058823529"/>
    <x v="1"/>
    <s v="USD"/>
    <n v="1392357600"/>
    <x v="305"/>
    <b v="0"/>
    <b v="0"/>
    <s v="music/rock"/>
    <x v="1"/>
    <x v="1"/>
  </r>
  <r>
    <n v="319"/>
    <s v="Mills Group"/>
    <s v="Advanced empowering matrix"/>
    <x v="141"/>
    <n v="3251"/>
    <n v="0.38702380952380955"/>
    <x v="3"/>
    <n v="64"/>
    <n v="50.796875"/>
    <x v="1"/>
    <s v="USD"/>
    <n v="1281589200"/>
    <x v="306"/>
    <b v="0"/>
    <b v="0"/>
    <s v="technology/web"/>
    <x v="2"/>
    <x v="2"/>
  </r>
  <r>
    <n v="320"/>
    <s v="Sandoval-Powell"/>
    <s v="Phased holistic implementation"/>
    <x v="197"/>
    <n v="8092"/>
    <n v="9.5876777251184833E-2"/>
    <x v="0"/>
    <n v="80"/>
    <n v="101.15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x v="198"/>
    <n v="160422"/>
    <n v="0.94144366197183094"/>
    <x v="0"/>
    <n v="2468"/>
    <n v="65.000810372771468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x v="199"/>
    <n v="196377"/>
    <n v="1.6656234096692113"/>
    <x v="1"/>
    <n v="5168"/>
    <n v="37.998645510835914"/>
    <x v="1"/>
    <s v="USD"/>
    <n v="1290664800"/>
    <x v="309"/>
    <b v="0"/>
    <b v="0"/>
    <s v="theater/plays"/>
    <x v="3"/>
    <x v="3"/>
  </r>
  <r>
    <n v="323"/>
    <s v="Cole, Smith and Wood"/>
    <s v="Integrated zero-defect help-desk"/>
    <x v="200"/>
    <n v="2148"/>
    <n v="0.24134831460674158"/>
    <x v="0"/>
    <n v="26"/>
    <n v="82.615384615384613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x v="143"/>
    <n v="11648"/>
    <n v="1.6405633802816901"/>
    <x v="1"/>
    <n v="307"/>
    <n v="37.941368078175898"/>
    <x v="1"/>
    <s v="USD"/>
    <n v="1434862800"/>
    <x v="311"/>
    <b v="0"/>
    <b v="1"/>
    <s v="theater/plays"/>
    <x v="3"/>
    <x v="3"/>
  </r>
  <r>
    <n v="325"/>
    <s v="Saunders Group"/>
    <s v="Programmable systemic implementation"/>
    <x v="191"/>
    <n v="5897"/>
    <n v="0.90723076923076929"/>
    <x v="0"/>
    <n v="73"/>
    <n v="80.780821917808225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x v="44"/>
    <n v="3326"/>
    <n v="0.46194444444444444"/>
    <x v="0"/>
    <n v="128"/>
    <n v="25.984375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x v="97"/>
    <n v="1002"/>
    <n v="0.38538461538461538"/>
    <x v="0"/>
    <n v="33"/>
    <n v="30.363636363636363"/>
    <x v="1"/>
    <s v="USD"/>
    <n v="1566968400"/>
    <x v="314"/>
    <b v="0"/>
    <b v="1"/>
    <s v="theater/plays"/>
    <x v="3"/>
    <x v="3"/>
  </r>
  <r>
    <n v="328"/>
    <s v="Young PLC"/>
    <s v="Innovative well-modulated functionalities"/>
    <x v="201"/>
    <n v="131826"/>
    <n v="1.3356231003039514"/>
    <x v="1"/>
    <n v="2441"/>
    <n v="54.004916018025398"/>
    <x v="1"/>
    <s v="USD"/>
    <n v="1543557600"/>
    <x v="315"/>
    <b v="0"/>
    <b v="0"/>
    <s v="music/rock"/>
    <x v="1"/>
    <x v="1"/>
  </r>
  <r>
    <n v="329"/>
    <s v="Willis and Sons"/>
    <s v="Fundamental incremental database"/>
    <x v="202"/>
    <n v="21477"/>
    <n v="0.22896588486140726"/>
    <x v="2"/>
    <n v="211"/>
    <n v="101.78672985781991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x v="203"/>
    <n v="62330"/>
    <n v="1.8495548961424333"/>
    <x v="1"/>
    <n v="1385"/>
    <n v="45.003610108303249"/>
    <x v="4"/>
    <s v="GBP"/>
    <n v="1512712800"/>
    <x v="317"/>
    <b v="0"/>
    <b v="0"/>
    <s v="film &amp; video/documentary"/>
    <x v="4"/>
    <x v="4"/>
  </r>
  <r>
    <n v="331"/>
    <s v="Rose-Silva"/>
    <s v="Intuitive static portal"/>
    <x v="88"/>
    <n v="14643"/>
    <n v="4.4372727272727275"/>
    <x v="1"/>
    <n v="190"/>
    <n v="77.068421052631578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x v="204"/>
    <n v="41396"/>
    <n v="1.999806763285024"/>
    <x v="1"/>
    <n v="470"/>
    <n v="88.076595744680844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x v="103"/>
    <n v="11900"/>
    <n v="1.2395833333333333"/>
    <x v="1"/>
    <n v="253"/>
    <n v="47.035573122529641"/>
    <x v="1"/>
    <s v="USD"/>
    <n v="1542693600"/>
    <x v="320"/>
    <b v="0"/>
    <b v="0"/>
    <s v="theater/plays"/>
    <x v="3"/>
    <x v="3"/>
  </r>
  <r>
    <n v="334"/>
    <s v="Mcgee Group"/>
    <s v="Assimilated discrete algorithm"/>
    <x v="205"/>
    <n v="123538"/>
    <n v="1.8661329305135952"/>
    <x v="1"/>
    <n v="1113"/>
    <n v="110.99550763701707"/>
    <x v="1"/>
    <s v="USD"/>
    <n v="1515564000"/>
    <x v="321"/>
    <b v="0"/>
    <b v="0"/>
    <s v="music/rock"/>
    <x v="1"/>
    <x v="1"/>
  </r>
  <r>
    <n v="335"/>
    <s v="Jordan-Acosta"/>
    <s v="Operative uniform hub"/>
    <x v="206"/>
    <n v="198628"/>
    <n v="1.1428538550057536"/>
    <x v="1"/>
    <n v="2283"/>
    <n v="87.003066141042481"/>
    <x v="1"/>
    <s v="USD"/>
    <n v="1573797600"/>
    <x v="322"/>
    <b v="0"/>
    <b v="0"/>
    <s v="music/rock"/>
    <x v="1"/>
    <x v="1"/>
  </r>
  <r>
    <n v="336"/>
    <s v="Nunez Inc"/>
    <s v="Customizable intangible capability"/>
    <x v="207"/>
    <n v="68602"/>
    <n v="0.97032531824611035"/>
    <x v="0"/>
    <n v="1072"/>
    <n v="63.994402985074629"/>
    <x v="1"/>
    <s v="USD"/>
    <n v="1292392800"/>
    <x v="323"/>
    <b v="0"/>
    <b v="1"/>
    <s v="music/rock"/>
    <x v="1"/>
    <x v="1"/>
  </r>
  <r>
    <n v="337"/>
    <s v="Hayden Ltd"/>
    <s v="Innovative didactic analyzer"/>
    <x v="208"/>
    <n v="116064"/>
    <n v="1.2281904761904763"/>
    <x v="1"/>
    <n v="1095"/>
    <n v="105.9945205479452"/>
    <x v="1"/>
    <s v="USD"/>
    <n v="1573452000"/>
    <x v="324"/>
    <b v="0"/>
    <b v="0"/>
    <s v="theater/plays"/>
    <x v="3"/>
    <x v="3"/>
  </r>
  <r>
    <n v="338"/>
    <s v="Gonzalez-Burton"/>
    <s v="Decentralized intangible encoding"/>
    <x v="209"/>
    <n v="125042"/>
    <n v="1.7914326647564469"/>
    <x v="1"/>
    <n v="1690"/>
    <n v="73.989349112426041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x v="210"/>
    <n v="108974"/>
    <n v="0.79951577402787966"/>
    <x v="3"/>
    <n v="1297"/>
    <n v="84.02004626060139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x v="211"/>
    <n v="34964"/>
    <n v="0.94242587601078165"/>
    <x v="0"/>
    <n v="393"/>
    <n v="88.966921119592882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x v="212"/>
    <n v="96777"/>
    <n v="0.84669291338582675"/>
    <x v="0"/>
    <n v="1257"/>
    <n v="76.990453460620529"/>
    <x v="1"/>
    <s v="USD"/>
    <n v="1440738000"/>
    <x v="328"/>
    <b v="0"/>
    <b v="0"/>
    <s v="music/indie rock"/>
    <x v="1"/>
    <x v="7"/>
  </r>
  <r>
    <n v="342"/>
    <s v="Gibson-Hernandez"/>
    <s v="Visionary foreground middleware"/>
    <x v="213"/>
    <n v="31864"/>
    <n v="0.66521920668058454"/>
    <x v="0"/>
    <n v="328"/>
    <n v="97.146341463414629"/>
    <x v="1"/>
    <s v="USD"/>
    <n v="1374296400"/>
    <x v="329"/>
    <b v="0"/>
    <b v="0"/>
    <s v="theater/plays"/>
    <x v="3"/>
    <x v="3"/>
  </r>
  <r>
    <n v="343"/>
    <s v="Spencer-Weber"/>
    <s v="Optional zero-defect task-force"/>
    <x v="25"/>
    <n v="4853"/>
    <n v="0.53922222222222227"/>
    <x v="0"/>
    <n v="147"/>
    <n v="33.013605442176868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x v="214"/>
    <n v="82959"/>
    <n v="0.41983299595141699"/>
    <x v="0"/>
    <n v="830"/>
    <n v="99.950602409638549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x v="215"/>
    <n v="23159"/>
    <n v="0.14694796954314721"/>
    <x v="0"/>
    <n v="331"/>
    <n v="69.966767371601208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x v="48"/>
    <n v="2758"/>
    <n v="0.34475"/>
    <x v="0"/>
    <n v="25"/>
    <n v="110.32"/>
    <x v="1"/>
    <s v="USD"/>
    <n v="1503550800"/>
    <x v="332"/>
    <b v="0"/>
    <b v="1"/>
    <s v="music/indie rock"/>
    <x v="1"/>
    <x v="7"/>
  </r>
  <r>
    <n v="347"/>
    <s v="Petersen and Sons"/>
    <s v="Open-source full-range portal"/>
    <x v="79"/>
    <n v="12607"/>
    <n v="14.007777777777777"/>
    <x v="1"/>
    <n v="191"/>
    <n v="66.005235602094245"/>
    <x v="1"/>
    <s v="USD"/>
    <n v="1423634400"/>
    <x v="333"/>
    <b v="0"/>
    <b v="0"/>
    <s v="technology/web"/>
    <x v="2"/>
    <x v="2"/>
  </r>
  <r>
    <n v="348"/>
    <s v="Hensley Ltd"/>
    <s v="Versatile cohesive open system"/>
    <x v="216"/>
    <n v="142823"/>
    <n v="0.71770351758793971"/>
    <x v="0"/>
    <n v="3483"/>
    <n v="41.005742176284812"/>
    <x v="1"/>
    <s v="USD"/>
    <n v="1487224800"/>
    <x v="334"/>
    <b v="0"/>
    <b v="0"/>
    <s v="food/food trucks"/>
    <x v="0"/>
    <x v="0"/>
  </r>
  <r>
    <n v="349"/>
    <s v="Navarro and Sons"/>
    <s v="Multi-layered bottom-line frame"/>
    <x v="217"/>
    <n v="95958"/>
    <n v="0.53074115044247783"/>
    <x v="0"/>
    <n v="923"/>
    <n v="103.96316359696641"/>
    <x v="1"/>
    <s v="USD"/>
    <n v="1500008400"/>
    <x v="335"/>
    <b v="0"/>
    <b v="0"/>
    <s v="theater/plays"/>
    <x v="3"/>
    <x v="3"/>
  </r>
  <r>
    <n v="350"/>
    <s v="Shannon Ltd"/>
    <s v="Pre-emptive neutral capacity"/>
    <x v="0"/>
    <n v="5"/>
    <n v="0.05"/>
    <x v="0"/>
    <n v="1"/>
    <n v="5"/>
    <x v="1"/>
    <s v="USD"/>
    <n v="1432098000"/>
    <x v="336"/>
    <b v="0"/>
    <b v="1"/>
    <s v="music/jazz"/>
    <x v="1"/>
    <x v="17"/>
  </r>
  <r>
    <n v="351"/>
    <s v="Young LLC"/>
    <s v="Universal maximized methodology"/>
    <x v="218"/>
    <n v="94631"/>
    <n v="1.2770715249662619"/>
    <x v="1"/>
    <n v="2013"/>
    <n v="47.009935419771487"/>
    <x v="1"/>
    <s v="USD"/>
    <n v="1440392400"/>
    <x v="337"/>
    <b v="0"/>
    <b v="0"/>
    <s v="music/rock"/>
    <x v="1"/>
    <x v="1"/>
  </r>
  <r>
    <n v="352"/>
    <s v="Adams, Willis and Sanchez"/>
    <s v="Expanded hybrid hardware"/>
    <x v="54"/>
    <n v="977"/>
    <n v="0.34892857142857142"/>
    <x v="0"/>
    <n v="33"/>
    <n v="29.606060606060606"/>
    <x v="0"/>
    <s v="CAD"/>
    <n v="1446876000"/>
    <x v="338"/>
    <b v="0"/>
    <b v="0"/>
    <s v="theater/plays"/>
    <x v="3"/>
    <x v="3"/>
  </r>
  <r>
    <n v="353"/>
    <s v="Mills-Roy"/>
    <s v="Profit-focused multi-tasking access"/>
    <x v="219"/>
    <n v="137961"/>
    <n v="4.105982142857143"/>
    <x v="1"/>
    <n v="1703"/>
    <n v="81.010569583088667"/>
    <x v="1"/>
    <s v="USD"/>
    <n v="1562302800"/>
    <x v="339"/>
    <b v="0"/>
    <b v="0"/>
    <s v="theater/plays"/>
    <x v="3"/>
    <x v="3"/>
  </r>
  <r>
    <n v="354"/>
    <s v="Brown Group"/>
    <s v="Profit-focused transitional capability"/>
    <x v="55"/>
    <n v="7548"/>
    <n v="1.2373770491803278"/>
    <x v="1"/>
    <n v="80"/>
    <n v="94.35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x v="167"/>
    <n v="2241"/>
    <n v="0.58973684210526311"/>
    <x v="2"/>
    <n v="86"/>
    <n v="26.05813953488372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x v="29"/>
    <n v="3431"/>
    <n v="0.36892473118279567"/>
    <x v="0"/>
    <n v="40"/>
    <n v="85.775000000000006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x v="173"/>
    <n v="4253"/>
    <n v="1.8491304347826087"/>
    <x v="1"/>
    <n v="41"/>
    <n v="103.73170731707317"/>
    <x v="1"/>
    <s v="USD"/>
    <n v="1441256400"/>
    <x v="343"/>
    <b v="0"/>
    <b v="0"/>
    <s v="games/video games"/>
    <x v="6"/>
    <x v="11"/>
  </r>
  <r>
    <n v="358"/>
    <s v="Diaz-Garcia"/>
    <s v="Profit-focused 3rdgeneration circuit"/>
    <x v="62"/>
    <n v="1146"/>
    <n v="0.11814432989690722"/>
    <x v="0"/>
    <n v="23"/>
    <n v="49.826086956521742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x v="220"/>
    <n v="11948"/>
    <n v="2.9870000000000001"/>
    <x v="1"/>
    <n v="187"/>
    <n v="63.893048128342244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x v="221"/>
    <n v="135132"/>
    <n v="2.2635175879396985"/>
    <x v="1"/>
    <n v="2875"/>
    <n v="47.00243478260869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x v="20"/>
    <n v="9546"/>
    <n v="1.7356363636363636"/>
    <x v="1"/>
    <n v="88"/>
    <n v="108.47727272727273"/>
    <x v="1"/>
    <s v="USD"/>
    <n v="1507352400"/>
    <x v="346"/>
    <b v="0"/>
    <b v="0"/>
    <s v="theater/plays"/>
    <x v="3"/>
    <x v="3"/>
  </r>
  <r>
    <n v="362"/>
    <s v="Lawrence Group"/>
    <s v="Automated actuating conglomeration"/>
    <x v="41"/>
    <n v="13755"/>
    <n v="3.7175675675675675"/>
    <x v="1"/>
    <n v="191"/>
    <n v="72.015706806282722"/>
    <x v="1"/>
    <s v="USD"/>
    <n v="1296108000"/>
    <x v="347"/>
    <b v="0"/>
    <b v="0"/>
    <s v="music/rock"/>
    <x v="1"/>
    <x v="1"/>
  </r>
  <r>
    <n v="363"/>
    <s v="Gray-Davis"/>
    <s v="Re-contextualized local initiative"/>
    <x v="5"/>
    <n v="8330"/>
    <n v="1.601923076923077"/>
    <x v="1"/>
    <n v="139"/>
    <n v="59.928057553956833"/>
    <x v="1"/>
    <s v="USD"/>
    <n v="1324965600"/>
    <x v="348"/>
    <b v="0"/>
    <b v="0"/>
    <s v="music/rock"/>
    <x v="1"/>
    <x v="1"/>
  </r>
  <r>
    <n v="364"/>
    <s v="Ramirez-Myers"/>
    <s v="Switchable intangible definition"/>
    <x v="79"/>
    <n v="14547"/>
    <n v="16.163333333333334"/>
    <x v="1"/>
    <n v="186"/>
    <n v="78.209677419354833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x v="39"/>
    <n v="11735"/>
    <n v="7.3343749999999996"/>
    <x v="1"/>
    <n v="112"/>
    <n v="104.77678571428571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x v="37"/>
    <n v="10658"/>
    <n v="5.9211111111111112"/>
    <x v="1"/>
    <n v="101"/>
    <n v="105.52475247524752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x v="34"/>
    <n v="1870"/>
    <n v="0.18888888888888888"/>
    <x v="0"/>
    <n v="75"/>
    <n v="24.933333333333334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x v="5"/>
    <n v="14394"/>
    <n v="2.7680769230769231"/>
    <x v="1"/>
    <n v="206"/>
    <n v="69.873786407766985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x v="91"/>
    <n v="14743"/>
    <n v="2.730185185185185"/>
    <x v="1"/>
    <n v="154"/>
    <n v="95.733766233766232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x v="222"/>
    <n v="178965"/>
    <n v="1.593633125556545"/>
    <x v="1"/>
    <n v="5966"/>
    <n v="29.997485752598056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x v="223"/>
    <n v="128410"/>
    <n v="0.67869978858350954"/>
    <x v="0"/>
    <n v="2176"/>
    <n v="59.011948529411768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x v="79"/>
    <n v="14324"/>
    <n v="15.915555555555555"/>
    <x v="1"/>
    <n v="169"/>
    <n v="84.757396449704146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x v="224"/>
    <n v="164291"/>
    <n v="7.3018222222222224"/>
    <x v="1"/>
    <n v="2106"/>
    <n v="78.010921177587846"/>
    <x v="1"/>
    <s v="USD"/>
    <n v="1502946000"/>
    <x v="357"/>
    <b v="0"/>
    <b v="0"/>
    <s v="theater/plays"/>
    <x v="3"/>
    <x v="3"/>
  </r>
  <r>
    <n v="374"/>
    <s v="Marshall Inc"/>
    <s v="Open-source multi-tasking data-warehouse"/>
    <x v="225"/>
    <n v="22073"/>
    <n v="0.13185782556750297"/>
    <x v="0"/>
    <n v="441"/>
    <n v="50.05215419501134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x v="50"/>
    <n v="1479"/>
    <n v="0.54777777777777781"/>
    <x v="0"/>
    <n v="25"/>
    <n v="59.16"/>
    <x v="1"/>
    <s v="USD"/>
    <n v="1444971600"/>
    <x v="359"/>
    <b v="0"/>
    <b v="0"/>
    <s v="music/indie rock"/>
    <x v="1"/>
    <x v="7"/>
  </r>
  <r>
    <n v="376"/>
    <s v="Perry PLC"/>
    <s v="Mandatory uniform matrix"/>
    <x v="74"/>
    <n v="12275"/>
    <n v="3.6102941176470589"/>
    <x v="1"/>
    <n v="131"/>
    <n v="93.702290076335885"/>
    <x v="1"/>
    <s v="USD"/>
    <n v="1404622800"/>
    <x v="360"/>
    <b v="0"/>
    <b v="0"/>
    <s v="music/rock"/>
    <x v="1"/>
    <x v="1"/>
  </r>
  <r>
    <n v="377"/>
    <s v="Klein, Stark and Livingston"/>
    <s v="Phased methodical initiative"/>
    <x v="226"/>
    <n v="5098"/>
    <n v="0.10257545271629778"/>
    <x v="0"/>
    <n v="127"/>
    <n v="40.14173228346457"/>
    <x v="1"/>
    <s v="USD"/>
    <n v="1571720400"/>
    <x v="361"/>
    <b v="0"/>
    <b v="0"/>
    <s v="theater/plays"/>
    <x v="3"/>
    <x v="3"/>
  </r>
  <r>
    <n v="378"/>
    <s v="Fleming-Oliver"/>
    <s v="Managed stable function"/>
    <x v="227"/>
    <n v="24882"/>
    <n v="0.13962962962962963"/>
    <x v="0"/>
    <n v="355"/>
    <n v="70.090140845070422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x v="44"/>
    <n v="2912"/>
    <n v="0.40444444444444444"/>
    <x v="0"/>
    <n v="44"/>
    <n v="66.181818181818187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x v="186"/>
    <n v="4008"/>
    <n v="1.6032"/>
    <x v="1"/>
    <n v="84"/>
    <n v="47.714285714285715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x v="98"/>
    <n v="9749"/>
    <n v="1.8394339622641509"/>
    <x v="1"/>
    <n v="155"/>
    <n v="62.896774193548389"/>
    <x v="1"/>
    <s v="USD"/>
    <n v="1433739600"/>
    <x v="365"/>
    <b v="0"/>
    <b v="0"/>
    <s v="theater/plays"/>
    <x v="3"/>
    <x v="3"/>
  </r>
  <r>
    <n v="382"/>
    <s v="King Ltd"/>
    <s v="Visionary systemic process improvement"/>
    <x v="14"/>
    <n v="5803"/>
    <n v="0.63769230769230767"/>
    <x v="0"/>
    <n v="67"/>
    <n v="86.611940298507463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x v="9"/>
    <n v="14199"/>
    <n v="2.2538095238095237"/>
    <x v="1"/>
    <n v="189"/>
    <n v="75.126984126984127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x v="228"/>
    <n v="196779"/>
    <n v="1.7200961538461539"/>
    <x v="1"/>
    <n v="4799"/>
    <n v="41.004167534903104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x v="229"/>
    <n v="56859"/>
    <n v="1.4616709511568124"/>
    <x v="1"/>
    <n v="1137"/>
    <n v="50.007915567282325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x v="230"/>
    <n v="103554"/>
    <n v="0.76423616236162362"/>
    <x v="0"/>
    <n v="1068"/>
    <n v="96.960674157303373"/>
    <x v="1"/>
    <s v="USD"/>
    <n v="1277528400"/>
    <x v="369"/>
    <b v="0"/>
    <b v="0"/>
    <s v="theater/plays"/>
    <x v="3"/>
    <x v="3"/>
  </r>
  <r>
    <n v="387"/>
    <s v="Flores-Lambert"/>
    <s v="Triple-buffered logistical frame"/>
    <x v="231"/>
    <n v="42795"/>
    <n v="0.39261467889908258"/>
    <x v="0"/>
    <n v="424"/>
    <n v="100.93160377358491"/>
    <x v="1"/>
    <s v="USD"/>
    <n v="1339477200"/>
    <x v="370"/>
    <b v="0"/>
    <b v="0"/>
    <s v="technology/wearables"/>
    <x v="2"/>
    <x v="8"/>
  </r>
  <r>
    <n v="388"/>
    <s v="Cruz Ltd"/>
    <s v="Exclusive dynamic adapter"/>
    <x v="232"/>
    <n v="12938"/>
    <n v="0.11270034843205574"/>
    <x v="3"/>
    <n v="145"/>
    <n v="89.227586206896547"/>
    <x v="5"/>
    <s v="CHF"/>
    <n v="1325656800"/>
    <x v="371"/>
    <b v="0"/>
    <b v="0"/>
    <s v="music/indie rock"/>
    <x v="1"/>
    <x v="7"/>
  </r>
  <r>
    <n v="389"/>
    <s v="Knox-Garner"/>
    <s v="Automated systemic hierarchy"/>
    <x v="233"/>
    <n v="101352"/>
    <n v="1.2211084337349398"/>
    <x v="1"/>
    <n v="1152"/>
    <n v="87.979166666666671"/>
    <x v="1"/>
    <s v="USD"/>
    <n v="1288242000"/>
    <x v="372"/>
    <b v="0"/>
    <b v="0"/>
    <s v="theater/plays"/>
    <x v="3"/>
    <x v="3"/>
  </r>
  <r>
    <n v="390"/>
    <s v="Davis-Allen"/>
    <s v="Digitized eco-centric core"/>
    <x v="166"/>
    <n v="4477"/>
    <n v="1.8654166666666667"/>
    <x v="1"/>
    <n v="50"/>
    <n v="89.54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x v="234"/>
    <n v="4393"/>
    <n v="7.27317880794702E-2"/>
    <x v="0"/>
    <n v="151"/>
    <n v="29.09271523178808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x v="235"/>
    <n v="67546"/>
    <n v="0.65642371234207963"/>
    <x v="0"/>
    <n v="1608"/>
    <n v="42.006218905472636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x v="236"/>
    <n v="143788"/>
    <n v="2.2896178343949045"/>
    <x v="1"/>
    <n v="3059"/>
    <n v="47.004903563255965"/>
    <x v="0"/>
    <s v="CAD"/>
    <n v="1500267600"/>
    <x v="376"/>
    <b v="0"/>
    <b v="0"/>
    <s v="music/jazz"/>
    <x v="1"/>
    <x v="17"/>
  </r>
  <r>
    <n v="394"/>
    <s v="Noble-Bailey"/>
    <s v="Customizable dynamic info-mediaries"/>
    <x v="126"/>
    <n v="3755"/>
    <n v="4.6937499999999996"/>
    <x v="1"/>
    <n v="34"/>
    <n v="110.44117647058823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x v="143"/>
    <n v="9238"/>
    <n v="1.3011267605633803"/>
    <x v="1"/>
    <n v="220"/>
    <n v="41.990909090909092"/>
    <x v="1"/>
    <s v="USD"/>
    <n v="1323324000"/>
    <x v="378"/>
    <b v="1"/>
    <b v="0"/>
    <s v="theater/plays"/>
    <x v="3"/>
    <x v="3"/>
  </r>
  <r>
    <n v="396"/>
    <s v="Holmes PLC"/>
    <s v="Digitized local info-mediaries"/>
    <x v="237"/>
    <n v="77012"/>
    <n v="1.6705422993492407"/>
    <x v="1"/>
    <n v="1604"/>
    <n v="48.012468827930178"/>
    <x v="2"/>
    <s v="AUD"/>
    <n v="1538715600"/>
    <x v="379"/>
    <b v="0"/>
    <b v="0"/>
    <s v="film &amp; video/drama"/>
    <x v="4"/>
    <x v="6"/>
  </r>
  <r>
    <n v="397"/>
    <s v="Jones-Martin"/>
    <s v="Virtual systematic monitoring"/>
    <x v="32"/>
    <n v="14083"/>
    <n v="1.738641975308642"/>
    <x v="1"/>
    <n v="454"/>
    <n v="31.019823788546255"/>
    <x v="1"/>
    <s v="USD"/>
    <n v="1369285200"/>
    <x v="380"/>
    <b v="0"/>
    <b v="0"/>
    <s v="music/rock"/>
    <x v="1"/>
    <x v="1"/>
  </r>
  <r>
    <n v="398"/>
    <s v="Myers LLC"/>
    <s v="Reactive bottom-line open architecture"/>
    <x v="12"/>
    <n v="12202"/>
    <n v="7.1776470588235295"/>
    <x v="1"/>
    <n v="123"/>
    <n v="99.203252032520325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x v="238"/>
    <n v="62127"/>
    <n v="0.63850976361767731"/>
    <x v="0"/>
    <n v="941"/>
    <n v="66.022316684378325"/>
    <x v="1"/>
    <s v="USD"/>
    <n v="1296626400"/>
    <x v="381"/>
    <b v="0"/>
    <b v="0"/>
    <s v="music/indie rock"/>
    <x v="1"/>
    <x v="7"/>
  </r>
  <r>
    <n v="400"/>
    <s v="Bell PLC"/>
    <s v="Ergonomic eco-centric open architecture"/>
    <x v="0"/>
    <n v="2"/>
    <n v="0.02"/>
    <x v="0"/>
    <n v="1"/>
    <n v="2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x v="79"/>
    <n v="13772"/>
    <n v="15.302222222222222"/>
    <x v="1"/>
    <n v="299"/>
    <n v="46.060200668896321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x v="190"/>
    <n v="2946"/>
    <n v="0.40356164383561643"/>
    <x v="0"/>
    <n v="40"/>
    <n v="73.650000000000006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x v="239"/>
    <n v="168820"/>
    <n v="0.86220633299284988"/>
    <x v="0"/>
    <n v="3015"/>
    <n v="55.99336650082919"/>
    <x v="0"/>
    <s v="CAD"/>
    <n v="1273640400"/>
    <x v="385"/>
    <b v="0"/>
    <b v="1"/>
    <s v="theater/plays"/>
    <x v="3"/>
    <x v="3"/>
  </r>
  <r>
    <n v="404"/>
    <s v="Bailey-Boyer"/>
    <s v="Visionary exuding Internet solution"/>
    <x v="240"/>
    <n v="154321"/>
    <n v="3.1558486707566464"/>
    <x v="1"/>
    <n v="2237"/>
    <n v="68.985695127402778"/>
    <x v="1"/>
    <s v="USD"/>
    <n v="1510639200"/>
    <x v="386"/>
    <b v="0"/>
    <b v="0"/>
    <s v="theater/plays"/>
    <x v="3"/>
    <x v="3"/>
  </r>
  <r>
    <n v="405"/>
    <s v="Lee LLC"/>
    <s v="Synchronized secondary analyzer"/>
    <x v="241"/>
    <n v="26527"/>
    <n v="0.89618243243243245"/>
    <x v="0"/>
    <n v="435"/>
    <n v="60.981609195402299"/>
    <x v="1"/>
    <s v="USD"/>
    <n v="1528088400"/>
    <x v="387"/>
    <b v="0"/>
    <b v="0"/>
    <s v="theater/plays"/>
    <x v="3"/>
    <x v="3"/>
  </r>
  <r>
    <n v="406"/>
    <s v="Lyons Inc"/>
    <s v="Balanced attitude-oriented parallelism"/>
    <x v="242"/>
    <n v="71583"/>
    <n v="1.8214503816793892"/>
    <x v="1"/>
    <n v="645"/>
    <n v="110.98139534883721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x v="74"/>
    <n v="12100"/>
    <n v="3.5588235294117645"/>
    <x v="1"/>
    <n v="484"/>
    <n v="25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x v="243"/>
    <n v="12129"/>
    <n v="1.3183695652173912"/>
    <x v="1"/>
    <n v="154"/>
    <n v="78.759740259740255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x v="244"/>
    <n v="62804"/>
    <n v="0.46315634218289087"/>
    <x v="0"/>
    <n v="714"/>
    <n v="87.960784313725483"/>
    <x v="1"/>
    <s v="USD"/>
    <n v="1492491600"/>
    <x v="391"/>
    <b v="0"/>
    <b v="0"/>
    <s v="music/rock"/>
    <x v="1"/>
    <x v="1"/>
  </r>
  <r>
    <n v="410"/>
    <s v="Mcmillan Group"/>
    <s v="Advanced cohesive Graphic Interface"/>
    <x v="184"/>
    <n v="55536"/>
    <n v="0.36132726089785294"/>
    <x v="2"/>
    <n v="1111"/>
    <n v="49.987398739873989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x v="75"/>
    <n v="8161"/>
    <n v="1.0462820512820512"/>
    <x v="1"/>
    <n v="82"/>
    <n v="99.524390243902445"/>
    <x v="1"/>
    <s v="USD"/>
    <n v="1496034000"/>
    <x v="392"/>
    <b v="0"/>
    <b v="0"/>
    <s v="theater/plays"/>
    <x v="3"/>
    <x v="3"/>
  </r>
  <r>
    <n v="412"/>
    <s v="Rodriguez-Scott"/>
    <s v="Realigned zero tolerance software"/>
    <x v="118"/>
    <n v="14046"/>
    <n v="6.6885714285714286"/>
    <x v="1"/>
    <n v="134"/>
    <n v="104.82089552238806"/>
    <x v="1"/>
    <s v="USD"/>
    <n v="1388728800"/>
    <x v="393"/>
    <b v="0"/>
    <b v="0"/>
    <s v="publishing/fiction"/>
    <x v="5"/>
    <x v="13"/>
  </r>
  <r>
    <n v="413"/>
    <s v="Rush-Bowers"/>
    <s v="Persevering analyzing extranet"/>
    <x v="245"/>
    <n v="117628"/>
    <n v="0.62072823218997364"/>
    <x v="2"/>
    <n v="1089"/>
    <n v="108.01469237832875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x v="246"/>
    <n v="159405"/>
    <n v="0.84699787460148779"/>
    <x v="0"/>
    <n v="5497"/>
    <n v="28.998544660724033"/>
    <x v="1"/>
    <s v="USD"/>
    <n v="1271739600"/>
    <x v="395"/>
    <b v="0"/>
    <b v="1"/>
    <s v="food/food trucks"/>
    <x v="0"/>
    <x v="0"/>
  </r>
  <r>
    <n v="415"/>
    <s v="Anderson-Pham"/>
    <s v="Intuitive needs-based monitoring"/>
    <x v="247"/>
    <n v="12552"/>
    <n v="0.11059030837004405"/>
    <x v="0"/>
    <n v="418"/>
    <n v="30.028708133971293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x v="248"/>
    <n v="59007"/>
    <n v="0.43838781575037145"/>
    <x v="0"/>
    <n v="1439"/>
    <n v="41.00555941626129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x v="12"/>
    <n v="943"/>
    <n v="0.55470588235294116"/>
    <x v="0"/>
    <n v="15"/>
    <n v="62.866666666666667"/>
    <x v="1"/>
    <s v="USD"/>
    <n v="1541221200"/>
    <x v="398"/>
    <b v="0"/>
    <b v="0"/>
    <s v="theater/plays"/>
    <x v="3"/>
    <x v="3"/>
  </r>
  <r>
    <n v="418"/>
    <s v="Jackson PLC"/>
    <s v="Quality-focused client-server core"/>
    <x v="249"/>
    <n v="93963"/>
    <n v="0.57399511301160655"/>
    <x v="0"/>
    <n v="1999"/>
    <n v="47.005002501250623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x v="250"/>
    <n v="140469"/>
    <n v="1.2343497363796134"/>
    <x v="1"/>
    <n v="5203"/>
    <n v="26.997693638285604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x v="92"/>
    <n v="6423"/>
    <n v="1.2846"/>
    <x v="1"/>
    <n v="94"/>
    <n v="68.329787234042556"/>
    <x v="1"/>
    <s v="USD"/>
    <n v="1498366800"/>
    <x v="400"/>
    <b v="0"/>
    <b v="0"/>
    <s v="theater/plays"/>
    <x v="3"/>
    <x v="3"/>
  </r>
  <r>
    <n v="421"/>
    <s v="Thomas-Lopez"/>
    <s v="User-centric fault-tolerant archive"/>
    <x v="151"/>
    <n v="6015"/>
    <n v="0.63989361702127656"/>
    <x v="0"/>
    <n v="118"/>
    <n v="50.974576271186443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x v="251"/>
    <n v="11075"/>
    <n v="1.2729885057471264"/>
    <x v="1"/>
    <n v="205"/>
    <n v="54.024390243902438"/>
    <x v="1"/>
    <s v="USD"/>
    <n v="1271480400"/>
    <x v="402"/>
    <b v="0"/>
    <b v="1"/>
    <s v="theater/plays"/>
    <x v="3"/>
    <x v="3"/>
  </r>
  <r>
    <n v="423"/>
    <s v="Jones-Riddle"/>
    <s v="Self-enabling real-time definition"/>
    <x v="252"/>
    <n v="15723"/>
    <n v="0.10638024357239513"/>
    <x v="0"/>
    <n v="162"/>
    <n v="97.055555555555557"/>
    <x v="1"/>
    <s v="USD"/>
    <n v="1316667600"/>
    <x v="403"/>
    <b v="0"/>
    <b v="1"/>
    <s v="food/food trucks"/>
    <x v="0"/>
    <x v="0"/>
  </r>
  <r>
    <n v="424"/>
    <s v="Schmidt-Gomez"/>
    <s v="User-centric impactful projection"/>
    <x v="135"/>
    <n v="2064"/>
    <n v="0.40470588235294119"/>
    <x v="0"/>
    <n v="83"/>
    <n v="24.867469879518072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x v="50"/>
    <n v="7767"/>
    <n v="2.8766666666666665"/>
    <x v="1"/>
    <n v="92"/>
    <n v="84.423913043478265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x v="37"/>
    <n v="10313"/>
    <n v="5.7294444444444448"/>
    <x v="1"/>
    <n v="219"/>
    <n v="47.091324200913242"/>
    <x v="1"/>
    <s v="USD"/>
    <n v="1361944800"/>
    <x v="406"/>
    <b v="0"/>
    <b v="0"/>
    <s v="theater/plays"/>
    <x v="3"/>
    <x v="3"/>
  </r>
  <r>
    <n v="427"/>
    <s v="Hicks, Wall and Webb"/>
    <s v="Managed discrete framework"/>
    <x v="253"/>
    <n v="197018"/>
    <n v="1.1290429799426933"/>
    <x v="1"/>
    <n v="2526"/>
    <n v="77.996041171813147"/>
    <x v="1"/>
    <s v="USD"/>
    <n v="1410584400"/>
    <x v="407"/>
    <b v="0"/>
    <b v="1"/>
    <s v="theater/plays"/>
    <x v="3"/>
    <x v="3"/>
  </r>
  <r>
    <n v="428"/>
    <s v="Mayer-Richmond"/>
    <s v="Progressive zero-defect capability"/>
    <x v="254"/>
    <n v="47037"/>
    <n v="0.46387573964497042"/>
    <x v="0"/>
    <n v="747"/>
    <n v="62.967871485943775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x v="255"/>
    <n v="173191"/>
    <n v="0.90675916230366493"/>
    <x v="3"/>
    <n v="2138"/>
    <n v="81.006080449017773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x v="32"/>
    <n v="5487"/>
    <n v="0.67740740740740746"/>
    <x v="0"/>
    <n v="84"/>
    <n v="65.321428571428569"/>
    <x v="1"/>
    <s v="USD"/>
    <n v="1569733200"/>
    <x v="410"/>
    <b v="0"/>
    <b v="0"/>
    <s v="theater/plays"/>
    <x v="3"/>
    <x v="3"/>
  </r>
  <r>
    <n v="431"/>
    <s v="Rosales LLC"/>
    <s v="Compatible multimedia utilization"/>
    <x v="135"/>
    <n v="9817"/>
    <n v="1.9249019607843136"/>
    <x v="1"/>
    <n v="94"/>
    <n v="104.43617021276596"/>
    <x v="1"/>
    <s v="USD"/>
    <n v="1529643600"/>
    <x v="312"/>
    <b v="1"/>
    <b v="0"/>
    <s v="theater/plays"/>
    <x v="3"/>
    <x v="3"/>
  </r>
  <r>
    <n v="432"/>
    <s v="Harper-Bryan"/>
    <s v="Re-contextualized dedicated hardware"/>
    <x v="106"/>
    <n v="6369"/>
    <n v="0.82714285714285718"/>
    <x v="0"/>
    <n v="91"/>
    <n v="69.989010989010993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x v="256"/>
    <n v="65755"/>
    <n v="0.54163920922570019"/>
    <x v="0"/>
    <n v="792"/>
    <n v="83.023989898989896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x v="91"/>
    <n v="903"/>
    <n v="0.16722222222222222"/>
    <x v="3"/>
    <n v="10"/>
    <n v="90.3"/>
    <x v="0"/>
    <s v="CAD"/>
    <n v="1480572000"/>
    <x v="413"/>
    <b v="1"/>
    <b v="0"/>
    <s v="theater/plays"/>
    <x v="3"/>
    <x v="3"/>
  </r>
  <r>
    <n v="435"/>
    <s v="Spence, Jackson and Kelly"/>
    <s v="Advanced discrete leverage"/>
    <x v="257"/>
    <n v="178120"/>
    <n v="1.168766404199475"/>
    <x v="1"/>
    <n v="1713"/>
    <n v="103.98131932282546"/>
    <x v="6"/>
    <s v="EUR"/>
    <n v="1418623200"/>
    <x v="414"/>
    <b v="0"/>
    <b v="1"/>
    <s v="theater/plays"/>
    <x v="3"/>
    <x v="3"/>
  </r>
  <r>
    <n v="436"/>
    <s v="King-Nguyen"/>
    <s v="Open-source incremental throughput"/>
    <x v="81"/>
    <n v="13678"/>
    <n v="10.521538461538462"/>
    <x v="1"/>
    <n v="249"/>
    <n v="54.931726907630519"/>
    <x v="1"/>
    <s v="USD"/>
    <n v="1555736400"/>
    <x v="354"/>
    <b v="0"/>
    <b v="0"/>
    <s v="music/jazz"/>
    <x v="1"/>
    <x v="17"/>
  </r>
  <r>
    <n v="437"/>
    <s v="Hansen Group"/>
    <s v="Centralized regional interface"/>
    <x v="32"/>
    <n v="9969"/>
    <n v="1.2307407407407407"/>
    <x v="1"/>
    <n v="192"/>
    <n v="51.921875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x v="111"/>
    <n v="14827"/>
    <n v="1.7863855421686747"/>
    <x v="1"/>
    <n v="247"/>
    <n v="60.02834008097166"/>
    <x v="1"/>
    <s v="USD"/>
    <n v="1362376800"/>
    <x v="416"/>
    <b v="0"/>
    <b v="0"/>
    <s v="theater/plays"/>
    <x v="3"/>
    <x v="3"/>
  </r>
  <r>
    <n v="439"/>
    <s v="Cummings Inc"/>
    <s v="Digitized transitional monitoring"/>
    <x v="258"/>
    <n v="100900"/>
    <n v="3.5528169014084505"/>
    <x v="1"/>
    <n v="2293"/>
    <n v="44.003488879197555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x v="259"/>
    <n v="165954"/>
    <n v="1.6190634146341463"/>
    <x v="1"/>
    <n v="3131"/>
    <n v="53.003513254551258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x v="260"/>
    <n v="1744"/>
    <n v="0.24914285714285714"/>
    <x v="0"/>
    <n v="32"/>
    <n v="54.5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x v="91"/>
    <n v="10731"/>
    <n v="1.9872222222222222"/>
    <x v="1"/>
    <n v="143"/>
    <n v="75.04195804195804"/>
    <x v="6"/>
    <s v="EUR"/>
    <n v="1504328400"/>
    <x v="420"/>
    <b v="0"/>
    <b v="0"/>
    <s v="theater/plays"/>
    <x v="3"/>
    <x v="3"/>
  </r>
  <r>
    <n v="443"/>
    <s v="Clark-Bowman"/>
    <s v="Stand-alone user-facing service-desk"/>
    <x v="29"/>
    <n v="3232"/>
    <n v="0.34752688172043011"/>
    <x v="3"/>
    <n v="90"/>
    <n v="35.911111111111111"/>
    <x v="1"/>
    <s v="USD"/>
    <n v="1285822800"/>
    <x v="421"/>
    <b v="0"/>
    <b v="0"/>
    <s v="theater/plays"/>
    <x v="3"/>
    <x v="3"/>
  </r>
  <r>
    <n v="444"/>
    <s v="Hensley Ltd"/>
    <s v="Versatile global attitude"/>
    <x v="8"/>
    <n v="10938"/>
    <n v="1.7641935483870967"/>
    <x v="1"/>
    <n v="296"/>
    <n v="36.952702702702702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x v="118"/>
    <n v="10739"/>
    <n v="5.1138095238095236"/>
    <x v="1"/>
    <n v="170"/>
    <n v="63.170588235294119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x v="85"/>
    <n v="5579"/>
    <n v="0.82044117647058823"/>
    <x v="0"/>
    <n v="186"/>
    <n v="29.99462365591398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x v="261"/>
    <n v="37754"/>
    <n v="0.24326030927835052"/>
    <x v="3"/>
    <n v="439"/>
    <n v="86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x v="262"/>
    <n v="45384"/>
    <n v="0.50482758620689661"/>
    <x v="0"/>
    <n v="605"/>
    <n v="75.014876033057845"/>
    <x v="1"/>
    <s v="USD"/>
    <n v="1365915600"/>
    <x v="426"/>
    <b v="0"/>
    <b v="1"/>
    <s v="games/video games"/>
    <x v="6"/>
    <x v="11"/>
  </r>
  <r>
    <n v="449"/>
    <s v="Cuevas-Morales"/>
    <s v="Public-key coherent ability"/>
    <x v="79"/>
    <n v="8703"/>
    <n v="9.67"/>
    <x v="1"/>
    <n v="86"/>
    <n v="101.19767441860465"/>
    <x v="3"/>
    <s v="DKK"/>
    <n v="1551852000"/>
    <x v="427"/>
    <b v="0"/>
    <b v="0"/>
    <s v="games/video games"/>
    <x v="6"/>
    <x v="11"/>
  </r>
  <r>
    <n v="450"/>
    <s v="Delgado-Hatfield"/>
    <s v="Up-sized composite success"/>
    <x v="0"/>
    <n v="4"/>
    <n v="0.04"/>
    <x v="0"/>
    <n v="1"/>
    <n v="4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x v="263"/>
    <n v="182302"/>
    <n v="1.2284501347708894"/>
    <x v="1"/>
    <n v="6286"/>
    <n v="29.001272669424118"/>
    <x v="1"/>
    <s v="USD"/>
    <n v="1500440400"/>
    <x v="429"/>
    <b v="0"/>
    <b v="0"/>
    <s v="music/rock"/>
    <x v="1"/>
    <x v="1"/>
  </r>
  <r>
    <n v="452"/>
    <s v="Morris Group"/>
    <s v="Realigned impactful artificial intelligence"/>
    <x v="73"/>
    <n v="3045"/>
    <n v="0.63437500000000002"/>
    <x v="0"/>
    <n v="31"/>
    <n v="98.225806451612897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x v="264"/>
    <n v="102749"/>
    <n v="0.56331688596491225"/>
    <x v="0"/>
    <n v="1181"/>
    <n v="87.001693480101608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x v="220"/>
    <n v="1763"/>
    <n v="0.44074999999999998"/>
    <x v="0"/>
    <n v="39"/>
    <n v="45.205128205128204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x v="265"/>
    <n v="137904"/>
    <n v="1.1837253218884121"/>
    <x v="1"/>
    <n v="3727"/>
    <n v="37.001341561577675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x v="266"/>
    <n v="152438"/>
    <n v="1.041243169398907"/>
    <x v="1"/>
    <n v="1605"/>
    <n v="94.97694704049844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x v="92"/>
    <n v="1332"/>
    <n v="0.26640000000000003"/>
    <x v="0"/>
    <n v="46"/>
    <n v="28.956521739130434"/>
    <x v="1"/>
    <s v="USD"/>
    <n v="1476421200"/>
    <x v="435"/>
    <b v="0"/>
    <b v="0"/>
    <s v="theater/plays"/>
    <x v="3"/>
    <x v="3"/>
  </r>
  <r>
    <n v="458"/>
    <s v="Wise, Thompson and Allen"/>
    <s v="Pre-emptive neutral portal"/>
    <x v="267"/>
    <n v="118706"/>
    <n v="3.5120118343195266"/>
    <x v="1"/>
    <n v="2120"/>
    <n v="55.993396226415094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x v="9"/>
    <n v="5674"/>
    <n v="0.90063492063492068"/>
    <x v="0"/>
    <n v="105"/>
    <n v="54.038095238095238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x v="166"/>
    <n v="4119"/>
    <n v="1.7162500000000001"/>
    <x v="1"/>
    <n v="50"/>
    <n v="82.38"/>
    <x v="1"/>
    <s v="USD"/>
    <n v="1281330000"/>
    <x v="438"/>
    <b v="0"/>
    <b v="0"/>
    <s v="theater/plays"/>
    <x v="3"/>
    <x v="3"/>
  </r>
  <r>
    <n v="461"/>
    <s v="Terry-Salinas"/>
    <s v="Networked secondary structure"/>
    <x v="268"/>
    <n v="139354"/>
    <n v="1.4104655870445344"/>
    <x v="1"/>
    <n v="2080"/>
    <n v="66.997115384615384"/>
    <x v="1"/>
    <s v="USD"/>
    <n v="1398661200"/>
    <x v="439"/>
    <b v="0"/>
    <b v="0"/>
    <s v="film &amp; video/drama"/>
    <x v="4"/>
    <x v="6"/>
  </r>
  <r>
    <n v="462"/>
    <s v="Wang-Rodriguez"/>
    <s v="Total multimedia website"/>
    <x v="269"/>
    <n v="57734"/>
    <n v="0.30579449152542371"/>
    <x v="0"/>
    <n v="535"/>
    <n v="107.91401869158878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x v="270"/>
    <n v="145265"/>
    <n v="1.0816455696202532"/>
    <x v="1"/>
    <n v="2105"/>
    <n v="69.009501187648453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x v="271"/>
    <n v="95020"/>
    <n v="1.3345505617977529"/>
    <x v="1"/>
    <n v="2436"/>
    <n v="39.006568144499177"/>
    <x v="1"/>
    <s v="USD"/>
    <n v="1518328800"/>
    <x v="442"/>
    <b v="0"/>
    <b v="0"/>
    <s v="theater/plays"/>
    <x v="3"/>
    <x v="3"/>
  </r>
  <r>
    <n v="465"/>
    <s v="Gonzalez-Robbins"/>
    <s v="Up-sized responsive protocol"/>
    <x v="53"/>
    <n v="8829"/>
    <n v="1.8785106382978722"/>
    <x v="1"/>
    <n v="80"/>
    <n v="110.3625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x v="272"/>
    <n v="3984"/>
    <n v="3.32"/>
    <x v="1"/>
    <n v="42"/>
    <n v="94.857142857142861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x v="1"/>
    <n v="8053"/>
    <n v="5.7521428571428572"/>
    <x v="1"/>
    <n v="139"/>
    <n v="57.935251798561154"/>
    <x v="0"/>
    <s v="CAD"/>
    <n v="1448258400"/>
    <x v="445"/>
    <b v="0"/>
    <b v="1"/>
    <s v="technology/web"/>
    <x v="2"/>
    <x v="2"/>
  </r>
  <r>
    <n v="468"/>
    <s v="Hughes Inc"/>
    <s v="Streamlined neutral analyzer"/>
    <x v="220"/>
    <n v="1620"/>
    <n v="0.40500000000000003"/>
    <x v="0"/>
    <n v="16"/>
    <n v="101.25"/>
    <x v="1"/>
    <s v="USD"/>
    <n v="1555218000"/>
    <x v="368"/>
    <b v="0"/>
    <b v="0"/>
    <s v="theater/plays"/>
    <x v="3"/>
    <x v="3"/>
  </r>
  <r>
    <n v="469"/>
    <s v="Olsen-Ryan"/>
    <s v="Assimilated neutral utilization"/>
    <x v="36"/>
    <n v="10328"/>
    <n v="1.8442857142857143"/>
    <x v="1"/>
    <n v="159"/>
    <n v="64.95597484276729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x v="136"/>
    <n v="10289"/>
    <n v="2.8580555555555556"/>
    <x v="1"/>
    <n v="381"/>
    <n v="27.00524934383202"/>
    <x v="1"/>
    <s v="USD"/>
    <n v="1481522400"/>
    <x v="447"/>
    <b v="0"/>
    <b v="0"/>
    <s v="technology/wearables"/>
    <x v="2"/>
    <x v="8"/>
  </r>
  <r>
    <n v="471"/>
    <s v="Perry and Sons"/>
    <s v="Configurable static help-desk"/>
    <x v="33"/>
    <n v="9889"/>
    <n v="3.19"/>
    <x v="1"/>
    <n v="194"/>
    <n v="50.97422680412371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x v="273"/>
    <n v="60342"/>
    <n v="0.39234070221066319"/>
    <x v="0"/>
    <n v="575"/>
    <n v="104.94260869565217"/>
    <x v="1"/>
    <s v="USD"/>
    <n v="1552280400"/>
    <x v="178"/>
    <b v="0"/>
    <b v="0"/>
    <s v="music/rock"/>
    <x v="1"/>
    <x v="1"/>
  </r>
  <r>
    <n v="473"/>
    <s v="Richardson Inc"/>
    <s v="Assimilated fault-tolerant capacity"/>
    <x v="92"/>
    <n v="8907"/>
    <n v="1.7814000000000001"/>
    <x v="1"/>
    <n v="106"/>
    <n v="84.028301886792448"/>
    <x v="1"/>
    <s v="USD"/>
    <n v="1529989200"/>
    <x v="449"/>
    <b v="0"/>
    <b v="0"/>
    <s v="music/electric music"/>
    <x v="1"/>
    <x v="5"/>
  </r>
  <r>
    <n v="474"/>
    <s v="Santos-Young"/>
    <s v="Enhanced neutral ability"/>
    <x v="220"/>
    <n v="14606"/>
    <n v="3.6515"/>
    <x v="1"/>
    <n v="142"/>
    <n v="102.85915492957747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x v="71"/>
    <n v="8432"/>
    <n v="1.1394594594594594"/>
    <x v="1"/>
    <n v="211"/>
    <n v="39.96208530805687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x v="274"/>
    <n v="57122"/>
    <n v="0.29828720626631855"/>
    <x v="0"/>
    <n v="1120"/>
    <n v="51.001785714285717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x v="275"/>
    <n v="4613"/>
    <n v="0.54270588235294115"/>
    <x v="0"/>
    <n v="113"/>
    <n v="40.823008849557525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x v="276"/>
    <n v="162603"/>
    <n v="2.3634156976744185"/>
    <x v="1"/>
    <n v="2756"/>
    <n v="58.999637155297535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x v="166"/>
    <n v="12310"/>
    <n v="5.1291666666666664"/>
    <x v="1"/>
    <n v="173"/>
    <n v="71.156069364161851"/>
    <x v="4"/>
    <s v="GBP"/>
    <n v="1501304400"/>
    <x v="455"/>
    <b v="0"/>
    <b v="0"/>
    <s v="food/food trucks"/>
    <x v="0"/>
    <x v="0"/>
  </r>
  <r>
    <n v="480"/>
    <s v="Robles-Hudson"/>
    <s v="Balanced bifurcated leverage"/>
    <x v="133"/>
    <n v="8656"/>
    <n v="1.0065116279069768"/>
    <x v="1"/>
    <n v="87"/>
    <n v="99.494252873563212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x v="277"/>
    <n v="159931"/>
    <n v="0.81348423194303154"/>
    <x v="0"/>
    <n v="1538"/>
    <n v="103.98634590377114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x v="3"/>
    <n v="689"/>
    <n v="0.16404761904761905"/>
    <x v="0"/>
    <n v="9"/>
    <n v="76.555555555555557"/>
    <x v="1"/>
    <s v="USD"/>
    <n v="1330063200"/>
    <x v="458"/>
    <b v="0"/>
    <b v="1"/>
    <s v="publishing/fiction"/>
    <x v="5"/>
    <x v="13"/>
  </r>
  <r>
    <n v="483"/>
    <s v="Rice-Parker"/>
    <s v="Down-sized actuating infrastructure"/>
    <x v="278"/>
    <n v="48236"/>
    <n v="0.52774617067833696"/>
    <x v="0"/>
    <n v="554"/>
    <n v="87.068592057761734"/>
    <x v="1"/>
    <s v="USD"/>
    <n v="1576130400"/>
    <x v="459"/>
    <b v="0"/>
    <b v="0"/>
    <s v="theater/plays"/>
    <x v="3"/>
    <x v="3"/>
  </r>
  <r>
    <n v="484"/>
    <s v="Landry Inc"/>
    <s v="Synergistic cohesive adapter"/>
    <x v="241"/>
    <n v="77021"/>
    <n v="2.6020608108108108"/>
    <x v="1"/>
    <n v="1572"/>
    <n v="48.99554707379135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x v="279"/>
    <n v="27844"/>
    <n v="0.30732891832229581"/>
    <x v="0"/>
    <n v="648"/>
    <n v="42.969135802469133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x v="5"/>
    <n v="702"/>
    <n v="0.13500000000000001"/>
    <x v="0"/>
    <n v="21"/>
    <n v="33.428571428571431"/>
    <x v="4"/>
    <s v="GBP"/>
    <n v="1520575200"/>
    <x v="462"/>
    <b v="0"/>
    <b v="1"/>
    <s v="publishing/translations"/>
    <x v="5"/>
    <x v="18"/>
  </r>
  <r>
    <n v="487"/>
    <s v="Smith-Wallace"/>
    <s v="Monitored 24/7 time-frame"/>
    <x v="280"/>
    <n v="197024"/>
    <n v="1.7862556663644606"/>
    <x v="1"/>
    <n v="2346"/>
    <n v="83.982949701619773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x v="98"/>
    <n v="11663"/>
    <n v="2.2005660377358489"/>
    <x v="1"/>
    <n v="115"/>
    <n v="101.41739130434783"/>
    <x v="1"/>
    <s v="USD"/>
    <n v="1454479200"/>
    <x v="464"/>
    <b v="0"/>
    <b v="0"/>
    <s v="theater/plays"/>
    <x v="3"/>
    <x v="3"/>
  </r>
  <r>
    <n v="489"/>
    <s v="Clark Inc"/>
    <s v="Down-sized mobile time-frame"/>
    <x v="243"/>
    <n v="9339"/>
    <n v="1.015108695652174"/>
    <x v="1"/>
    <n v="85"/>
    <n v="109.87058823529412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x v="166"/>
    <n v="4596"/>
    <n v="1.915"/>
    <x v="1"/>
    <n v="144"/>
    <n v="31.916666666666668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x v="281"/>
    <n v="173437"/>
    <n v="3.0534683098591549"/>
    <x v="1"/>
    <n v="2443"/>
    <n v="70.993450675399103"/>
    <x v="1"/>
    <s v="USD"/>
    <n v="1372654800"/>
    <x v="467"/>
    <b v="0"/>
    <b v="1"/>
    <s v="food/food trucks"/>
    <x v="0"/>
    <x v="0"/>
  </r>
  <r>
    <n v="492"/>
    <s v="Garcia Group"/>
    <s v="Persevering interactive matrix"/>
    <x v="255"/>
    <n v="45831"/>
    <n v="0.23995287958115183"/>
    <x v="3"/>
    <n v="595"/>
    <n v="77.026890756302521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x v="79"/>
    <n v="6514"/>
    <n v="7.2377777777777776"/>
    <x v="1"/>
    <n v="64"/>
    <n v="101.78125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x v="186"/>
    <n v="13684"/>
    <n v="5.4736000000000002"/>
    <x v="1"/>
    <n v="268"/>
    <n v="51.059701492537314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x v="170"/>
    <n v="13264"/>
    <n v="4.1449999999999996"/>
    <x v="1"/>
    <n v="195"/>
    <n v="68.02051282051282"/>
    <x v="3"/>
    <s v="DKK"/>
    <n v="1402376400"/>
    <x v="471"/>
    <b v="0"/>
    <b v="0"/>
    <s v="theater/plays"/>
    <x v="3"/>
    <x v="3"/>
  </r>
  <r>
    <n v="496"/>
    <s v="Morales Group"/>
    <s v="Optimized bi-directional extranet"/>
    <x v="282"/>
    <n v="1667"/>
    <n v="9.0696409140369975E-3"/>
    <x v="0"/>
    <n v="54"/>
    <n v="30.87037037037037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x v="122"/>
    <n v="3349"/>
    <n v="0.34173469387755101"/>
    <x v="0"/>
    <n v="120"/>
    <n v="27.908333333333335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x v="283"/>
    <n v="46317"/>
    <n v="0.239488107549121"/>
    <x v="0"/>
    <n v="579"/>
    <n v="79.994818652849744"/>
    <x v="3"/>
    <s v="DKK"/>
    <n v="1420092000"/>
    <x v="474"/>
    <b v="0"/>
    <b v="0"/>
    <s v="technology/web"/>
    <x v="2"/>
    <x v="2"/>
  </r>
  <r>
    <n v="499"/>
    <s v="Hunt Group"/>
    <s v="Reverse-engineered executive emulation"/>
    <x v="284"/>
    <n v="78743"/>
    <n v="0.48072649572649573"/>
    <x v="0"/>
    <n v="2072"/>
    <n v="38.003378378378379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x v="380"/>
    <b v="0"/>
    <b v="1"/>
    <s v="theater/plays"/>
    <x v="3"/>
    <x v="3"/>
  </r>
  <r>
    <n v="501"/>
    <s v="Mccann-Le"/>
    <s v="Focused coherent methodology"/>
    <x v="285"/>
    <n v="107743"/>
    <n v="0.70145182291666663"/>
    <x v="0"/>
    <n v="1796"/>
    <n v="59.990534521158132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x v="81"/>
    <n v="6889"/>
    <n v="5.2992307692307694"/>
    <x v="1"/>
    <n v="186"/>
    <n v="37.037634408602152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x v="286"/>
    <n v="45983"/>
    <n v="1.8032549019607844"/>
    <x v="1"/>
    <n v="460"/>
    <n v="99.963043478260872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x v="168"/>
    <n v="6924"/>
    <n v="0.92320000000000002"/>
    <x v="0"/>
    <n v="62"/>
    <n v="111.6774193548387"/>
    <x v="6"/>
    <s v="EUR"/>
    <n v="1431925200"/>
    <x v="478"/>
    <b v="0"/>
    <b v="0"/>
    <s v="music/rock"/>
    <x v="1"/>
    <x v="1"/>
  </r>
  <r>
    <n v="505"/>
    <s v="Jensen-Vargas"/>
    <s v="Ameliorated explicit parallelism"/>
    <x v="262"/>
    <n v="12497"/>
    <n v="0.13901001112347053"/>
    <x v="0"/>
    <n v="347"/>
    <n v="36.014409221902014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x v="287"/>
    <n v="166874"/>
    <n v="9.2707777777777771"/>
    <x v="1"/>
    <n v="2528"/>
    <n v="66.010284810126578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x v="118"/>
    <n v="837"/>
    <n v="0.39857142857142858"/>
    <x v="0"/>
    <n v="19"/>
    <n v="44.05263157894737"/>
    <x v="1"/>
    <s v="USD"/>
    <n v="1365483600"/>
    <x v="481"/>
    <b v="0"/>
    <b v="1"/>
    <s v="technology/web"/>
    <x v="2"/>
    <x v="2"/>
  </r>
  <r>
    <n v="508"/>
    <s v="Roberts Group"/>
    <s v="Up-sized radical pricing structure"/>
    <x v="288"/>
    <n v="193820"/>
    <n v="1.1222929936305732"/>
    <x v="1"/>
    <n v="3657"/>
    <n v="52.999726551818434"/>
    <x v="1"/>
    <s v="USD"/>
    <n v="1532840400"/>
    <x v="482"/>
    <b v="0"/>
    <b v="0"/>
    <s v="theater/plays"/>
    <x v="3"/>
    <x v="3"/>
  </r>
  <r>
    <n v="509"/>
    <s v="White LLC"/>
    <s v="Robust zero-defect project"/>
    <x v="172"/>
    <n v="119510"/>
    <n v="0.70925816023738875"/>
    <x v="0"/>
    <n v="1258"/>
    <n v="95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x v="75"/>
    <n v="9289"/>
    <n v="1.1908974358974358"/>
    <x v="1"/>
    <n v="131"/>
    <n v="70.908396946564892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x v="252"/>
    <n v="35498"/>
    <n v="0.24017591339648173"/>
    <x v="0"/>
    <n v="362"/>
    <n v="98.060773480662988"/>
    <x v="1"/>
    <s v="USD"/>
    <n v="1564030800"/>
    <x v="265"/>
    <b v="0"/>
    <b v="0"/>
    <s v="theater/plays"/>
    <x v="3"/>
    <x v="3"/>
  </r>
  <r>
    <n v="512"/>
    <s v="Williams-Walsh"/>
    <s v="Organized explicit core"/>
    <x v="14"/>
    <n v="12678"/>
    <n v="1.3931868131868133"/>
    <x v="1"/>
    <n v="239"/>
    <n v="53.046025104602514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x v="111"/>
    <n v="3260"/>
    <n v="0.39277108433734942"/>
    <x v="3"/>
    <n v="35"/>
    <n v="93.142857142857139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x v="289"/>
    <n v="31123"/>
    <n v="0.22439077144917088"/>
    <x v="3"/>
    <n v="528"/>
    <n v="58.945075757575758"/>
    <x v="5"/>
    <s v="CHF"/>
    <n v="1386309600"/>
    <x v="412"/>
    <b v="0"/>
    <b v="1"/>
    <s v="music/rock"/>
    <x v="1"/>
    <x v="1"/>
  </r>
  <r>
    <n v="515"/>
    <s v="Cox LLC"/>
    <s v="Phased 24hour flexibility"/>
    <x v="133"/>
    <n v="4797"/>
    <n v="0.55779069767441858"/>
    <x v="0"/>
    <n v="133"/>
    <n v="36.067669172932334"/>
    <x v="0"/>
    <s v="CAD"/>
    <n v="1324620000"/>
    <x v="487"/>
    <b v="0"/>
    <b v="1"/>
    <s v="theater/plays"/>
    <x v="3"/>
    <x v="3"/>
  </r>
  <r>
    <n v="516"/>
    <s v="Morales-Odonnell"/>
    <s v="Exclusive 5thgeneration structure"/>
    <x v="290"/>
    <n v="53324"/>
    <n v="0.42523125996810207"/>
    <x v="0"/>
    <n v="846"/>
    <n v="63.030732860520096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x v="291"/>
    <n v="6608"/>
    <n v="1.1200000000000001"/>
    <x v="1"/>
    <n v="78"/>
    <n v="84.717948717948715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x v="35"/>
    <n v="622"/>
    <n v="7.0681818181818179E-2"/>
    <x v="0"/>
    <n v="10"/>
    <n v="62.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x v="96"/>
    <n v="180802"/>
    <n v="1.0174563871693867"/>
    <x v="1"/>
    <n v="1773"/>
    <n v="101.97518330513255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x v="126"/>
    <n v="3406"/>
    <n v="4.2575000000000003"/>
    <x v="1"/>
    <n v="32"/>
    <n v="106.4375"/>
    <x v="1"/>
    <s v="USD"/>
    <n v="1555650000"/>
    <x v="490"/>
    <b v="0"/>
    <b v="0"/>
    <s v="theater/plays"/>
    <x v="3"/>
    <x v="3"/>
  </r>
  <r>
    <n v="521"/>
    <s v="Wilson Ltd"/>
    <s v="Function-based multi-state software"/>
    <x v="4"/>
    <n v="11061"/>
    <n v="1.4553947368421052"/>
    <x v="1"/>
    <n v="369"/>
    <n v="29.975609756097562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x v="292"/>
    <n v="16389"/>
    <n v="0.32453465346534655"/>
    <x v="0"/>
    <n v="191"/>
    <n v="85.806282722513089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x v="79"/>
    <n v="6303"/>
    <n v="7.003333333333333"/>
    <x v="1"/>
    <n v="89"/>
    <n v="70.82022471910112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x v="127"/>
    <n v="81136"/>
    <n v="0.83904860392967939"/>
    <x v="0"/>
    <n v="1979"/>
    <n v="40.998484082870135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x v="118"/>
    <n v="1768"/>
    <n v="0.84190476190476193"/>
    <x v="0"/>
    <n v="63"/>
    <n v="28.063492063492063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x v="111"/>
    <n v="12944"/>
    <n v="1.5595180722891566"/>
    <x v="1"/>
    <n v="147"/>
    <n v="88.054421768707485"/>
    <x v="1"/>
    <s v="USD"/>
    <n v="1451109600"/>
    <x v="495"/>
    <b v="0"/>
    <b v="1"/>
    <s v="theater/plays"/>
    <x v="3"/>
    <x v="3"/>
  </r>
  <r>
    <n v="527"/>
    <s v="Rosario-Smith"/>
    <s v="Enterprise-wide intermediate portal"/>
    <x v="223"/>
    <n v="188480"/>
    <n v="0.99619450317124736"/>
    <x v="0"/>
    <n v="6080"/>
    <n v="31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x v="25"/>
    <n v="7227"/>
    <n v="0.80300000000000005"/>
    <x v="0"/>
    <n v="80"/>
    <n v="90.337500000000006"/>
    <x v="4"/>
    <s v="GBP"/>
    <n v="1385186400"/>
    <x v="497"/>
    <b v="0"/>
    <b v="0"/>
    <s v="music/indie rock"/>
    <x v="1"/>
    <x v="7"/>
  </r>
  <r>
    <n v="529"/>
    <s v="Gallegos Inc"/>
    <s v="Seamless logistical encryption"/>
    <x v="135"/>
    <n v="574"/>
    <n v="0.11254901960784314"/>
    <x v="0"/>
    <n v="9"/>
    <n v="63.777777777777779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x v="293"/>
    <n v="96328"/>
    <n v="0.91740952380952379"/>
    <x v="0"/>
    <n v="1784"/>
    <n v="53.995515695067262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x v="294"/>
    <n v="178338"/>
    <n v="0.95521156936261387"/>
    <x v="2"/>
    <n v="3640"/>
    <n v="48.993956043956047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x v="39"/>
    <n v="8046"/>
    <n v="5.0287499999999996"/>
    <x v="1"/>
    <n v="126"/>
    <n v="63.857142857142854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x v="295"/>
    <n v="184086"/>
    <n v="1.5924394463667819"/>
    <x v="1"/>
    <n v="2218"/>
    <n v="82.99639314697925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x v="296"/>
    <n v="13385"/>
    <n v="0.15022446689113356"/>
    <x v="0"/>
    <n v="243"/>
    <n v="55.08230452674897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x v="97"/>
    <n v="12533"/>
    <n v="4.820384615384615"/>
    <x v="1"/>
    <n v="202"/>
    <n v="62.044554455445542"/>
    <x v="6"/>
    <s v="EUR"/>
    <n v="1528434000"/>
    <x v="502"/>
    <b v="0"/>
    <b v="1"/>
    <s v="theater/plays"/>
    <x v="3"/>
    <x v="3"/>
  </r>
  <r>
    <n v="536"/>
    <s v="Shannon-Olson"/>
    <s v="Enhanced methodical middleware"/>
    <x v="122"/>
    <n v="14697"/>
    <n v="1.4996938775510205"/>
    <x v="1"/>
    <n v="140"/>
    <n v="104.97857142857143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x v="197"/>
    <n v="98935"/>
    <n v="1.1722156398104266"/>
    <x v="1"/>
    <n v="1052"/>
    <n v="94.044676806083643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x v="297"/>
    <n v="57034"/>
    <n v="0.37695968274950431"/>
    <x v="0"/>
    <n v="1296"/>
    <n v="44.007716049382715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x v="122"/>
    <n v="7120"/>
    <n v="0.72653061224489801"/>
    <x v="0"/>
    <n v="77"/>
    <n v="92.467532467532465"/>
    <x v="1"/>
    <s v="USD"/>
    <n v="1561957200"/>
    <x v="505"/>
    <b v="0"/>
    <b v="1"/>
    <s v="food/food trucks"/>
    <x v="0"/>
    <x v="0"/>
  </r>
  <r>
    <n v="540"/>
    <s v="Brown-Pena"/>
    <s v="Front-line client-server secured line"/>
    <x v="98"/>
    <n v="14097"/>
    <n v="2.6598113207547169"/>
    <x v="1"/>
    <n v="247"/>
    <n v="57.072874493927124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x v="298"/>
    <n v="43086"/>
    <n v="0.24205617977528091"/>
    <x v="0"/>
    <n v="395"/>
    <n v="109.07848101265823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x v="299"/>
    <n v="1930"/>
    <n v="2.5064935064935064E-2"/>
    <x v="0"/>
    <n v="49"/>
    <n v="39.387755102040813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x v="300"/>
    <n v="13864"/>
    <n v="0.1632979976442874"/>
    <x v="0"/>
    <n v="180"/>
    <n v="77.022222222222226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x v="54"/>
    <n v="7742"/>
    <n v="2.7650000000000001"/>
    <x v="1"/>
    <n v="84"/>
    <n v="92.166666666666671"/>
    <x v="1"/>
    <s v="USD"/>
    <n v="1452232800"/>
    <x v="510"/>
    <b v="0"/>
    <b v="0"/>
    <s v="music/rock"/>
    <x v="1"/>
    <x v="1"/>
  </r>
  <r>
    <n v="545"/>
    <s v="Deleon and Sons"/>
    <s v="Organized value-added access"/>
    <x v="301"/>
    <n v="164109"/>
    <n v="0.88803571428571426"/>
    <x v="0"/>
    <n v="2690"/>
    <n v="61.007063197026021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x v="3"/>
    <n v="6870"/>
    <n v="1.6357142857142857"/>
    <x v="1"/>
    <n v="88"/>
    <n v="78.068181818181813"/>
    <x v="1"/>
    <s v="USD"/>
    <n v="1537160400"/>
    <x v="512"/>
    <b v="0"/>
    <b v="1"/>
    <s v="theater/plays"/>
    <x v="3"/>
    <x v="3"/>
  </r>
  <r>
    <n v="547"/>
    <s v="Hardin-Dixon"/>
    <s v="Focused solution-oriented matrix"/>
    <x v="81"/>
    <n v="12597"/>
    <n v="9.69"/>
    <x v="1"/>
    <n v="156"/>
    <n v="80.75"/>
    <x v="1"/>
    <s v="USD"/>
    <n v="1422165600"/>
    <x v="513"/>
    <b v="0"/>
    <b v="0"/>
    <s v="film &amp; video/drama"/>
    <x v="4"/>
    <x v="6"/>
  </r>
  <r>
    <n v="548"/>
    <s v="York-Pitts"/>
    <s v="Monitored discrete toolset"/>
    <x v="302"/>
    <n v="179074"/>
    <n v="2.7091376701966716"/>
    <x v="1"/>
    <n v="2985"/>
    <n v="59.991289782244557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x v="303"/>
    <n v="83843"/>
    <n v="2.8421355932203389"/>
    <x v="1"/>
    <n v="762"/>
    <n v="110.03018372703411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x v="0"/>
    <n v="4"/>
    <n v="0.04"/>
    <x v="3"/>
    <n v="1"/>
    <n v="4"/>
    <x v="5"/>
    <s v="CHF"/>
    <n v="1330495200"/>
    <x v="516"/>
    <b v="0"/>
    <b v="0"/>
    <s v="music/indie rock"/>
    <x v="1"/>
    <x v="7"/>
  </r>
  <r>
    <n v="551"/>
    <s v="Martin-James"/>
    <s v="Streamlined upward-trending analyzer"/>
    <x v="304"/>
    <n v="105598"/>
    <n v="0.58632981676846196"/>
    <x v="0"/>
    <n v="2779"/>
    <n v="37.99856063332134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x v="25"/>
    <n v="8866"/>
    <n v="0.98511111111111116"/>
    <x v="0"/>
    <n v="92"/>
    <n v="96.369565217391298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x v="305"/>
    <n v="75022"/>
    <n v="0.43975381008206332"/>
    <x v="0"/>
    <n v="1028"/>
    <n v="72.978599221789878"/>
    <x v="1"/>
    <s v="USD"/>
    <n v="1293948000"/>
    <x v="519"/>
    <b v="0"/>
    <b v="0"/>
    <s v="music/rock"/>
    <x v="1"/>
    <x v="1"/>
  </r>
  <r>
    <n v="554"/>
    <s v="Ritter PLC"/>
    <s v="Multi-channeled upward-trending application"/>
    <x v="40"/>
    <n v="14408"/>
    <n v="1.5166315789473683"/>
    <x v="1"/>
    <n v="554"/>
    <n v="26.007220216606498"/>
    <x v="0"/>
    <s v="CAD"/>
    <n v="1482127200"/>
    <x v="520"/>
    <b v="0"/>
    <b v="0"/>
    <s v="music/indie rock"/>
    <x v="1"/>
    <x v="7"/>
  </r>
  <r>
    <n v="555"/>
    <s v="Anderson Group"/>
    <s v="Organic maximized database"/>
    <x v="9"/>
    <n v="14089"/>
    <n v="2.2363492063492063"/>
    <x v="1"/>
    <n v="135"/>
    <n v="104.36296296296297"/>
    <x v="3"/>
    <s v="DKK"/>
    <n v="1396414800"/>
    <x v="219"/>
    <b v="0"/>
    <b v="0"/>
    <s v="music/rock"/>
    <x v="1"/>
    <x v="1"/>
  </r>
  <r>
    <n v="556"/>
    <s v="Smith and Sons"/>
    <s v="Grass-roots 24/7 attitude"/>
    <x v="5"/>
    <n v="12467"/>
    <n v="2.3975"/>
    <x v="1"/>
    <n v="122"/>
    <n v="102.18852459016394"/>
    <x v="1"/>
    <s v="USD"/>
    <n v="1315285200"/>
    <x v="521"/>
    <b v="0"/>
    <b v="1"/>
    <s v="publishing/translations"/>
    <x v="5"/>
    <x v="18"/>
  </r>
  <r>
    <n v="557"/>
    <s v="Lam-Hamilton"/>
    <s v="Team-oriented global strategy"/>
    <x v="46"/>
    <n v="11960"/>
    <n v="1.9933333333333334"/>
    <x v="1"/>
    <n v="221"/>
    <n v="54.117647058823529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x v="306"/>
    <n v="7966"/>
    <n v="1.373448275862069"/>
    <x v="1"/>
    <n v="126"/>
    <n v="63.222222222222221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x v="307"/>
    <n v="106321"/>
    <n v="1.009696106362773"/>
    <x v="1"/>
    <n v="1022"/>
    <n v="104.03228962818004"/>
    <x v="1"/>
    <s v="USD"/>
    <n v="1470114000"/>
    <x v="524"/>
    <b v="0"/>
    <b v="0"/>
    <s v="theater/plays"/>
    <x v="3"/>
    <x v="3"/>
  </r>
  <r>
    <n v="560"/>
    <s v="Hunt LLC"/>
    <s v="Re-engineered radical policy"/>
    <x v="77"/>
    <n v="158832"/>
    <n v="7.9416000000000002"/>
    <x v="1"/>
    <n v="3177"/>
    <n v="49.994334277620396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x v="162"/>
    <n v="11091"/>
    <n v="3.6970000000000001"/>
    <x v="1"/>
    <n v="198"/>
    <n v="56.015151515151516"/>
    <x v="5"/>
    <s v="CHF"/>
    <n v="1318827600"/>
    <x v="280"/>
    <b v="0"/>
    <b v="0"/>
    <s v="theater/plays"/>
    <x v="3"/>
    <x v="3"/>
  </r>
  <r>
    <n v="562"/>
    <s v="Blair Inc"/>
    <s v="Configurable bandwidth-monitored throughput"/>
    <x v="34"/>
    <n v="1269"/>
    <n v="0.12818181818181817"/>
    <x v="0"/>
    <n v="26"/>
    <n v="48.807692307692307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x v="41"/>
    <n v="5107"/>
    <n v="1.3802702702702703"/>
    <x v="1"/>
    <n v="85"/>
    <n v="60.082352941176474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x v="308"/>
    <n v="141393"/>
    <n v="0.83813278008298753"/>
    <x v="0"/>
    <n v="1790"/>
    <n v="78.990502793296088"/>
    <x v="1"/>
    <s v="USD"/>
    <n v="1426395600"/>
    <x v="527"/>
    <b v="0"/>
    <b v="0"/>
    <s v="theater/plays"/>
    <x v="3"/>
    <x v="3"/>
  </r>
  <r>
    <n v="565"/>
    <s v="Joseph LLC"/>
    <s v="Decentralized logistical collaboration"/>
    <x v="309"/>
    <n v="194166"/>
    <n v="2.0460063224446787"/>
    <x v="1"/>
    <n v="3596"/>
    <n v="53.99499443826474"/>
    <x v="1"/>
    <s v="USD"/>
    <n v="1321336800"/>
    <x v="528"/>
    <b v="0"/>
    <b v="0"/>
    <s v="theater/plays"/>
    <x v="3"/>
    <x v="3"/>
  </r>
  <r>
    <n v="566"/>
    <s v="Webb-Smith"/>
    <s v="Advanced content-based installation"/>
    <x v="29"/>
    <n v="4124"/>
    <n v="0.44344086021505374"/>
    <x v="0"/>
    <n v="37"/>
    <n v="111.45945945945945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x v="85"/>
    <n v="14865"/>
    <n v="2.1860294117647059"/>
    <x v="1"/>
    <n v="244"/>
    <n v="60.922131147540981"/>
    <x v="1"/>
    <s v="USD"/>
    <n v="1404968400"/>
    <x v="360"/>
    <b v="0"/>
    <b v="0"/>
    <s v="music/rock"/>
    <x v="1"/>
    <x v="1"/>
  </r>
  <r>
    <n v="568"/>
    <s v="Hardin-Foley"/>
    <s v="Synergized zero tolerance help-desk"/>
    <x v="310"/>
    <n v="134688"/>
    <n v="1.8603314917127072"/>
    <x v="1"/>
    <n v="5180"/>
    <n v="26.0015444015444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x v="311"/>
    <n v="47705"/>
    <n v="2.3733830845771142"/>
    <x v="1"/>
    <n v="589"/>
    <n v="80.993208828522924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x v="312"/>
    <n v="95364"/>
    <n v="3.0565384615384614"/>
    <x v="1"/>
    <n v="2725"/>
    <n v="34.995963302752294"/>
    <x v="1"/>
    <s v="USD"/>
    <n v="1419055200"/>
    <x v="531"/>
    <b v="0"/>
    <b v="1"/>
    <s v="music/rock"/>
    <x v="1"/>
    <x v="1"/>
  </r>
  <r>
    <n v="571"/>
    <s v="Wilson and Sons"/>
    <s v="Monitored grid-enabled model"/>
    <x v="26"/>
    <n v="3295"/>
    <n v="0.94142857142857139"/>
    <x v="0"/>
    <n v="35"/>
    <n v="94.142857142857139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x v="25"/>
    <n v="4896"/>
    <n v="0.54400000000000004"/>
    <x v="3"/>
    <n v="94"/>
    <n v="52.085106382978722"/>
    <x v="1"/>
    <s v="USD"/>
    <n v="1443416400"/>
    <x v="533"/>
    <b v="0"/>
    <b v="1"/>
    <s v="music/rock"/>
    <x v="1"/>
    <x v="1"/>
  </r>
  <r>
    <n v="573"/>
    <s v="Valenzuela-Cook"/>
    <s v="Total incremental productivity"/>
    <x v="313"/>
    <n v="7496"/>
    <n v="1.1188059701492536"/>
    <x v="1"/>
    <n v="300"/>
    <n v="24.986666666666668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x v="50"/>
    <n v="9967"/>
    <n v="3.6914814814814814"/>
    <x v="1"/>
    <n v="144"/>
    <n v="69.215277777777771"/>
    <x v="1"/>
    <s v="USD"/>
    <n v="1575698400"/>
    <x v="535"/>
    <b v="0"/>
    <b v="1"/>
    <s v="food/food trucks"/>
    <x v="0"/>
    <x v="0"/>
  </r>
  <r>
    <n v="575"/>
    <s v="Fuentes LLC"/>
    <s v="Universal zero-defect concept"/>
    <x v="314"/>
    <n v="52421"/>
    <n v="0.62930372148859548"/>
    <x v="0"/>
    <n v="558"/>
    <n v="93.944444444444443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x v="62"/>
    <n v="6298"/>
    <n v="0.6492783505154639"/>
    <x v="0"/>
    <n v="64"/>
    <n v="98.40625"/>
    <x v="1"/>
    <s v="USD"/>
    <n v="1509512400"/>
    <x v="537"/>
    <b v="0"/>
    <b v="0"/>
    <s v="theater/plays"/>
    <x v="3"/>
    <x v="3"/>
  </r>
  <r>
    <n v="577"/>
    <s v="Stevens Inc"/>
    <s v="Adaptive 24hour projection"/>
    <x v="139"/>
    <n v="1546"/>
    <n v="0.18853658536585366"/>
    <x v="3"/>
    <n v="37"/>
    <n v="41.783783783783782"/>
    <x v="1"/>
    <s v="USD"/>
    <n v="1299823200"/>
    <x v="538"/>
    <b v="0"/>
    <b v="0"/>
    <s v="music/jazz"/>
    <x v="1"/>
    <x v="17"/>
  </r>
  <r>
    <n v="578"/>
    <s v="Martinez-Johnson"/>
    <s v="Sharable radical toolset"/>
    <x v="315"/>
    <n v="16168"/>
    <n v="0.1675440414507772"/>
    <x v="0"/>
    <n v="245"/>
    <n v="65.991836734693877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x v="8"/>
    <n v="6269"/>
    <n v="1.0111290322580646"/>
    <x v="1"/>
    <n v="87"/>
    <n v="72.05747126436782"/>
    <x v="1"/>
    <s v="USD"/>
    <n v="1312693200"/>
    <x v="540"/>
    <b v="0"/>
    <b v="0"/>
    <s v="music/jazz"/>
    <x v="1"/>
    <x v="17"/>
  </r>
  <r>
    <n v="580"/>
    <s v="Perez PLC"/>
    <s v="Seamless 6thgeneration extranet"/>
    <x v="316"/>
    <n v="149578"/>
    <n v="3.4150228310502282"/>
    <x v="1"/>
    <n v="3116"/>
    <n v="48.003209242618745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x v="46"/>
    <n v="3841"/>
    <n v="0.64016666666666666"/>
    <x v="0"/>
    <n v="71"/>
    <n v="54.098591549295776"/>
    <x v="1"/>
    <s v="USD"/>
    <n v="1304053200"/>
    <x v="542"/>
    <b v="0"/>
    <b v="0"/>
    <s v="technology/web"/>
    <x v="2"/>
    <x v="2"/>
  </r>
  <r>
    <n v="582"/>
    <s v="Pineda Ltd"/>
    <s v="Cross-group global system engine"/>
    <x v="251"/>
    <n v="4531"/>
    <n v="0.5208045977011494"/>
    <x v="0"/>
    <n v="42"/>
    <n v="107.88095238095238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x v="317"/>
    <n v="60934"/>
    <n v="3.2240211640211642"/>
    <x v="1"/>
    <n v="909"/>
    <n v="67.034103410341032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x v="318"/>
    <n v="103255"/>
    <n v="1.1950810185185186"/>
    <x v="1"/>
    <n v="1613"/>
    <n v="64.01425914445133"/>
    <x v="1"/>
    <s v="USD"/>
    <n v="1335330000"/>
    <x v="545"/>
    <b v="0"/>
    <b v="0"/>
    <s v="technology/web"/>
    <x v="2"/>
    <x v="2"/>
  </r>
  <r>
    <n v="585"/>
    <s v="Pugh LLC"/>
    <s v="Reactive analyzing function"/>
    <x v="200"/>
    <n v="13065"/>
    <n v="1.4679775280898877"/>
    <x v="1"/>
    <n v="136"/>
    <n v="96.066176470588232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x v="31"/>
    <n v="6654"/>
    <n v="9.5057142857142853"/>
    <x v="1"/>
    <n v="130"/>
    <n v="51.184615384615384"/>
    <x v="1"/>
    <s v="USD"/>
    <n v="1289973600"/>
    <x v="547"/>
    <b v="0"/>
    <b v="0"/>
    <s v="music/rock"/>
    <x v="1"/>
    <x v="1"/>
  </r>
  <r>
    <n v="587"/>
    <s v="Williams-Santos"/>
    <s v="Open-source analyzing monitoring"/>
    <x v="151"/>
    <n v="6852"/>
    <n v="0.72893617021276591"/>
    <x v="0"/>
    <n v="156"/>
    <n v="43.92307692307692"/>
    <x v="0"/>
    <s v="CAD"/>
    <n v="1547877600"/>
    <x v="548"/>
    <b v="0"/>
    <b v="1"/>
    <s v="food/food trucks"/>
    <x v="0"/>
    <x v="0"/>
  </r>
  <r>
    <n v="588"/>
    <s v="Weber Inc"/>
    <s v="Up-sized discrete firmware"/>
    <x v="215"/>
    <n v="124517"/>
    <n v="0.7900824873096447"/>
    <x v="0"/>
    <n v="1368"/>
    <n v="91.021198830409361"/>
    <x v="4"/>
    <s v="GBP"/>
    <n v="1269493200"/>
    <x v="298"/>
    <b v="0"/>
    <b v="0"/>
    <s v="theater/plays"/>
    <x v="3"/>
    <x v="3"/>
  </r>
  <r>
    <n v="589"/>
    <s v="Avery, Brown and Parker"/>
    <s v="Exclusive intangible extranet"/>
    <x v="58"/>
    <n v="5113"/>
    <n v="0.64721518987341775"/>
    <x v="0"/>
    <n v="102"/>
    <n v="50.127450980392155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x v="143"/>
    <n v="5824"/>
    <n v="0.82028169014084507"/>
    <x v="0"/>
    <n v="86"/>
    <n v="67.720930232558146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x v="60"/>
    <n v="6226"/>
    <n v="10.376666666666667"/>
    <x v="1"/>
    <n v="102"/>
    <n v="61.03921568627451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x v="154"/>
    <n v="20243"/>
    <n v="0.12910076530612244"/>
    <x v="0"/>
    <n v="253"/>
    <n v="80.011857707509876"/>
    <x v="1"/>
    <s v="USD"/>
    <n v="1401426000"/>
    <x v="552"/>
    <b v="0"/>
    <b v="0"/>
    <s v="theater/plays"/>
    <x v="3"/>
    <x v="3"/>
  </r>
  <r>
    <n v="593"/>
    <s v="Hale-Hayes"/>
    <s v="Ameliorated client-driven open system"/>
    <x v="319"/>
    <n v="188288"/>
    <n v="1.5484210526315789"/>
    <x v="1"/>
    <n v="4006"/>
    <n v="47.001497753369947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x v="320"/>
    <n v="11167"/>
    <n v="7.0991735537190084E-2"/>
    <x v="0"/>
    <n v="157"/>
    <n v="71.127388535031841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x v="321"/>
    <n v="146595"/>
    <n v="2.0852773826458035"/>
    <x v="1"/>
    <n v="1629"/>
    <n v="89.99079189686924"/>
    <x v="1"/>
    <s v="USD"/>
    <n v="1268715600"/>
    <x v="554"/>
    <b v="0"/>
    <b v="1"/>
    <s v="theater/plays"/>
    <x v="3"/>
    <x v="3"/>
  </r>
  <r>
    <n v="596"/>
    <s v="Becker-Scott"/>
    <s v="Managed optimizing archive"/>
    <x v="58"/>
    <n v="7875"/>
    <n v="0.99683544303797467"/>
    <x v="0"/>
    <n v="183"/>
    <n v="43.032786885245905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x v="322"/>
    <n v="148779"/>
    <n v="2.0159756097560977"/>
    <x v="1"/>
    <n v="2188"/>
    <n v="67.997714808043881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x v="323"/>
    <n v="175868"/>
    <n v="1.6209032258064515"/>
    <x v="1"/>
    <n v="2409"/>
    <n v="73.004566210045667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x v="324"/>
    <n v="5112"/>
    <n v="3.6436208125445471E-2"/>
    <x v="0"/>
    <n v="82"/>
    <n v="62.341463414634148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x v="0"/>
    <n v="5"/>
    <n v="0.05"/>
    <x v="0"/>
    <n v="1"/>
    <n v="5"/>
    <x v="4"/>
    <s v="GBP"/>
    <n v="1375160400"/>
    <x v="558"/>
    <b v="0"/>
    <b v="0"/>
    <s v="food/food trucks"/>
    <x v="0"/>
    <x v="0"/>
  </r>
  <r>
    <n v="601"/>
    <s v="Waters and Sons"/>
    <s v="Inverse neutral structure"/>
    <x v="9"/>
    <n v="13018"/>
    <n v="2.0663492063492064"/>
    <x v="1"/>
    <n v="194"/>
    <n v="67.103092783505161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x v="325"/>
    <n v="91176"/>
    <n v="1.2823628691983122"/>
    <x v="1"/>
    <n v="1140"/>
    <n v="79.978947368421046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x v="98"/>
    <n v="6342"/>
    <n v="1.1966037735849056"/>
    <x v="1"/>
    <n v="102"/>
    <n v="62.176470588235297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x v="326"/>
    <n v="151438"/>
    <n v="1.7073055242390078"/>
    <x v="1"/>
    <n v="2857"/>
    <n v="53.005950297514879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x v="88"/>
    <n v="6178"/>
    <n v="1.8721212121212121"/>
    <x v="1"/>
    <n v="107"/>
    <n v="57.738317757009348"/>
    <x v="1"/>
    <s v="USD"/>
    <n v="1443848400"/>
    <x v="563"/>
    <b v="0"/>
    <b v="0"/>
    <s v="publishing/nonfiction"/>
    <x v="5"/>
    <x v="9"/>
  </r>
  <r>
    <n v="606"/>
    <s v="Valencia PLC"/>
    <s v="Extended asynchronous initiative"/>
    <x v="74"/>
    <n v="6405"/>
    <n v="1.8838235294117647"/>
    <x v="1"/>
    <n v="160"/>
    <n v="40.03125"/>
    <x v="4"/>
    <s v="GBP"/>
    <n v="1457330400"/>
    <x v="529"/>
    <b v="0"/>
    <b v="0"/>
    <s v="music/rock"/>
    <x v="1"/>
    <x v="1"/>
  </r>
  <r>
    <n v="607"/>
    <s v="Gordon, Mendez and Johnson"/>
    <s v="Fundamental needs-based frame"/>
    <x v="327"/>
    <n v="180667"/>
    <n v="1.3129869186046512"/>
    <x v="1"/>
    <n v="2230"/>
    <n v="81.016591928251117"/>
    <x v="1"/>
    <s v="USD"/>
    <n v="1395550800"/>
    <x v="564"/>
    <b v="0"/>
    <b v="0"/>
    <s v="food/food trucks"/>
    <x v="0"/>
    <x v="0"/>
  </r>
  <r>
    <n v="608"/>
    <s v="Johnson Group"/>
    <s v="Compatible full-range leverage"/>
    <x v="61"/>
    <n v="11075"/>
    <n v="2.8397435897435899"/>
    <x v="1"/>
    <n v="316"/>
    <n v="35.047468354430379"/>
    <x v="1"/>
    <s v="USD"/>
    <n v="1551852000"/>
    <x v="565"/>
    <b v="0"/>
    <b v="1"/>
    <s v="music/jazz"/>
    <x v="1"/>
    <x v="17"/>
  </r>
  <r>
    <n v="609"/>
    <s v="Rose-Fuller"/>
    <s v="Upgradable holistic system engine"/>
    <x v="83"/>
    <n v="12042"/>
    <n v="1.2041999999999999"/>
    <x v="1"/>
    <n v="117"/>
    <n v="102.92307692307692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.1905607476635511"/>
    <x v="1"/>
    <n v="6406"/>
    <n v="27.998126756166094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x v="139"/>
    <n v="1136"/>
    <n v="0.13853658536585367"/>
    <x v="3"/>
    <n v="15"/>
    <n v="75.733333333333334"/>
    <x v="1"/>
    <s v="USD"/>
    <n v="1374728400"/>
    <x v="568"/>
    <b v="0"/>
    <b v="0"/>
    <s v="theater/plays"/>
    <x v="3"/>
    <x v="3"/>
  </r>
  <r>
    <n v="612"/>
    <s v="Wang, Nguyen and Horton"/>
    <s v="Innovative holistic hub"/>
    <x v="8"/>
    <n v="8645"/>
    <n v="1.3943548387096774"/>
    <x v="1"/>
    <n v="192"/>
    <n v="45.026041666666664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x v="65"/>
    <n v="1914"/>
    <n v="1.74"/>
    <x v="1"/>
    <n v="26"/>
    <n v="73.615384615384613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x v="329"/>
    <n v="41205"/>
    <n v="1.5549056603773586"/>
    <x v="1"/>
    <n v="723"/>
    <n v="56.991701244813278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x v="275"/>
    <n v="14488"/>
    <n v="1.7044705882352942"/>
    <x v="1"/>
    <n v="170"/>
    <n v="85.223529411764702"/>
    <x v="6"/>
    <s v="EUR"/>
    <n v="1461906000"/>
    <x v="572"/>
    <b v="0"/>
    <b v="0"/>
    <s v="theater/plays"/>
    <x v="3"/>
    <x v="3"/>
  </r>
  <r>
    <n v="616"/>
    <s v="Burnett-Mora"/>
    <s v="Quality-focused 24/7 superstructure"/>
    <x v="330"/>
    <n v="12129"/>
    <n v="1.8951562500000001"/>
    <x v="1"/>
    <n v="238"/>
    <n v="50.962184873949582"/>
    <x v="4"/>
    <s v="GBP"/>
    <n v="1379653200"/>
    <x v="573"/>
    <b v="0"/>
    <b v="1"/>
    <s v="music/indie rock"/>
    <x v="1"/>
    <x v="7"/>
  </r>
  <r>
    <n v="617"/>
    <s v="King LLC"/>
    <s v="Multi-channeled local intranet"/>
    <x v="1"/>
    <n v="3496"/>
    <n v="2.4971428571428573"/>
    <x v="1"/>
    <n v="55"/>
    <n v="63.563636363636363"/>
    <x v="1"/>
    <s v="USD"/>
    <n v="1401858000"/>
    <x v="471"/>
    <b v="0"/>
    <b v="0"/>
    <s v="theater/plays"/>
    <x v="3"/>
    <x v="3"/>
  </r>
  <r>
    <n v="618"/>
    <s v="Miller Ltd"/>
    <s v="Open-architected mobile emulation"/>
    <x v="331"/>
    <n v="97037"/>
    <n v="0.48860523665659616"/>
    <x v="0"/>
    <n v="1198"/>
    <n v="80.999165275459092"/>
    <x v="1"/>
    <s v="USD"/>
    <n v="1367470800"/>
    <x v="574"/>
    <b v="0"/>
    <b v="0"/>
    <s v="publishing/nonfiction"/>
    <x v="5"/>
    <x v="9"/>
  </r>
  <r>
    <n v="619"/>
    <s v="Case LLC"/>
    <s v="Ameliorated foreground methodology"/>
    <x v="332"/>
    <n v="55757"/>
    <n v="0.28461970393057684"/>
    <x v="0"/>
    <n v="648"/>
    <n v="86.044753086419746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x v="333"/>
    <n v="11525"/>
    <n v="2.6802325581395348"/>
    <x v="1"/>
    <n v="128"/>
    <n v="90.0390625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x v="334"/>
    <n v="158669"/>
    <n v="6.1980078125000002"/>
    <x v="1"/>
    <n v="2144"/>
    <n v="74.006063432835816"/>
    <x v="1"/>
    <s v="USD"/>
    <n v="1473742800"/>
    <x v="577"/>
    <b v="0"/>
    <b v="0"/>
    <s v="theater/plays"/>
    <x v="3"/>
    <x v="3"/>
  </r>
  <r>
    <n v="622"/>
    <s v="Smith-Smith"/>
    <s v="Total leadingedge neural-net"/>
    <x v="335"/>
    <n v="5916"/>
    <n v="3.1301587301587303E-2"/>
    <x v="0"/>
    <n v="64"/>
    <n v="92.4375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x v="336"/>
    <n v="150806"/>
    <n v="1.5992152704135738"/>
    <x v="1"/>
    <n v="2693"/>
    <n v="55.999257333828446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x v="135"/>
    <n v="14249"/>
    <n v="2.793921568627451"/>
    <x v="1"/>
    <n v="432"/>
    <n v="32.983796296296298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x v="168"/>
    <n v="5803"/>
    <n v="0.77373333333333338"/>
    <x v="0"/>
    <n v="62"/>
    <n v="93.596774193548384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x v="330"/>
    <n v="13205"/>
    <n v="2.0632812500000002"/>
    <x v="1"/>
    <n v="189"/>
    <n v="69.867724867724874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x v="39"/>
    <n v="11108"/>
    <n v="6.9424999999999999"/>
    <x v="1"/>
    <n v="154"/>
    <n v="72.129870129870127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x v="89"/>
    <n v="2884"/>
    <n v="1.5178947368421052"/>
    <x v="1"/>
    <n v="96"/>
    <n v="30.041666666666668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x v="337"/>
    <n v="55476"/>
    <n v="0.64582072176949945"/>
    <x v="0"/>
    <n v="750"/>
    <n v="73.968000000000004"/>
    <x v="1"/>
    <s v="USD"/>
    <n v="1467781200"/>
    <x v="583"/>
    <b v="0"/>
    <b v="1"/>
    <s v="theater/plays"/>
    <x v="3"/>
    <x v="3"/>
  </r>
  <r>
    <n v="630"/>
    <s v="Patterson-Johnson"/>
    <s v="Grass-roots directional workforce"/>
    <x v="40"/>
    <n v="5973"/>
    <n v="0.62873684210526315"/>
    <x v="3"/>
    <n v="87"/>
    <n v="68.65517241379311"/>
    <x v="1"/>
    <s v="USD"/>
    <n v="1556686800"/>
    <x v="584"/>
    <b v="0"/>
    <b v="1"/>
    <s v="theater/plays"/>
    <x v="3"/>
    <x v="3"/>
  </r>
  <r>
    <n v="631"/>
    <s v="Carlson-Hernandez"/>
    <s v="Quality-focused real-time solution"/>
    <x v="338"/>
    <n v="183756"/>
    <n v="3.1039864864864866"/>
    <x v="1"/>
    <n v="3063"/>
    <n v="59.992164544564154"/>
    <x v="1"/>
    <s v="USD"/>
    <n v="1553576400"/>
    <x v="585"/>
    <b v="0"/>
    <b v="0"/>
    <s v="theater/plays"/>
    <x v="3"/>
    <x v="3"/>
  </r>
  <r>
    <n v="632"/>
    <s v="Parker PLC"/>
    <s v="Reduced interactive matrix"/>
    <x v="339"/>
    <n v="30902"/>
    <n v="0.42859916782246882"/>
    <x v="2"/>
    <n v="278"/>
    <n v="111.15827338129496"/>
    <x v="1"/>
    <s v="USD"/>
    <n v="1414904400"/>
    <x v="586"/>
    <b v="0"/>
    <b v="0"/>
    <s v="theater/plays"/>
    <x v="3"/>
    <x v="3"/>
  </r>
  <r>
    <n v="633"/>
    <s v="Yu and Sons"/>
    <s v="Adaptive context-sensitive architecture"/>
    <x v="313"/>
    <n v="5569"/>
    <n v="0.83119402985074631"/>
    <x v="0"/>
    <n v="105"/>
    <n v="53.038095238095238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x v="195"/>
    <n v="92824"/>
    <n v="0.78531302876480547"/>
    <x v="3"/>
    <n v="1658"/>
    <n v="55.985524728588658"/>
    <x v="1"/>
    <s v="USD"/>
    <n v="1490418000"/>
    <x v="588"/>
    <b v="0"/>
    <b v="0"/>
    <s v="film &amp; video/television"/>
    <x v="4"/>
    <x v="19"/>
  </r>
  <r>
    <n v="635"/>
    <s v="Mack Ltd"/>
    <s v="Reactive regional access"/>
    <x v="340"/>
    <n v="158590"/>
    <n v="1.1409352517985611"/>
    <x v="1"/>
    <n v="2266"/>
    <n v="69.986760812003524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x v="341"/>
    <n v="127591"/>
    <n v="0.64537683358624176"/>
    <x v="0"/>
    <n v="2604"/>
    <n v="48.998079877112133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x v="275"/>
    <n v="6750"/>
    <n v="0.79411764705882348"/>
    <x v="0"/>
    <n v="65"/>
    <n v="103.84615384615384"/>
    <x v="1"/>
    <s v="USD"/>
    <n v="1479103200"/>
    <x v="591"/>
    <b v="0"/>
    <b v="0"/>
    <s v="theater/plays"/>
    <x v="3"/>
    <x v="3"/>
  </r>
  <r>
    <n v="638"/>
    <s v="Weaver Ltd"/>
    <s v="Monitored 24/7 approach"/>
    <x v="342"/>
    <n v="9318"/>
    <n v="0.11419117647058824"/>
    <x v="0"/>
    <n v="94"/>
    <n v="99.127659574468083"/>
    <x v="1"/>
    <s v="USD"/>
    <n v="1280206800"/>
    <x v="592"/>
    <b v="0"/>
    <b v="1"/>
    <s v="theater/plays"/>
    <x v="3"/>
    <x v="3"/>
  </r>
  <r>
    <n v="639"/>
    <s v="Barnes-Williams"/>
    <s v="Upgradable explicit forecast"/>
    <x v="133"/>
    <n v="4832"/>
    <n v="0.56186046511627907"/>
    <x v="2"/>
    <n v="45"/>
    <n v="107.37777777777778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x v="343"/>
    <n v="19769"/>
    <n v="0.16501669449081802"/>
    <x v="0"/>
    <n v="257"/>
    <n v="76.922178988326849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x v="151"/>
    <n v="11277"/>
    <n v="1.1996808510638297"/>
    <x v="1"/>
    <n v="194"/>
    <n v="58.128865979381445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x v="243"/>
    <n v="13382"/>
    <n v="1.4545652173913044"/>
    <x v="1"/>
    <n v="129"/>
    <n v="103.73643410852713"/>
    <x v="0"/>
    <s v="CAD"/>
    <n v="1545026400"/>
    <x v="595"/>
    <b v="0"/>
    <b v="0"/>
    <s v="technology/wearables"/>
    <x v="2"/>
    <x v="8"/>
  </r>
  <r>
    <n v="643"/>
    <s v="Harris Inc"/>
    <s v="Future-proofed modular groupware"/>
    <x v="344"/>
    <n v="32986"/>
    <n v="2.2138255033557046"/>
    <x v="1"/>
    <n v="375"/>
    <n v="87.962666666666664"/>
    <x v="1"/>
    <s v="USD"/>
    <n v="1488348000"/>
    <x v="596"/>
    <b v="0"/>
    <b v="0"/>
    <s v="theater/plays"/>
    <x v="3"/>
    <x v="3"/>
  </r>
  <r>
    <n v="644"/>
    <s v="Peters-Nelson"/>
    <s v="Distributed real-time algorithm"/>
    <x v="345"/>
    <n v="81984"/>
    <n v="0.48396694214876035"/>
    <x v="0"/>
    <n v="2928"/>
    <n v="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x v="346"/>
    <n v="178483"/>
    <n v="0.92911504424778757"/>
    <x v="0"/>
    <n v="4697"/>
    <n v="37.999361294443261"/>
    <x v="1"/>
    <s v="USD"/>
    <n v="1537938000"/>
    <x v="598"/>
    <b v="0"/>
    <b v="1"/>
    <s v="music/rock"/>
    <x v="1"/>
    <x v="1"/>
  </r>
  <r>
    <n v="646"/>
    <s v="Robinson Group"/>
    <s v="Switchable reciprocal middleware"/>
    <x v="201"/>
    <n v="87448"/>
    <n v="0.88599797365754818"/>
    <x v="0"/>
    <n v="2915"/>
    <n v="29.99931389365351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x v="6"/>
    <n v="1863"/>
    <n v="0.41399999999999998"/>
    <x v="0"/>
    <n v="18"/>
    <n v="103.5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x v="347"/>
    <n v="62174"/>
    <n v="0.63056795131845844"/>
    <x v="3"/>
    <n v="723"/>
    <n v="85.994467496542185"/>
    <x v="1"/>
    <s v="USD"/>
    <n v="1499317200"/>
    <x v="601"/>
    <b v="1"/>
    <b v="0"/>
    <s v="food/food trucks"/>
    <x v="0"/>
    <x v="0"/>
  </r>
  <r>
    <n v="649"/>
    <s v="Yang and Sons"/>
    <s v="Reactive 6thgeneration hub"/>
    <x v="155"/>
    <n v="59003"/>
    <n v="0.48482333607230893"/>
    <x v="0"/>
    <n v="602"/>
    <n v="98.01162790697674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x v="0"/>
    <n v="2"/>
    <n v="0.02"/>
    <x v="0"/>
    <n v="1"/>
    <n v="2"/>
    <x v="1"/>
    <s v="USD"/>
    <n v="1404795600"/>
    <x v="603"/>
    <b v="0"/>
    <b v="0"/>
    <s v="music/jazz"/>
    <x v="1"/>
    <x v="17"/>
  </r>
  <r>
    <n v="651"/>
    <s v="Wang, Koch and Weaver"/>
    <s v="Digitized analyzing capacity"/>
    <x v="348"/>
    <n v="174039"/>
    <n v="0.88479410269445857"/>
    <x v="0"/>
    <n v="3868"/>
    <n v="44.994570837642193"/>
    <x v="6"/>
    <s v="EUR"/>
    <n v="1393048800"/>
    <x v="604"/>
    <b v="0"/>
    <b v="0"/>
    <s v="film &amp; video/shorts"/>
    <x v="4"/>
    <x v="12"/>
  </r>
  <r>
    <n v="652"/>
    <s v="Cisneros Ltd"/>
    <s v="Vision-oriented regional hub"/>
    <x v="83"/>
    <n v="12684"/>
    <n v="1.2684"/>
    <x v="1"/>
    <n v="409"/>
    <n v="31.012224938875306"/>
    <x v="1"/>
    <s v="USD"/>
    <n v="1470373200"/>
    <x v="292"/>
    <b v="0"/>
    <b v="0"/>
    <s v="technology/web"/>
    <x v="2"/>
    <x v="2"/>
  </r>
  <r>
    <n v="653"/>
    <s v="Williams-Jones"/>
    <s v="Monitored incremental info-mediaries"/>
    <x v="60"/>
    <n v="14033"/>
    <n v="23.388333333333332"/>
    <x v="1"/>
    <n v="234"/>
    <n v="59.970085470085472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x v="349"/>
    <n v="177936"/>
    <n v="5.0838857142857146"/>
    <x v="1"/>
    <n v="3016"/>
    <n v="58.9973474801061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x v="350"/>
    <n v="13212"/>
    <n v="1.9147826086956521"/>
    <x v="1"/>
    <n v="264"/>
    <n v="50.045454545454547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0.42127533783783783"/>
    <x v="0"/>
    <n v="504"/>
    <n v="98.966269841269835"/>
    <x v="2"/>
    <s v="AUD"/>
    <n v="1514440800"/>
    <x v="608"/>
    <b v="0"/>
    <b v="0"/>
    <s v="food/food trucks"/>
    <x v="0"/>
    <x v="0"/>
  </r>
  <r>
    <n v="657"/>
    <s v="Russo, Kim and Mccoy"/>
    <s v="Balanced optimal hardware"/>
    <x v="83"/>
    <n v="824"/>
    <n v="8.2400000000000001E-2"/>
    <x v="0"/>
    <n v="14"/>
    <n v="58.857142857142854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x v="352"/>
    <n v="31594"/>
    <n v="0.60064638783269964"/>
    <x v="3"/>
    <n v="390"/>
    <n v="81.010256410256417"/>
    <x v="1"/>
    <s v="USD"/>
    <n v="1440910800"/>
    <x v="610"/>
    <b v="0"/>
    <b v="0"/>
    <s v="music/rock"/>
    <x v="1"/>
    <x v="1"/>
  </r>
  <r>
    <n v="659"/>
    <s v="Bailey and Sons"/>
    <s v="Grass-roots dynamic emulation"/>
    <x v="353"/>
    <n v="57010"/>
    <n v="0.47232808616404309"/>
    <x v="0"/>
    <n v="750"/>
    <n v="76.013333333333335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x v="14"/>
    <n v="7438"/>
    <n v="0.81736263736263737"/>
    <x v="0"/>
    <n v="77"/>
    <n v="96.597402597402592"/>
    <x v="1"/>
    <s v="USD"/>
    <n v="1440133200"/>
    <x v="612"/>
    <b v="1"/>
    <b v="0"/>
    <s v="theater/plays"/>
    <x v="3"/>
    <x v="3"/>
  </r>
  <r>
    <n v="661"/>
    <s v="Smith Group"/>
    <s v="Right-sized secondary challenge"/>
    <x v="354"/>
    <n v="57872"/>
    <n v="0.54187265917603"/>
    <x v="0"/>
    <n v="752"/>
    <n v="76.957446808510639"/>
    <x v="3"/>
    <s v="DKK"/>
    <n v="1332910800"/>
    <x v="613"/>
    <b v="0"/>
    <b v="0"/>
    <s v="music/jazz"/>
    <x v="1"/>
    <x v="17"/>
  </r>
  <r>
    <n v="662"/>
    <s v="Murphy-Farrell"/>
    <s v="Implemented exuding software"/>
    <x v="14"/>
    <n v="8906"/>
    <n v="0.97868131868131869"/>
    <x v="0"/>
    <n v="131"/>
    <n v="67.984732824427482"/>
    <x v="1"/>
    <s v="USD"/>
    <n v="1544335200"/>
    <x v="614"/>
    <b v="0"/>
    <b v="0"/>
    <s v="theater/plays"/>
    <x v="3"/>
    <x v="3"/>
  </r>
  <r>
    <n v="663"/>
    <s v="Everett-Wolfe"/>
    <s v="Total optimizing software"/>
    <x v="83"/>
    <n v="7724"/>
    <n v="0.77239999999999998"/>
    <x v="0"/>
    <n v="87"/>
    <n v="88.781609195402297"/>
    <x v="1"/>
    <s v="USD"/>
    <n v="1286427600"/>
    <x v="615"/>
    <b v="0"/>
    <b v="0"/>
    <s v="theater/plays"/>
    <x v="3"/>
    <x v="3"/>
  </r>
  <r>
    <n v="664"/>
    <s v="Young PLC"/>
    <s v="Optional maximized attitude"/>
    <x v="355"/>
    <n v="26571"/>
    <n v="0.33464735516372796"/>
    <x v="0"/>
    <n v="1063"/>
    <n v="24.99623706491063"/>
    <x v="1"/>
    <s v="USD"/>
    <n v="1329717600"/>
    <x v="616"/>
    <b v="0"/>
    <b v="0"/>
    <s v="music/jazz"/>
    <x v="1"/>
    <x v="17"/>
  </r>
  <r>
    <n v="665"/>
    <s v="Park-Goodman"/>
    <s v="Customer-focused impactful extranet"/>
    <x v="135"/>
    <n v="12219"/>
    <n v="2.3958823529411766"/>
    <x v="1"/>
    <n v="272"/>
    <n v="44.922794117647058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x v="33"/>
    <n v="1985"/>
    <n v="0.64032258064516134"/>
    <x v="3"/>
    <n v="25"/>
    <n v="79.400000000000006"/>
    <x v="1"/>
    <s v="USD"/>
    <n v="1377838800"/>
    <x v="617"/>
    <b v="0"/>
    <b v="1"/>
    <s v="theater/plays"/>
    <x v="3"/>
    <x v="3"/>
  </r>
  <r>
    <n v="667"/>
    <s v="Little Ltd"/>
    <s v="Decentralized bandwidth-monitored ability"/>
    <x v="350"/>
    <n v="12155"/>
    <n v="1.7615942028985507"/>
    <x v="1"/>
    <n v="419"/>
    <n v="29.009546539379475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x v="356"/>
    <n v="5593"/>
    <n v="0.20338181818181819"/>
    <x v="0"/>
    <n v="76"/>
    <n v="73.59210526315789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x v="357"/>
    <n v="175020"/>
    <n v="3.5864754098360656"/>
    <x v="1"/>
    <n v="1621"/>
    <n v="107.9703886489821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x v="358"/>
    <n v="75955"/>
    <n v="4.6885802469135802"/>
    <x v="1"/>
    <n v="1101"/>
    <n v="68.987284287011803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x v="359"/>
    <n v="119127"/>
    <n v="1.220563524590164"/>
    <x v="1"/>
    <n v="1073"/>
    <n v="111.02236719478098"/>
    <x v="1"/>
    <s v="USD"/>
    <n v="1280552400"/>
    <x v="622"/>
    <b v="0"/>
    <b v="1"/>
    <s v="theater/plays"/>
    <x v="3"/>
    <x v="3"/>
  </r>
  <r>
    <n v="672"/>
    <s v="Kelly-Colon"/>
    <s v="Stand-alone grid-enabled leverage"/>
    <x v="360"/>
    <n v="110689"/>
    <n v="0.55931783729156137"/>
    <x v="0"/>
    <n v="4428"/>
    <n v="24.997515808491418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x v="36"/>
    <n v="2445"/>
    <n v="0.43660714285714286"/>
    <x v="0"/>
    <n v="58"/>
    <n v="42.155172413793103"/>
    <x v="6"/>
    <s v="EUR"/>
    <n v="1460696400"/>
    <x v="624"/>
    <b v="0"/>
    <b v="0"/>
    <s v="music/indie rock"/>
    <x v="1"/>
    <x v="7"/>
  </r>
  <r>
    <n v="674"/>
    <s v="Sanchez Ltd"/>
    <s v="Up-sized 24hour instruction set"/>
    <x v="361"/>
    <n v="57250"/>
    <n v="0.33538371411833628"/>
    <x v="3"/>
    <n v="1218"/>
    <n v="47.003284072249592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x v="62"/>
    <n v="11929"/>
    <n v="1.2297938144329896"/>
    <x v="1"/>
    <n v="331"/>
    <n v="36.0392749244713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x v="362"/>
    <n v="118214"/>
    <n v="1.8974959871589085"/>
    <x v="1"/>
    <n v="1170"/>
    <n v="101.03760683760684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x v="98"/>
    <n v="4432"/>
    <n v="0.83622641509433959"/>
    <x v="0"/>
    <n v="111"/>
    <n v="39.927927927927925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x v="105"/>
    <n v="17879"/>
    <n v="0.17968844221105529"/>
    <x v="3"/>
    <n v="215"/>
    <n v="83.158139534883716"/>
    <x v="1"/>
    <s v="USD"/>
    <n v="1547877600"/>
    <x v="628"/>
    <b v="0"/>
    <b v="0"/>
    <s v="film &amp; video/drama"/>
    <x v="4"/>
    <x v="6"/>
  </r>
  <r>
    <n v="679"/>
    <s v="Davis Ltd"/>
    <s v="Synchronized motivating solution"/>
    <x v="1"/>
    <n v="14511"/>
    <n v="10.365"/>
    <x v="1"/>
    <n v="363"/>
    <n v="39.97520661157025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x v="363"/>
    <n v="141822"/>
    <n v="0.97405219780219776"/>
    <x v="0"/>
    <n v="2955"/>
    <n v="47.993908629441627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x v="364"/>
    <n v="159037"/>
    <n v="0.86386203150461705"/>
    <x v="0"/>
    <n v="1657"/>
    <n v="95.978877489438744"/>
    <x v="1"/>
    <s v="USD"/>
    <n v="1324447200"/>
    <x v="631"/>
    <b v="0"/>
    <b v="0"/>
    <s v="theater/plays"/>
    <x v="3"/>
    <x v="3"/>
  </r>
  <r>
    <n v="682"/>
    <s v="Nguyen and Sons"/>
    <s v="Compatible 5thgeneration concept"/>
    <x v="91"/>
    <n v="8109"/>
    <n v="1.5016666666666667"/>
    <x v="1"/>
    <n v="103"/>
    <n v="78.728155339805824"/>
    <x v="1"/>
    <s v="USD"/>
    <n v="1386741600"/>
    <x v="632"/>
    <b v="0"/>
    <b v="0"/>
    <s v="theater/plays"/>
    <x v="3"/>
    <x v="3"/>
  </r>
  <r>
    <n v="683"/>
    <s v="Jones PLC"/>
    <s v="Virtual systemic intranet"/>
    <x v="173"/>
    <n v="8244"/>
    <n v="3.5843478260869563"/>
    <x v="1"/>
    <n v="147"/>
    <n v="56.081632653061227"/>
    <x v="1"/>
    <s v="USD"/>
    <n v="1537074000"/>
    <x v="633"/>
    <b v="0"/>
    <b v="0"/>
    <s v="theater/plays"/>
    <x v="3"/>
    <x v="3"/>
  </r>
  <r>
    <n v="684"/>
    <s v="Gilmore LLC"/>
    <s v="Optimized systemic algorithm"/>
    <x v="1"/>
    <n v="7600"/>
    <n v="5.4285714285714288"/>
    <x v="1"/>
    <n v="110"/>
    <n v="69.090909090909093"/>
    <x v="0"/>
    <s v="CAD"/>
    <n v="1277787600"/>
    <x v="634"/>
    <b v="0"/>
    <b v="0"/>
    <s v="publishing/nonfiction"/>
    <x v="5"/>
    <x v="9"/>
  </r>
  <r>
    <n v="685"/>
    <s v="Lee-Cobb"/>
    <s v="Customizable homogeneous firmware"/>
    <x v="365"/>
    <n v="94501"/>
    <n v="0.67500714285714281"/>
    <x v="0"/>
    <n v="926"/>
    <n v="102.05291576673866"/>
    <x v="0"/>
    <s v="CAD"/>
    <n v="1440306000"/>
    <x v="415"/>
    <b v="0"/>
    <b v="0"/>
    <s v="theater/plays"/>
    <x v="3"/>
    <x v="3"/>
  </r>
  <r>
    <n v="686"/>
    <s v="Jones, Wiley and Robbins"/>
    <s v="Front-line cohesive extranet"/>
    <x v="168"/>
    <n v="14381"/>
    <n v="1.9174666666666667"/>
    <x v="1"/>
    <n v="134"/>
    <n v="107.32089552238806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x v="42"/>
    <n v="13980"/>
    <n v="9.32"/>
    <x v="1"/>
    <n v="269"/>
    <n v="51.970260223048328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x v="49"/>
    <n v="12449"/>
    <n v="4.2927586206896553"/>
    <x v="1"/>
    <n v="175"/>
    <n v="71.13714285714286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x v="190"/>
    <n v="7348"/>
    <n v="1.0065753424657535"/>
    <x v="1"/>
    <n v="69"/>
    <n v="106.49275362318841"/>
    <x v="1"/>
    <s v="USD"/>
    <n v="1383022800"/>
    <x v="637"/>
    <b v="0"/>
    <b v="0"/>
    <s v="technology/web"/>
    <x v="2"/>
    <x v="2"/>
  </r>
  <r>
    <n v="690"/>
    <s v="Walsh-Watts"/>
    <s v="Polarized actuating implementation"/>
    <x v="136"/>
    <n v="8158"/>
    <n v="2.266111111111111"/>
    <x v="1"/>
    <n v="190"/>
    <n v="42.93684210526316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x v="92"/>
    <n v="7119"/>
    <n v="1.4238"/>
    <x v="1"/>
    <n v="237"/>
    <n v="30.037974683544302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x v="46"/>
    <n v="5438"/>
    <n v="0.90633333333333332"/>
    <x v="0"/>
    <n v="77"/>
    <n v="70.623376623376629"/>
    <x v="4"/>
    <s v="GBP"/>
    <n v="1562648400"/>
    <x v="640"/>
    <b v="0"/>
    <b v="0"/>
    <s v="music/rock"/>
    <x v="1"/>
    <x v="1"/>
  </r>
  <r>
    <n v="693"/>
    <s v="Bradford-Silva"/>
    <s v="Reverse-engineered composite hierarchy"/>
    <x v="366"/>
    <n v="115396"/>
    <n v="0.63966740576496672"/>
    <x v="0"/>
    <n v="1748"/>
    <n v="66.016018306636155"/>
    <x v="1"/>
    <s v="USD"/>
    <n v="1508216400"/>
    <x v="641"/>
    <b v="0"/>
    <b v="0"/>
    <s v="theater/plays"/>
    <x v="3"/>
    <x v="3"/>
  </r>
  <r>
    <n v="694"/>
    <s v="Mora-Bradley"/>
    <s v="Programmable tangible ability"/>
    <x v="14"/>
    <n v="7656"/>
    <n v="0.84131868131868137"/>
    <x v="0"/>
    <n v="79"/>
    <n v="96.911392405063296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x v="243"/>
    <n v="12322"/>
    <n v="1.3393478260869565"/>
    <x v="1"/>
    <n v="196"/>
    <n v="62.867346938775512"/>
    <x v="6"/>
    <s v="EUR"/>
    <n v="1447480800"/>
    <x v="445"/>
    <b v="1"/>
    <b v="0"/>
    <s v="music/rock"/>
    <x v="1"/>
    <x v="1"/>
  </r>
  <r>
    <n v="696"/>
    <s v="Lopez, Reid and Johnson"/>
    <s v="Total real-time hardware"/>
    <x v="367"/>
    <n v="96888"/>
    <n v="0.59042047531992692"/>
    <x v="0"/>
    <n v="889"/>
    <n v="108.98537682789652"/>
    <x v="1"/>
    <s v="USD"/>
    <n v="1429506000"/>
    <x v="116"/>
    <b v="0"/>
    <b v="1"/>
    <s v="theater/plays"/>
    <x v="3"/>
    <x v="3"/>
  </r>
  <r>
    <n v="697"/>
    <s v="Fox-Williams"/>
    <s v="Profound system-worthy functionalities"/>
    <x v="368"/>
    <n v="196960"/>
    <n v="1.5280062063615205"/>
    <x v="1"/>
    <n v="7295"/>
    <n v="26.999314599040439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x v="369"/>
    <n v="188057"/>
    <n v="4.466912114014252"/>
    <x v="1"/>
    <n v="2893"/>
    <n v="65.004147943311438"/>
    <x v="0"/>
    <s v="CAD"/>
    <n v="1322114400"/>
    <x v="644"/>
    <b v="0"/>
    <b v="0"/>
    <s v="technology/wearables"/>
    <x v="2"/>
    <x v="8"/>
  </r>
  <r>
    <n v="699"/>
    <s v="King Inc"/>
    <s v="Ergonomic dedicated focus group"/>
    <x v="71"/>
    <n v="6245"/>
    <n v="0.8439189189189189"/>
    <x v="0"/>
    <n v="56"/>
    <n v="111.51785714285714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x v="0"/>
    <n v="3"/>
    <n v="0.03"/>
    <x v="0"/>
    <n v="1"/>
    <n v="3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x v="370"/>
    <n v="91014"/>
    <n v="1.7502692307692307"/>
    <x v="1"/>
    <n v="820"/>
    <n v="110.99268292682927"/>
    <x v="1"/>
    <s v="USD"/>
    <n v="1301202000"/>
    <x v="647"/>
    <b v="1"/>
    <b v="0"/>
    <s v="theater/plays"/>
    <x v="3"/>
    <x v="3"/>
  </r>
  <r>
    <n v="702"/>
    <s v="Sims-Gross"/>
    <s v="Object-based attitude-oriented analyzer"/>
    <x v="251"/>
    <n v="4710"/>
    <n v="0.54137931034482756"/>
    <x v="0"/>
    <n v="83"/>
    <n v="56.746987951807228"/>
    <x v="1"/>
    <s v="USD"/>
    <n v="1374469200"/>
    <x v="467"/>
    <b v="0"/>
    <b v="0"/>
    <s v="technology/wearables"/>
    <x v="2"/>
    <x v="8"/>
  </r>
  <r>
    <n v="703"/>
    <s v="Perez Group"/>
    <s v="Cross-platform tertiary hub"/>
    <x v="371"/>
    <n v="197728"/>
    <n v="3.1187381703470032"/>
    <x v="1"/>
    <n v="2038"/>
    <n v="97.020608439646708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x v="251"/>
    <n v="10682"/>
    <n v="1.2278160919540231"/>
    <x v="1"/>
    <n v="116"/>
    <n v="92.08620689655173"/>
    <x v="1"/>
    <s v="USD"/>
    <n v="1467608400"/>
    <x v="649"/>
    <b v="0"/>
    <b v="0"/>
    <s v="film &amp; video/animation"/>
    <x v="4"/>
    <x v="10"/>
  </r>
  <r>
    <n v="705"/>
    <s v="Ford LLC"/>
    <s v="Centralized tangible success"/>
    <x v="372"/>
    <n v="168048"/>
    <n v="0.99026517383618151"/>
    <x v="0"/>
    <n v="2025"/>
    <n v="82.98666666666666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x v="2"/>
    <n v="138586"/>
    <n v="1.278468634686347"/>
    <x v="1"/>
    <n v="1345"/>
    <n v="103.03791821561339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x v="190"/>
    <n v="11579"/>
    <n v="1.5861643835616439"/>
    <x v="1"/>
    <n v="168"/>
    <n v="68.922619047619051"/>
    <x v="1"/>
    <s v="USD"/>
    <n v="1544248800"/>
    <x v="652"/>
    <b v="0"/>
    <b v="0"/>
    <s v="film &amp; video/drama"/>
    <x v="4"/>
    <x v="6"/>
  </r>
  <r>
    <n v="708"/>
    <s v="Ortega LLC"/>
    <s v="Secured bifurcated intranet"/>
    <x v="12"/>
    <n v="12020"/>
    <n v="7.0705882352941174"/>
    <x v="1"/>
    <n v="137"/>
    <n v="87.737226277372258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x v="122"/>
    <n v="13954"/>
    <n v="1.4238775510204082"/>
    <x v="1"/>
    <n v="186"/>
    <n v="75.021505376344081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x v="333"/>
    <n v="6358"/>
    <n v="1.4786046511627906"/>
    <x v="1"/>
    <n v="125"/>
    <n v="50.863999999999997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x v="8"/>
    <n v="1260"/>
    <n v="0.20322580645161289"/>
    <x v="0"/>
    <n v="14"/>
    <n v="90"/>
    <x v="6"/>
    <s v="EUR"/>
    <n v="1453615200"/>
    <x v="656"/>
    <b v="1"/>
    <b v="1"/>
    <s v="theater/plays"/>
    <x v="3"/>
    <x v="3"/>
  </r>
  <r>
    <n v="712"/>
    <s v="Garza-Bryant"/>
    <s v="Programmable leadingedge contingency"/>
    <x v="126"/>
    <n v="14725"/>
    <n v="18.40625"/>
    <x v="1"/>
    <n v="202"/>
    <n v="72.896039603960389"/>
    <x v="1"/>
    <s v="USD"/>
    <n v="1467954000"/>
    <x v="657"/>
    <b v="0"/>
    <b v="0"/>
    <s v="theater/plays"/>
    <x v="3"/>
    <x v="3"/>
  </r>
  <r>
    <n v="713"/>
    <s v="Mays LLC"/>
    <s v="Multi-layered global groupware"/>
    <x v="350"/>
    <n v="11174"/>
    <n v="1.6194202898550725"/>
    <x v="1"/>
    <n v="103"/>
    <n v="108.48543689320388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x v="373"/>
    <n v="182036"/>
    <n v="4.7282077922077921"/>
    <x v="1"/>
    <n v="1785"/>
    <n v="101.98095238095237"/>
    <x v="1"/>
    <s v="USD"/>
    <n v="1408424400"/>
    <x v="658"/>
    <b v="0"/>
    <b v="0"/>
    <s v="music/rock"/>
    <x v="1"/>
    <x v="1"/>
  </r>
  <r>
    <n v="715"/>
    <s v="Fischer, Torres and Walker"/>
    <s v="Expanded even-keeled portal"/>
    <x v="374"/>
    <n v="28870"/>
    <n v="0.24466101694915254"/>
    <x v="0"/>
    <n v="656"/>
    <n v="44.009146341463413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x v="22"/>
    <n v="10353"/>
    <n v="5.1764999999999999"/>
    <x v="1"/>
    <n v="157"/>
    <n v="65.942675159235662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x v="36"/>
    <n v="13868"/>
    <n v="2.4764285714285714"/>
    <x v="1"/>
    <n v="555"/>
    <n v="24.987387387387386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x v="111"/>
    <n v="8317"/>
    <n v="1.0020481927710843"/>
    <x v="1"/>
    <n v="297"/>
    <n v="28.003367003367003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x v="350"/>
    <n v="10557"/>
    <n v="1.53"/>
    <x v="1"/>
    <n v="123"/>
    <n v="85.829268292682926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x v="251"/>
    <n v="3227"/>
    <n v="0.37091954022988505"/>
    <x v="3"/>
    <n v="38"/>
    <n v="84.921052631578945"/>
    <x v="3"/>
    <s v="DKK"/>
    <n v="1519192800"/>
    <x v="236"/>
    <b v="0"/>
    <b v="1"/>
    <s v="theater/plays"/>
    <x v="3"/>
    <x v="3"/>
  </r>
  <r>
    <n v="721"/>
    <s v="Dominguez-Owens"/>
    <s v="Open-architected systematic intranet"/>
    <x v="375"/>
    <n v="5429"/>
    <n v="4.3923948220064728E-2"/>
    <x v="3"/>
    <n v="60"/>
    <n v="90.483333333333334"/>
    <x v="1"/>
    <s v="USD"/>
    <n v="1522818000"/>
    <x v="663"/>
    <b v="0"/>
    <b v="0"/>
    <s v="music/rock"/>
    <x v="1"/>
    <x v="1"/>
  </r>
  <r>
    <n v="722"/>
    <s v="Thomas-Simmons"/>
    <s v="Proactive 24hour frame"/>
    <x v="376"/>
    <n v="75906"/>
    <n v="1.5650721649484536"/>
    <x v="1"/>
    <n v="3036"/>
    <n v="25.00197628458498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x v="70"/>
    <n v="13250"/>
    <n v="2.704081632653061"/>
    <x v="1"/>
    <n v="144"/>
    <n v="92.013888888888886"/>
    <x v="2"/>
    <s v="AUD"/>
    <n v="1456898400"/>
    <x v="664"/>
    <b v="0"/>
    <b v="0"/>
    <s v="theater/plays"/>
    <x v="3"/>
    <x v="3"/>
  </r>
  <r>
    <n v="724"/>
    <s v="Mccoy Ltd"/>
    <s v="Business-focused encompassing intranet"/>
    <x v="141"/>
    <n v="11261"/>
    <n v="1.3405952380952382"/>
    <x v="1"/>
    <n v="121"/>
    <n v="93.066115702479337"/>
    <x v="4"/>
    <s v="GBP"/>
    <n v="1413954000"/>
    <x v="665"/>
    <b v="0"/>
    <b v="1"/>
    <s v="theater/plays"/>
    <x v="3"/>
    <x v="3"/>
  </r>
  <r>
    <n v="725"/>
    <s v="Dawson-Tyler"/>
    <s v="Optional 6thgeneration access"/>
    <x v="377"/>
    <n v="97369"/>
    <n v="0.50398033126293995"/>
    <x v="0"/>
    <n v="1596"/>
    <n v="61.008145363408524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x v="378"/>
    <n v="48227"/>
    <n v="0.88815837937384901"/>
    <x v="3"/>
    <n v="524"/>
    <n v="92.03625954198473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x v="200"/>
    <n v="14685"/>
    <n v="1.65"/>
    <x v="1"/>
    <n v="181"/>
    <n v="81.132596685082873"/>
    <x v="1"/>
    <s v="USD"/>
    <n v="1547964000"/>
    <x v="667"/>
    <b v="0"/>
    <b v="0"/>
    <s v="technology/web"/>
    <x v="2"/>
    <x v="2"/>
  </r>
  <r>
    <n v="728"/>
    <s v="Stewart Inc"/>
    <s v="Versatile mission-critical knowledgebase"/>
    <x v="3"/>
    <n v="735"/>
    <n v="0.17499999999999999"/>
    <x v="0"/>
    <n v="10"/>
    <n v="73.5"/>
    <x v="1"/>
    <s v="USD"/>
    <n v="1464152400"/>
    <x v="668"/>
    <b v="0"/>
    <b v="0"/>
    <s v="theater/plays"/>
    <x v="3"/>
    <x v="3"/>
  </r>
  <r>
    <n v="729"/>
    <s v="Moore Group"/>
    <s v="Multi-lateral object-oriented open system"/>
    <x v="36"/>
    <n v="10397"/>
    <n v="1.8566071428571429"/>
    <x v="1"/>
    <n v="122"/>
    <n v="85.221311475409834"/>
    <x v="1"/>
    <s v="USD"/>
    <n v="1359957600"/>
    <x v="669"/>
    <b v="0"/>
    <b v="0"/>
    <s v="film &amp; video/drama"/>
    <x v="4"/>
    <x v="6"/>
  </r>
  <r>
    <n v="730"/>
    <s v="Carson PLC"/>
    <s v="Visionary system-worthy attitude"/>
    <x v="379"/>
    <n v="118847"/>
    <n v="4.1266319444444441"/>
    <x v="1"/>
    <n v="1071"/>
    <n v="110.96825396825396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x v="48"/>
    <n v="7220"/>
    <n v="0.90249999999999997"/>
    <x v="3"/>
    <n v="219"/>
    <n v="32.968036529680369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x v="380"/>
    <n v="107622"/>
    <n v="0.91984615384615387"/>
    <x v="0"/>
    <n v="1121"/>
    <n v="96.005352363960753"/>
    <x v="1"/>
    <s v="USD"/>
    <n v="1490158800"/>
    <x v="671"/>
    <b v="0"/>
    <b v="1"/>
    <s v="music/rock"/>
    <x v="1"/>
    <x v="1"/>
  </r>
  <r>
    <n v="733"/>
    <s v="Marquez-Kerr"/>
    <s v="Automated hybrid orchestration"/>
    <x v="144"/>
    <n v="83267"/>
    <n v="5.2700632911392402"/>
    <x v="1"/>
    <n v="980"/>
    <n v="84.96632653061225"/>
    <x v="1"/>
    <s v="USD"/>
    <n v="1406178000"/>
    <x v="672"/>
    <b v="0"/>
    <b v="0"/>
    <s v="music/metal"/>
    <x v="1"/>
    <x v="16"/>
  </r>
  <r>
    <n v="734"/>
    <s v="Stone PLC"/>
    <s v="Exclusive 5thgeneration leverage"/>
    <x v="3"/>
    <n v="13404"/>
    <n v="3.1914285714285713"/>
    <x v="1"/>
    <n v="536"/>
    <n v="25.007462686567163"/>
    <x v="1"/>
    <s v="USD"/>
    <n v="1485583200"/>
    <x v="673"/>
    <b v="0"/>
    <b v="1"/>
    <s v="theater/plays"/>
    <x v="3"/>
    <x v="3"/>
  </r>
  <r>
    <n v="735"/>
    <s v="Caldwell PLC"/>
    <s v="Grass-roots zero administration alliance"/>
    <x v="211"/>
    <n v="131404"/>
    <n v="3.5418867924528303"/>
    <x v="1"/>
    <n v="1991"/>
    <n v="65.998995479658461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x v="106"/>
    <n v="2533"/>
    <n v="0.32896103896103895"/>
    <x v="3"/>
    <n v="29"/>
    <n v="87.34482758620689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x v="41"/>
    <n v="5028"/>
    <n v="1.358918918918919"/>
    <x v="1"/>
    <n v="180"/>
    <n v="27.933333333333334"/>
    <x v="1"/>
    <s v="USD"/>
    <n v="1478844000"/>
    <x v="676"/>
    <b v="0"/>
    <b v="0"/>
    <s v="music/indie rock"/>
    <x v="1"/>
    <x v="7"/>
  </r>
  <r>
    <n v="738"/>
    <s v="Garcia Group"/>
    <s v="Extended zero administration software"/>
    <x v="381"/>
    <n v="1557"/>
    <n v="2.0843373493975904E-2"/>
    <x v="0"/>
    <n v="15"/>
    <n v="103.8"/>
    <x v="1"/>
    <s v="USD"/>
    <n v="1416117600"/>
    <x v="677"/>
    <b v="0"/>
    <b v="1"/>
    <s v="theater/plays"/>
    <x v="3"/>
    <x v="3"/>
  </r>
  <r>
    <n v="739"/>
    <s v="Meyer-Avila"/>
    <s v="Multi-tiered discrete support"/>
    <x v="83"/>
    <n v="6100"/>
    <n v="0.61"/>
    <x v="0"/>
    <n v="191"/>
    <n v="31.937172774869111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x v="98"/>
    <n v="1592"/>
    <n v="0.30037735849056602"/>
    <x v="0"/>
    <n v="16"/>
    <n v="99.5"/>
    <x v="1"/>
    <s v="USD"/>
    <n v="1486101600"/>
    <x v="679"/>
    <b v="0"/>
    <b v="0"/>
    <s v="theater/plays"/>
    <x v="3"/>
    <x v="3"/>
  </r>
  <r>
    <n v="741"/>
    <s v="Garcia Ltd"/>
    <s v="Balanced mobile alliance"/>
    <x v="272"/>
    <n v="14150"/>
    <n v="11.791666666666666"/>
    <x v="1"/>
    <n v="130"/>
    <n v="108.84615384615384"/>
    <x v="1"/>
    <s v="USD"/>
    <n v="1274590800"/>
    <x v="680"/>
    <b v="0"/>
    <b v="0"/>
    <s v="theater/plays"/>
    <x v="3"/>
    <x v="3"/>
  </r>
  <r>
    <n v="742"/>
    <s v="West-Stevens"/>
    <s v="Reactive solution-oriented groupware"/>
    <x v="272"/>
    <n v="13513"/>
    <n v="11.260833333333334"/>
    <x v="1"/>
    <n v="122"/>
    <n v="110.76229508196721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x v="61"/>
    <n v="504"/>
    <n v="0.12923076923076923"/>
    <x v="0"/>
    <n v="17"/>
    <n v="29.647058823529413"/>
    <x v="1"/>
    <s v="USD"/>
    <n v="1445403600"/>
    <x v="682"/>
    <b v="0"/>
    <b v="1"/>
    <s v="theater/plays"/>
    <x v="3"/>
    <x v="3"/>
  </r>
  <r>
    <n v="744"/>
    <s v="Fitzgerald Group"/>
    <s v="Intuitive exuding initiative"/>
    <x v="22"/>
    <n v="14240"/>
    <n v="7.12"/>
    <x v="1"/>
    <n v="140"/>
    <n v="101.71428571428571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x v="350"/>
    <n v="2091"/>
    <n v="0.30304347826086958"/>
    <x v="0"/>
    <n v="34"/>
    <n v="61.5"/>
    <x v="1"/>
    <s v="USD"/>
    <n v="1275195600"/>
    <x v="684"/>
    <b v="0"/>
    <b v="0"/>
    <s v="technology/wearables"/>
    <x v="2"/>
    <x v="8"/>
  </r>
  <r>
    <n v="746"/>
    <s v="Edwards LLC"/>
    <s v="Automated system-worthy structure"/>
    <x v="382"/>
    <n v="118580"/>
    <n v="2.1250896057347672"/>
    <x v="1"/>
    <n v="3388"/>
    <n v="35"/>
    <x v="1"/>
    <s v="USD"/>
    <n v="1318136400"/>
    <x v="685"/>
    <b v="0"/>
    <b v="0"/>
    <s v="technology/web"/>
    <x v="2"/>
    <x v="2"/>
  </r>
  <r>
    <n v="747"/>
    <s v="Greer and Sons"/>
    <s v="Secured clear-thinking intranet"/>
    <x v="70"/>
    <n v="11214"/>
    <n v="2.2885714285714287"/>
    <x v="1"/>
    <n v="280"/>
    <n v="40.049999999999997"/>
    <x v="1"/>
    <s v="USD"/>
    <n v="1283403600"/>
    <x v="488"/>
    <b v="0"/>
    <b v="0"/>
    <s v="theater/plays"/>
    <x v="3"/>
    <x v="3"/>
  </r>
  <r>
    <n v="748"/>
    <s v="Martinez PLC"/>
    <s v="Cloned actuating architecture"/>
    <x v="383"/>
    <n v="68137"/>
    <n v="0.34959979476654696"/>
    <x v="3"/>
    <n v="614"/>
    <n v="110.97231270358306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x v="133"/>
    <n v="13527"/>
    <n v="1.5729069767441861"/>
    <x v="1"/>
    <n v="366"/>
    <n v="36.959016393442624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x v="0"/>
    <n v="1"/>
    <n v="0.01"/>
    <x v="0"/>
    <n v="1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x v="136"/>
    <n v="8363"/>
    <n v="2.3230555555555554"/>
    <x v="1"/>
    <n v="270"/>
    <n v="30.974074074074075"/>
    <x v="1"/>
    <s v="USD"/>
    <n v="1458190800"/>
    <x v="689"/>
    <b v="1"/>
    <b v="1"/>
    <s v="publishing/nonfiction"/>
    <x v="5"/>
    <x v="9"/>
  </r>
  <r>
    <n v="752"/>
    <s v="Lowery Group"/>
    <s v="Sharable motivating emulation"/>
    <x v="306"/>
    <n v="5362"/>
    <n v="0.92448275862068963"/>
    <x v="3"/>
    <n v="114"/>
    <n v="47.035087719298247"/>
    <x v="1"/>
    <s v="USD"/>
    <n v="1280984400"/>
    <x v="690"/>
    <b v="0"/>
    <b v="1"/>
    <s v="theater/plays"/>
    <x v="3"/>
    <x v="3"/>
  </r>
  <r>
    <n v="753"/>
    <s v="Guerrero-Griffin"/>
    <s v="Networked web-enabled product"/>
    <x v="53"/>
    <n v="12065"/>
    <n v="2.5670212765957445"/>
    <x v="1"/>
    <n v="137"/>
    <n v="88.065693430656935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x v="384"/>
    <n v="118603"/>
    <n v="1.6847017045454546"/>
    <x v="1"/>
    <n v="3205"/>
    <n v="37.005616224648989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x v="6"/>
    <n v="7496"/>
    <n v="1.6657777777777778"/>
    <x v="1"/>
    <n v="288"/>
    <n v="26.027777777777779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x v="81"/>
    <n v="10037"/>
    <n v="7.7207692307692311"/>
    <x v="1"/>
    <n v="148"/>
    <n v="67.817567567567565"/>
    <x v="1"/>
    <s v="USD"/>
    <n v="1421733600"/>
    <x v="692"/>
    <b v="0"/>
    <b v="0"/>
    <s v="theater/plays"/>
    <x v="3"/>
    <x v="3"/>
  </r>
  <r>
    <n v="757"/>
    <s v="Callahan-Gilbert"/>
    <s v="Profit-focused motivating function"/>
    <x v="1"/>
    <n v="5696"/>
    <n v="4.0685714285714285"/>
    <x v="1"/>
    <n v="114"/>
    <n v="49.964912280701753"/>
    <x v="1"/>
    <s v="USD"/>
    <n v="1305176400"/>
    <x v="693"/>
    <b v="0"/>
    <b v="0"/>
    <s v="film &amp; video/drama"/>
    <x v="4"/>
    <x v="6"/>
  </r>
  <r>
    <n v="758"/>
    <s v="Logan-Miranda"/>
    <s v="Proactive systemic firmware"/>
    <x v="241"/>
    <n v="167005"/>
    <n v="5.6420608108108112"/>
    <x v="1"/>
    <n v="1518"/>
    <n v="110.01646903820817"/>
    <x v="0"/>
    <s v="CAD"/>
    <n v="1414126800"/>
    <x v="694"/>
    <b v="0"/>
    <b v="0"/>
    <s v="music/rock"/>
    <x v="1"/>
    <x v="1"/>
  </r>
  <r>
    <n v="759"/>
    <s v="Rodriguez PLC"/>
    <s v="Grass-roots upward-trending installation"/>
    <x v="385"/>
    <n v="114615"/>
    <n v="0.6842686567164179"/>
    <x v="0"/>
    <n v="1274"/>
    <n v="89.964678178963894"/>
    <x v="1"/>
    <s v="USD"/>
    <n v="1517810400"/>
    <x v="236"/>
    <b v="0"/>
    <b v="0"/>
    <s v="music/electric music"/>
    <x v="1"/>
    <x v="5"/>
  </r>
  <r>
    <n v="760"/>
    <s v="Smith-Kennedy"/>
    <s v="Virtual heuristic hub"/>
    <x v="386"/>
    <n v="16592"/>
    <n v="0.34351966873706002"/>
    <x v="0"/>
    <n v="210"/>
    <n v="79.009523809523813"/>
    <x v="6"/>
    <s v="EUR"/>
    <n v="1564635600"/>
    <x v="695"/>
    <b v="0"/>
    <b v="1"/>
    <s v="games/video games"/>
    <x v="6"/>
    <x v="11"/>
  </r>
  <r>
    <n v="761"/>
    <s v="Mitchell-Lee"/>
    <s v="Customizable leadingedge model"/>
    <x v="196"/>
    <n v="14420"/>
    <n v="6.5545454545454547"/>
    <x v="1"/>
    <n v="166"/>
    <n v="86.867469879518069"/>
    <x v="1"/>
    <s v="USD"/>
    <n v="1500699600"/>
    <x v="696"/>
    <b v="0"/>
    <b v="0"/>
    <s v="music/rock"/>
    <x v="1"/>
    <x v="1"/>
  </r>
  <r>
    <n v="762"/>
    <s v="Davis Ltd"/>
    <s v="Upgradable uniform service-desk"/>
    <x v="26"/>
    <n v="6204"/>
    <n v="1.7725714285714285"/>
    <x v="1"/>
    <n v="100"/>
    <n v="62.04"/>
    <x v="2"/>
    <s v="AUD"/>
    <n v="1354082400"/>
    <x v="697"/>
    <b v="0"/>
    <b v="0"/>
    <s v="music/jazz"/>
    <x v="1"/>
    <x v="17"/>
  </r>
  <r>
    <n v="763"/>
    <s v="Rowland PLC"/>
    <s v="Inverse client-driven product"/>
    <x v="36"/>
    <n v="6338"/>
    <n v="1.1317857142857144"/>
    <x v="1"/>
    <n v="235"/>
    <n v="26.97021276595744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x v="65"/>
    <n v="8010"/>
    <n v="7.2818181818181822"/>
    <x v="1"/>
    <n v="148"/>
    <n v="54.121621621621621"/>
    <x v="1"/>
    <s v="USD"/>
    <n v="1305262800"/>
    <x v="699"/>
    <b v="0"/>
    <b v="0"/>
    <s v="music/rock"/>
    <x v="1"/>
    <x v="1"/>
  </r>
  <r>
    <n v="765"/>
    <s v="Matthews LLC"/>
    <s v="Advanced transitional help-desk"/>
    <x v="61"/>
    <n v="8125"/>
    <n v="2.0833333333333335"/>
    <x v="1"/>
    <n v="198"/>
    <n v="41.035353535353536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x v="316"/>
    <n v="13653"/>
    <n v="0.31171232876712329"/>
    <x v="0"/>
    <n v="248"/>
    <n v="55.052419354838712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x v="387"/>
    <n v="55372"/>
    <n v="0.56967078189300413"/>
    <x v="0"/>
    <n v="513"/>
    <n v="107.93762183235867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x v="73"/>
    <n v="11088"/>
    <n v="2.31"/>
    <x v="1"/>
    <n v="150"/>
    <n v="73.92"/>
    <x v="1"/>
    <s v="USD"/>
    <n v="1386741600"/>
    <x v="701"/>
    <b v="0"/>
    <b v="0"/>
    <s v="theater/plays"/>
    <x v="3"/>
    <x v="3"/>
  </r>
  <r>
    <n v="769"/>
    <s v="Johnson-Morales"/>
    <s v="Devolved 24hour forecast"/>
    <x v="388"/>
    <n v="109106"/>
    <n v="0.86867834394904464"/>
    <x v="0"/>
    <n v="3410"/>
    <n v="31.995894428152493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x v="333"/>
    <n v="11642"/>
    <n v="2.7074418604651163"/>
    <x v="1"/>
    <n v="216"/>
    <n v="53.898148148148145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x v="36"/>
    <n v="2769"/>
    <n v="0.49446428571428569"/>
    <x v="3"/>
    <n v="26"/>
    <n v="106.5"/>
    <x v="1"/>
    <s v="USD"/>
    <n v="1548482400"/>
    <x v="703"/>
    <b v="0"/>
    <b v="0"/>
    <s v="theater/plays"/>
    <x v="3"/>
    <x v="3"/>
  </r>
  <r>
    <n v="772"/>
    <s v="Johnson-Pace"/>
    <s v="Persistent 3rdgeneration moratorium"/>
    <x v="389"/>
    <n v="169586"/>
    <n v="1.1335962566844919"/>
    <x v="1"/>
    <n v="5139"/>
    <n v="32.999805409612762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x v="390"/>
    <n v="101185"/>
    <n v="1.9055555555555554"/>
    <x v="1"/>
    <n v="2353"/>
    <n v="43.00254993625159"/>
    <x v="1"/>
    <s v="USD"/>
    <n v="1492059600"/>
    <x v="705"/>
    <b v="0"/>
    <b v="0"/>
    <s v="theater/plays"/>
    <x v="3"/>
    <x v="3"/>
  </r>
  <r>
    <n v="774"/>
    <s v="Gonzalez-Snow"/>
    <s v="Polarized user-facing interface"/>
    <x v="92"/>
    <n v="6775"/>
    <n v="1.355"/>
    <x v="1"/>
    <n v="78"/>
    <n v="86.858974358974365"/>
    <x v="6"/>
    <s v="EUR"/>
    <n v="1463979600"/>
    <x v="706"/>
    <b v="0"/>
    <b v="0"/>
    <s v="technology/web"/>
    <x v="2"/>
    <x v="2"/>
  </r>
  <r>
    <n v="775"/>
    <s v="Murphy LLC"/>
    <s v="Customer-focused non-volatile framework"/>
    <x v="151"/>
    <n v="968"/>
    <n v="0.10297872340425532"/>
    <x v="0"/>
    <n v="10"/>
    <n v="96.8"/>
    <x v="1"/>
    <s v="USD"/>
    <n v="1415253600"/>
    <x v="707"/>
    <b v="0"/>
    <b v="0"/>
    <s v="music/rock"/>
    <x v="1"/>
    <x v="1"/>
  </r>
  <r>
    <n v="776"/>
    <s v="Taylor-Rowe"/>
    <s v="Synchronized multimedia frame"/>
    <x v="391"/>
    <n v="72623"/>
    <n v="0.65544223826714798"/>
    <x v="0"/>
    <n v="2201"/>
    <n v="32.995456610631528"/>
    <x v="1"/>
    <s v="USD"/>
    <n v="1562216400"/>
    <x v="708"/>
    <b v="0"/>
    <b v="0"/>
    <s v="theater/plays"/>
    <x v="3"/>
    <x v="3"/>
  </r>
  <r>
    <n v="777"/>
    <s v="Henderson Ltd"/>
    <s v="Open-architected stable algorithm"/>
    <x v="202"/>
    <n v="45987"/>
    <n v="0.49026652452025588"/>
    <x v="0"/>
    <n v="676"/>
    <n v="68.028106508875737"/>
    <x v="1"/>
    <s v="USD"/>
    <n v="1316754000"/>
    <x v="709"/>
    <b v="0"/>
    <b v="0"/>
    <s v="theater/plays"/>
    <x v="3"/>
    <x v="3"/>
  </r>
  <r>
    <n v="778"/>
    <s v="Moss-Guzman"/>
    <s v="Cross-platform optimizing website"/>
    <x v="81"/>
    <n v="10243"/>
    <n v="7.8792307692307695"/>
    <x v="1"/>
    <n v="174"/>
    <n v="58.867816091954026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x v="392"/>
    <n v="87293"/>
    <n v="0.80306347746090156"/>
    <x v="0"/>
    <n v="831"/>
    <n v="105.04572803850782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x v="135"/>
    <n v="5421"/>
    <n v="1.0629411764705883"/>
    <x v="1"/>
    <n v="164"/>
    <n v="33.054878048780488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x v="251"/>
    <n v="4414"/>
    <n v="0.50735632183908042"/>
    <x v="3"/>
    <n v="56"/>
    <n v="78.821428571428569"/>
    <x v="5"/>
    <s v="CHF"/>
    <n v="1288501200"/>
    <x v="70"/>
    <b v="0"/>
    <b v="0"/>
    <s v="theater/plays"/>
    <x v="3"/>
    <x v="3"/>
  </r>
  <r>
    <n v="782"/>
    <s v="Williams and Sons"/>
    <s v="Centralized asymmetric framework"/>
    <x v="135"/>
    <n v="10981"/>
    <n v="2.153137254901961"/>
    <x v="1"/>
    <n v="161"/>
    <n v="68.204968944099377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x v="71"/>
    <n v="10451"/>
    <n v="1.4122972972972974"/>
    <x v="1"/>
    <n v="138"/>
    <n v="75.731884057971016"/>
    <x v="1"/>
    <s v="USD"/>
    <n v="1387260000"/>
    <x v="714"/>
    <b v="0"/>
    <b v="0"/>
    <s v="music/rock"/>
    <x v="1"/>
    <x v="1"/>
  </r>
  <r>
    <n v="784"/>
    <s v="Byrd Group"/>
    <s v="Profound fault-tolerant model"/>
    <x v="393"/>
    <n v="102535"/>
    <n v="1.1533745781777278"/>
    <x v="1"/>
    <n v="3308"/>
    <n v="30.996070133010882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x v="313"/>
    <n v="12939"/>
    <n v="1.9311940298507462"/>
    <x v="1"/>
    <n v="127"/>
    <n v="101.8818897637795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x v="42"/>
    <n v="10946"/>
    <n v="7.2973333333333334"/>
    <x v="1"/>
    <n v="207"/>
    <n v="52.879227053140099"/>
    <x v="6"/>
    <s v="EUR"/>
    <n v="1522126800"/>
    <x v="717"/>
    <b v="0"/>
    <b v="1"/>
    <s v="music/jazz"/>
    <x v="1"/>
    <x v="17"/>
  </r>
  <r>
    <n v="787"/>
    <s v="Vance-Glover"/>
    <s v="Progressive coherent secured line"/>
    <x v="394"/>
    <n v="60994"/>
    <n v="0.99663398692810456"/>
    <x v="0"/>
    <n v="859"/>
    <n v="71.005820721769496"/>
    <x v="0"/>
    <s v="CAD"/>
    <n v="1305954000"/>
    <x v="718"/>
    <b v="0"/>
    <b v="0"/>
    <s v="music/rock"/>
    <x v="1"/>
    <x v="1"/>
  </r>
  <r>
    <n v="788"/>
    <s v="Joyce PLC"/>
    <s v="Synchronized directional capability"/>
    <x v="136"/>
    <n v="3174"/>
    <n v="0.88166666666666671"/>
    <x v="2"/>
    <n v="31"/>
    <n v="102.38709677419355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x v="25"/>
    <n v="3351"/>
    <n v="0.37233333333333335"/>
    <x v="0"/>
    <n v="45"/>
    <n v="74.466666666666669"/>
    <x v="1"/>
    <s v="USD"/>
    <n v="1401166800"/>
    <x v="115"/>
    <b v="0"/>
    <b v="0"/>
    <s v="theater/plays"/>
    <x v="3"/>
    <x v="3"/>
  </r>
  <r>
    <n v="790"/>
    <s v="White-Obrien"/>
    <s v="Operative local pricing structure"/>
    <x v="395"/>
    <n v="56774"/>
    <n v="0.30540075309306081"/>
    <x v="3"/>
    <n v="1113"/>
    <n v="51.009883198562441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x v="118"/>
    <n v="540"/>
    <n v="0.25714285714285712"/>
    <x v="0"/>
    <n v="6"/>
    <n v="90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x v="22"/>
    <n v="680"/>
    <n v="0.34"/>
    <x v="0"/>
    <n v="7"/>
    <n v="97.142857142857139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x v="65"/>
    <n v="13045"/>
    <n v="11.859090909090909"/>
    <x v="1"/>
    <n v="181"/>
    <n v="72.071823204419886"/>
    <x v="5"/>
    <s v="CHF"/>
    <n v="1372136400"/>
    <x v="451"/>
    <b v="0"/>
    <b v="0"/>
    <s v="publishing/nonfiction"/>
    <x v="5"/>
    <x v="9"/>
  </r>
  <r>
    <n v="794"/>
    <s v="Welch Inc"/>
    <s v="Optional optimal website"/>
    <x v="47"/>
    <n v="8276"/>
    <n v="1.2539393939393939"/>
    <x v="1"/>
    <n v="110"/>
    <n v="75.236363636363635"/>
    <x v="1"/>
    <s v="USD"/>
    <n v="1513922400"/>
    <x v="642"/>
    <b v="0"/>
    <b v="0"/>
    <s v="music/rock"/>
    <x v="1"/>
    <x v="1"/>
  </r>
  <r>
    <n v="795"/>
    <s v="Vasquez Inc"/>
    <s v="Stand-alone asynchronous functionalities"/>
    <x v="143"/>
    <n v="1022"/>
    <n v="0.14394366197183098"/>
    <x v="0"/>
    <n v="31"/>
    <n v="32.967741935483872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x v="75"/>
    <n v="4275"/>
    <n v="0.54807692307692313"/>
    <x v="0"/>
    <n v="78"/>
    <n v="54.807692307692307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x v="4"/>
    <n v="8332"/>
    <n v="1.0963157894736841"/>
    <x v="1"/>
    <n v="185"/>
    <n v="45.037837837837834"/>
    <x v="1"/>
    <s v="USD"/>
    <n v="1546149600"/>
    <x v="725"/>
    <b v="0"/>
    <b v="0"/>
    <s v="technology/web"/>
    <x v="2"/>
    <x v="2"/>
  </r>
  <r>
    <n v="798"/>
    <s v="Small-Fuentes"/>
    <s v="Seamless maximized product"/>
    <x v="74"/>
    <n v="6408"/>
    <n v="1.8847058823529412"/>
    <x v="1"/>
    <n v="121"/>
    <n v="52.958677685950413"/>
    <x v="1"/>
    <s v="USD"/>
    <n v="1338440400"/>
    <x v="726"/>
    <b v="0"/>
    <b v="1"/>
    <s v="theater/plays"/>
    <x v="3"/>
    <x v="3"/>
  </r>
  <r>
    <n v="799"/>
    <s v="Reid-Day"/>
    <s v="Devolved tertiary time-frame"/>
    <x v="396"/>
    <n v="73522"/>
    <n v="0.87008284023668636"/>
    <x v="0"/>
    <n v="1225"/>
    <n v="60.017959183673469"/>
    <x v="4"/>
    <s v="GBP"/>
    <n v="1454133600"/>
    <x v="727"/>
    <b v="0"/>
    <b v="0"/>
    <s v="theater/plays"/>
    <x v="3"/>
    <x v="3"/>
  </r>
  <r>
    <n v="800"/>
    <s v="Wallace LLC"/>
    <s v="Centralized regional function"/>
    <x v="0"/>
    <n v="1"/>
    <n v="0.01"/>
    <x v="0"/>
    <n v="1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x v="173"/>
    <n v="4667"/>
    <n v="2.0291304347826089"/>
    <x v="1"/>
    <n v="106"/>
    <n v="44.028301886792455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.9703225806451612"/>
    <x v="1"/>
    <n v="142"/>
    <n v="86.028169014084511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x v="55"/>
    <n v="6527"/>
    <n v="1.07"/>
    <x v="1"/>
    <n v="233"/>
    <n v="28.012875536480685"/>
    <x v="1"/>
    <s v="USD"/>
    <n v="1548568800"/>
    <x v="35"/>
    <b v="0"/>
    <b v="0"/>
    <s v="theater/plays"/>
    <x v="3"/>
    <x v="3"/>
  </r>
  <r>
    <n v="804"/>
    <s v="English-Mccullough"/>
    <s v="Business-focused discrete software"/>
    <x v="97"/>
    <n v="6987"/>
    <n v="2.6873076923076922"/>
    <x v="1"/>
    <n v="218"/>
    <n v="32.050458715596328"/>
    <x v="1"/>
    <s v="USD"/>
    <n v="1514872800"/>
    <x v="729"/>
    <b v="0"/>
    <b v="0"/>
    <s v="music/rock"/>
    <x v="1"/>
    <x v="1"/>
  </r>
  <r>
    <n v="805"/>
    <s v="Smith-Nguyen"/>
    <s v="Advanced intermediate Graphic Interface"/>
    <x v="62"/>
    <n v="4932"/>
    <n v="0.50845360824742269"/>
    <x v="0"/>
    <n v="67"/>
    <n v="73.611940298507463"/>
    <x v="2"/>
    <s v="AUD"/>
    <n v="1416031200"/>
    <x v="241"/>
    <b v="0"/>
    <b v="0"/>
    <s v="film &amp; video/documentary"/>
    <x v="4"/>
    <x v="4"/>
  </r>
  <r>
    <n v="806"/>
    <s v="Harmon-Madden"/>
    <s v="Adaptive holistic hub"/>
    <x v="31"/>
    <n v="8262"/>
    <n v="11.802857142857142"/>
    <x v="1"/>
    <n v="76"/>
    <n v="108.71052631578948"/>
    <x v="1"/>
    <s v="USD"/>
    <n v="1330927200"/>
    <x v="730"/>
    <b v="0"/>
    <b v="1"/>
    <s v="film &amp; video/drama"/>
    <x v="4"/>
    <x v="6"/>
  </r>
  <r>
    <n v="807"/>
    <s v="Walker-Taylor"/>
    <s v="Automated uniform concept"/>
    <x v="31"/>
    <n v="1848"/>
    <n v="2.64"/>
    <x v="1"/>
    <n v="43"/>
    <n v="42.97674418604651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x v="5"/>
    <n v="1583"/>
    <n v="0.30442307692307691"/>
    <x v="0"/>
    <n v="19"/>
    <n v="83.315789473684205"/>
    <x v="1"/>
    <s v="USD"/>
    <n v="1463461200"/>
    <x v="731"/>
    <b v="0"/>
    <b v="0"/>
    <s v="food/food trucks"/>
    <x v="0"/>
    <x v="0"/>
  </r>
  <r>
    <n v="809"/>
    <s v="Williams and Sons"/>
    <s v="Public-key bottom-line algorithm"/>
    <x v="397"/>
    <n v="88536"/>
    <n v="0.62880681818181816"/>
    <x v="0"/>
    <n v="2108"/>
    <n v="4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x v="330"/>
    <n v="12360"/>
    <n v="1.9312499999999999"/>
    <x v="1"/>
    <n v="221"/>
    <n v="55.927601809954751"/>
    <x v="1"/>
    <s v="USD"/>
    <n v="1511848800"/>
    <x v="157"/>
    <b v="0"/>
    <b v="1"/>
    <s v="theater/plays"/>
    <x v="3"/>
    <x v="3"/>
  </r>
  <r>
    <n v="811"/>
    <s v="Page, Holt and Mack"/>
    <s v="Fundamental methodical emulation"/>
    <x v="398"/>
    <n v="71320"/>
    <n v="0.77102702702702708"/>
    <x v="0"/>
    <n v="679"/>
    <n v="105.03681885125184"/>
    <x v="1"/>
    <s v="USD"/>
    <n v="1452319200"/>
    <x v="733"/>
    <b v="0"/>
    <b v="1"/>
    <s v="games/video games"/>
    <x v="6"/>
    <x v="11"/>
  </r>
  <r>
    <n v="812"/>
    <s v="Landry Group"/>
    <s v="Expanded value-added hardware"/>
    <x v="221"/>
    <n v="134640"/>
    <n v="2.2552763819095478"/>
    <x v="1"/>
    <n v="2805"/>
    <n v="48"/>
    <x v="0"/>
    <s v="CAD"/>
    <n v="1523854800"/>
    <x v="734"/>
    <b v="0"/>
    <b v="0"/>
    <s v="publishing/nonfiction"/>
    <x v="5"/>
    <x v="9"/>
  </r>
  <r>
    <n v="813"/>
    <s v="Buckley Group"/>
    <s v="Diverse high-level attitude"/>
    <x v="170"/>
    <n v="7661"/>
    <n v="2.3940625"/>
    <x v="1"/>
    <n v="68"/>
    <n v="112.66176470588235"/>
    <x v="1"/>
    <s v="USD"/>
    <n v="1346043600"/>
    <x v="735"/>
    <b v="0"/>
    <b v="0"/>
    <s v="games/video games"/>
    <x v="6"/>
    <x v="11"/>
  </r>
  <r>
    <n v="814"/>
    <s v="Vincent PLC"/>
    <s v="Visionary 24hour analyzer"/>
    <x v="170"/>
    <n v="2950"/>
    <n v="0.921875"/>
    <x v="0"/>
    <n v="36"/>
    <n v="81.944444444444443"/>
    <x v="3"/>
    <s v="DKK"/>
    <n v="1464325200"/>
    <x v="736"/>
    <b v="0"/>
    <b v="1"/>
    <s v="music/rock"/>
    <x v="1"/>
    <x v="1"/>
  </r>
  <r>
    <n v="815"/>
    <s v="Watson-Douglas"/>
    <s v="Centralized bandwidth-monitored leverage"/>
    <x v="25"/>
    <n v="11721"/>
    <n v="1.3023333333333333"/>
    <x v="1"/>
    <n v="183"/>
    <n v="64.049180327868854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x v="173"/>
    <n v="14150"/>
    <n v="6.1521739130434785"/>
    <x v="1"/>
    <n v="133"/>
    <n v="106.39097744360902"/>
    <x v="1"/>
    <s v="USD"/>
    <n v="1392012000"/>
    <x v="738"/>
    <b v="1"/>
    <b v="1"/>
    <s v="theater/plays"/>
    <x v="3"/>
    <x v="3"/>
  </r>
  <r>
    <n v="817"/>
    <s v="Alvarez-Bauer"/>
    <s v="Front-line intermediate moderator"/>
    <x v="399"/>
    <n v="189192"/>
    <n v="3.687953216374269"/>
    <x v="1"/>
    <n v="2489"/>
    <n v="76.011249497790274"/>
    <x v="6"/>
    <s v="EUR"/>
    <n v="1556946000"/>
    <x v="739"/>
    <b v="0"/>
    <b v="1"/>
    <s v="publishing/nonfiction"/>
    <x v="5"/>
    <x v="9"/>
  </r>
  <r>
    <n v="818"/>
    <s v="Martinez LLC"/>
    <s v="Automated local secured line"/>
    <x v="31"/>
    <n v="7664"/>
    <n v="10.948571428571428"/>
    <x v="1"/>
    <n v="69"/>
    <n v="111.07246376811594"/>
    <x v="1"/>
    <s v="USD"/>
    <n v="1548050400"/>
    <x v="740"/>
    <b v="0"/>
    <b v="1"/>
    <s v="theater/plays"/>
    <x v="3"/>
    <x v="3"/>
  </r>
  <r>
    <n v="819"/>
    <s v="Buck-Khan"/>
    <s v="Integrated bandwidth-monitored alliance"/>
    <x v="200"/>
    <n v="4509"/>
    <n v="0.50662921348314605"/>
    <x v="0"/>
    <n v="47"/>
    <n v="95.936170212765958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x v="42"/>
    <n v="12009"/>
    <n v="8.0060000000000002"/>
    <x v="1"/>
    <n v="279"/>
    <n v="43.043010752688176"/>
    <x v="4"/>
    <s v="GBP"/>
    <n v="1532840400"/>
    <x v="741"/>
    <b v="0"/>
    <b v="1"/>
    <s v="music/rock"/>
    <x v="1"/>
    <x v="1"/>
  </r>
  <r>
    <n v="821"/>
    <s v="Alvarez-Andrews"/>
    <s v="Extended impactful secured line"/>
    <x v="70"/>
    <n v="14273"/>
    <n v="2.9128571428571428"/>
    <x v="1"/>
    <n v="210"/>
    <n v="67.966666666666669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x v="400"/>
    <n v="188982"/>
    <n v="3.4996666666666667"/>
    <x v="1"/>
    <n v="2100"/>
    <n v="89.991428571428571"/>
    <x v="1"/>
    <s v="USD"/>
    <n v="1393567200"/>
    <x v="743"/>
    <b v="0"/>
    <b v="0"/>
    <s v="music/rock"/>
    <x v="1"/>
    <x v="1"/>
  </r>
  <r>
    <n v="823"/>
    <s v="Dyer Inc"/>
    <s v="Secured well-modulated system engine"/>
    <x v="178"/>
    <n v="14640"/>
    <n v="3.5707317073170732"/>
    <x v="1"/>
    <n v="252"/>
    <n v="58.095238095238095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x v="401"/>
    <n v="107516"/>
    <n v="1.2648941176470587"/>
    <x v="1"/>
    <n v="1280"/>
    <n v="83.996875000000003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x v="136"/>
    <n v="13950"/>
    <n v="3.875"/>
    <x v="1"/>
    <n v="157"/>
    <n v="88.853503184713375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x v="54"/>
    <n v="12797"/>
    <n v="4.5703571428571426"/>
    <x v="1"/>
    <n v="194"/>
    <n v="65.963917525773198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x v="173"/>
    <n v="6134"/>
    <n v="2.6669565217391304"/>
    <x v="1"/>
    <n v="82"/>
    <n v="74.804878048780495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x v="143"/>
    <n v="4899"/>
    <n v="0.69"/>
    <x v="0"/>
    <n v="70"/>
    <n v="69.98571428571428"/>
    <x v="1"/>
    <s v="USD"/>
    <n v="1535432400"/>
    <x v="503"/>
    <b v="0"/>
    <b v="0"/>
    <s v="theater/plays"/>
    <x v="3"/>
    <x v="3"/>
  </r>
  <r>
    <n v="829"/>
    <s v="Baker-Higgins"/>
    <s v="Vision-oriented scalable portal"/>
    <x v="103"/>
    <n v="4929"/>
    <n v="0.51343749999999999"/>
    <x v="0"/>
    <n v="154"/>
    <n v="32.006493506493506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E-2"/>
    <x v="0"/>
    <n v="22"/>
    <n v="64.727272727272734"/>
    <x v="1"/>
    <s v="USD"/>
    <n v="1514959200"/>
    <x v="330"/>
    <b v="0"/>
    <b v="0"/>
    <s v="theater/plays"/>
    <x v="3"/>
    <x v="3"/>
  </r>
  <r>
    <n v="831"/>
    <s v="Ward PLC"/>
    <s v="Front-line bottom-line Graphic Interface"/>
    <x v="402"/>
    <n v="105817"/>
    <n v="1.089773429454171"/>
    <x v="1"/>
    <n v="4233"/>
    <n v="24.998110087408456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x v="403"/>
    <n v="136156"/>
    <n v="3.1517592592592591"/>
    <x v="1"/>
    <n v="1297"/>
    <n v="104.97764070932922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x v="85"/>
    <n v="10723"/>
    <n v="1.5769117647058823"/>
    <x v="1"/>
    <n v="165"/>
    <n v="64.98787878787878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x v="190"/>
    <n v="11228"/>
    <n v="1.5380821917808218"/>
    <x v="1"/>
    <n v="119"/>
    <n v="94.352941176470594"/>
    <x v="1"/>
    <s v="USD"/>
    <n v="1371963600"/>
    <x v="451"/>
    <b v="0"/>
    <b v="0"/>
    <s v="theater/plays"/>
    <x v="3"/>
    <x v="3"/>
  </r>
  <r>
    <n v="835"/>
    <s v="Hodges, Smith and Kelly"/>
    <s v="Future-proofed 24hour model"/>
    <x v="404"/>
    <n v="77355"/>
    <n v="0.89738979118329465"/>
    <x v="0"/>
    <n v="1758"/>
    <n v="44.001706484641637"/>
    <x v="1"/>
    <s v="USD"/>
    <n v="1425103200"/>
    <x v="752"/>
    <b v="0"/>
    <b v="0"/>
    <s v="technology/web"/>
    <x v="2"/>
    <x v="2"/>
  </r>
  <r>
    <n v="836"/>
    <s v="Macias Inc"/>
    <s v="Optimized didactic intranet"/>
    <x v="32"/>
    <n v="6086"/>
    <n v="0.75135802469135804"/>
    <x v="0"/>
    <n v="94"/>
    <n v="64.744680851063833"/>
    <x v="1"/>
    <s v="USD"/>
    <n v="1265349600"/>
    <x v="753"/>
    <b v="0"/>
    <b v="0"/>
    <s v="music/indie rock"/>
    <x v="1"/>
    <x v="7"/>
  </r>
  <r>
    <n v="837"/>
    <s v="Cook-Ortiz"/>
    <s v="Right-sized dedicated standardization"/>
    <x v="405"/>
    <n v="150960"/>
    <n v="8.5288135593220336"/>
    <x v="1"/>
    <n v="1797"/>
    <n v="84.00667779632721"/>
    <x v="1"/>
    <s v="USD"/>
    <n v="1301202000"/>
    <x v="754"/>
    <b v="0"/>
    <b v="0"/>
    <s v="music/jazz"/>
    <x v="1"/>
    <x v="17"/>
  </r>
  <r>
    <n v="838"/>
    <s v="Jordan-Fischer"/>
    <s v="Vision-oriented high-level extranet"/>
    <x v="330"/>
    <n v="8890"/>
    <n v="1.3890625000000001"/>
    <x v="1"/>
    <n v="261"/>
    <n v="34.061302681992338"/>
    <x v="1"/>
    <s v="USD"/>
    <n v="1538024400"/>
    <x v="755"/>
    <b v="0"/>
    <b v="0"/>
    <s v="theater/plays"/>
    <x v="3"/>
    <x v="3"/>
  </r>
  <r>
    <n v="839"/>
    <s v="Pierce-Ramirez"/>
    <s v="Organized scalable initiative"/>
    <x v="106"/>
    <n v="14644"/>
    <n v="1.9018181818181819"/>
    <x v="1"/>
    <n v="157"/>
    <n v="93.273885350318466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x v="406"/>
    <n v="116583"/>
    <n v="1.0024333619948409"/>
    <x v="1"/>
    <n v="3533"/>
    <n v="32.998301726577978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x v="14"/>
    <n v="12991"/>
    <n v="1.4275824175824177"/>
    <x v="1"/>
    <n v="155"/>
    <n v="83.812903225806451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x v="42"/>
    <n v="8447"/>
    <n v="5.6313333333333331"/>
    <x v="1"/>
    <n v="132"/>
    <n v="63.99242424242424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x v="35"/>
    <n v="2703"/>
    <n v="0.30715909090909088"/>
    <x v="0"/>
    <n v="33"/>
    <n v="81.909090909090907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x v="35"/>
    <n v="8747"/>
    <n v="0.99397727272727276"/>
    <x v="3"/>
    <n v="94"/>
    <n v="93.053191489361708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x v="407"/>
    <n v="138087"/>
    <n v="1.9754935622317598"/>
    <x v="1"/>
    <n v="1354"/>
    <n v="101.98449039881831"/>
    <x v="4"/>
    <s v="GBP"/>
    <n v="1526360400"/>
    <x v="78"/>
    <b v="0"/>
    <b v="0"/>
    <s v="technology/web"/>
    <x v="2"/>
    <x v="2"/>
  </r>
  <r>
    <n v="846"/>
    <s v="Cooper, Stanley and Bryant"/>
    <s v="Phased empowering success"/>
    <x v="67"/>
    <n v="5085"/>
    <n v="5.085"/>
    <x v="1"/>
    <n v="48"/>
    <n v="105.9375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x v="53"/>
    <n v="11174"/>
    <n v="2.3774468085106384"/>
    <x v="1"/>
    <n v="110"/>
    <n v="101.58181818181818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x v="170"/>
    <n v="10831"/>
    <n v="3.3846875000000001"/>
    <x v="1"/>
    <n v="172"/>
    <n v="62.970930232558139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x v="313"/>
    <n v="8917"/>
    <n v="1.3308955223880596"/>
    <x v="1"/>
    <n v="307"/>
    <n v="29.045602605863191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x v="0"/>
    <n v="1"/>
    <n v="0.01"/>
    <x v="0"/>
    <n v="1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x v="46"/>
    <n v="12468"/>
    <n v="2.0779999999999998"/>
    <x v="1"/>
    <n v="160"/>
    <n v="77.924999999999997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x v="70"/>
    <n v="2505"/>
    <n v="0.51122448979591839"/>
    <x v="0"/>
    <n v="31"/>
    <n v="80.806451612903231"/>
    <x v="1"/>
    <s v="USD"/>
    <n v="1310792400"/>
    <x v="422"/>
    <b v="0"/>
    <b v="1"/>
    <s v="games/video games"/>
    <x v="6"/>
    <x v="11"/>
  </r>
  <r>
    <n v="853"/>
    <s v="Collier LLC"/>
    <s v="Secured well-modulated projection"/>
    <x v="408"/>
    <n v="111502"/>
    <n v="6.5205847953216374"/>
    <x v="1"/>
    <n v="1467"/>
    <n v="76.006816632583508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x v="409"/>
    <n v="194309"/>
    <n v="1.1363099415204678"/>
    <x v="1"/>
    <n v="2662"/>
    <n v="72.993613824192337"/>
    <x v="0"/>
    <s v="CAD"/>
    <n v="1574056800"/>
    <x v="768"/>
    <b v="0"/>
    <b v="0"/>
    <s v="publishing/fiction"/>
    <x v="5"/>
    <x v="13"/>
  </r>
  <r>
    <n v="855"/>
    <s v="Moses-Terry"/>
    <s v="Horizontal clear-thinking framework"/>
    <x v="410"/>
    <n v="23956"/>
    <n v="1.0237606837606839"/>
    <x v="1"/>
    <n v="452"/>
    <n v="53"/>
    <x v="2"/>
    <s v="AUD"/>
    <n v="1308373200"/>
    <x v="214"/>
    <b v="0"/>
    <b v="0"/>
    <s v="theater/plays"/>
    <x v="3"/>
    <x v="3"/>
  </r>
  <r>
    <n v="856"/>
    <s v="Williams and Sons"/>
    <s v="Profound composite core"/>
    <x v="166"/>
    <n v="8558"/>
    <n v="3.5658333333333334"/>
    <x v="1"/>
    <n v="158"/>
    <n v="54.164556962025316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x v="98"/>
    <n v="7413"/>
    <n v="1.3986792452830188"/>
    <x v="1"/>
    <n v="225"/>
    <n v="32.946666666666665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x v="220"/>
    <n v="2778"/>
    <n v="0.69450000000000001"/>
    <x v="0"/>
    <n v="35"/>
    <n v="79.371428571428567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x v="190"/>
    <n v="2594"/>
    <n v="0.35534246575342465"/>
    <x v="0"/>
    <n v="63"/>
    <n v="41.174603174603178"/>
    <x v="1"/>
    <s v="USD"/>
    <n v="1362117600"/>
    <x v="250"/>
    <b v="0"/>
    <b v="1"/>
    <s v="theater/plays"/>
    <x v="3"/>
    <x v="3"/>
  </r>
  <r>
    <n v="860"/>
    <s v="Lee PLC"/>
    <s v="Re-contextualized leadingedge firmware"/>
    <x v="22"/>
    <n v="5033"/>
    <n v="2.5165000000000002"/>
    <x v="1"/>
    <n v="65"/>
    <n v="77.430769230769229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x v="35"/>
    <n v="9317"/>
    <n v="1.0587500000000001"/>
    <x v="1"/>
    <n v="163"/>
    <n v="57.159509202453989"/>
    <x v="1"/>
    <s v="USD"/>
    <n v="1269147600"/>
    <x v="773"/>
    <b v="0"/>
    <b v="0"/>
    <s v="theater/plays"/>
    <x v="3"/>
    <x v="3"/>
  </r>
  <r>
    <n v="862"/>
    <s v="Lewis and Sons"/>
    <s v="Profound disintermediate open system"/>
    <x v="26"/>
    <n v="6560"/>
    <n v="1.8742857142857143"/>
    <x v="1"/>
    <n v="85"/>
    <n v="77.17647058823529"/>
    <x v="1"/>
    <s v="USD"/>
    <n v="1312174800"/>
    <x v="774"/>
    <b v="0"/>
    <b v="0"/>
    <s v="theater/plays"/>
    <x v="3"/>
    <x v="3"/>
  </r>
  <r>
    <n v="863"/>
    <s v="Davis-Johnson"/>
    <s v="Automated reciprocal protocol"/>
    <x v="1"/>
    <n v="5415"/>
    <n v="3.8678571428571429"/>
    <x v="1"/>
    <n v="217"/>
    <n v="24.953917050691246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x v="3"/>
    <n v="14577"/>
    <n v="3.4707142857142856"/>
    <x v="1"/>
    <n v="150"/>
    <n v="97.18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x v="411"/>
    <n v="150515"/>
    <n v="1.8582098765432098"/>
    <x v="1"/>
    <n v="3272"/>
    <n v="46.000916870415651"/>
    <x v="1"/>
    <s v="USD"/>
    <n v="1410757200"/>
    <x v="776"/>
    <b v="0"/>
    <b v="0"/>
    <s v="theater/plays"/>
    <x v="3"/>
    <x v="3"/>
  </r>
  <r>
    <n v="866"/>
    <s v="Jackson-Brown"/>
    <s v="Versatile 5thgeneration matrices"/>
    <x v="412"/>
    <n v="79045"/>
    <n v="0.43241247264770238"/>
    <x v="3"/>
    <n v="898"/>
    <n v="88.023385300668153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x v="73"/>
    <n v="7797"/>
    <n v="1.6243749999999999"/>
    <x v="1"/>
    <n v="300"/>
    <n v="25.99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x v="260"/>
    <n v="12939"/>
    <n v="1.8484285714285715"/>
    <x v="1"/>
    <n v="126"/>
    <n v="102.69047619047619"/>
    <x v="1"/>
    <s v="USD"/>
    <n v="1381554000"/>
    <x v="779"/>
    <b v="0"/>
    <b v="0"/>
    <s v="theater/plays"/>
    <x v="3"/>
    <x v="3"/>
  </r>
  <r>
    <n v="869"/>
    <s v="Brown-Williams"/>
    <s v="Multi-channeled responsive product"/>
    <x v="413"/>
    <n v="38376"/>
    <n v="0.23703520691785052"/>
    <x v="0"/>
    <n v="526"/>
    <n v="72.958174904942965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x v="106"/>
    <n v="6920"/>
    <n v="0.89870129870129867"/>
    <x v="0"/>
    <n v="121"/>
    <n v="57.190082644628099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x v="414"/>
    <n v="194912"/>
    <n v="2.7260419580419581"/>
    <x v="1"/>
    <n v="2320"/>
    <n v="84.013793103448279"/>
    <x v="1"/>
    <s v="USD"/>
    <n v="1509512400"/>
    <x v="782"/>
    <b v="0"/>
    <b v="1"/>
    <s v="theater/plays"/>
    <x v="3"/>
    <x v="3"/>
  </r>
  <r>
    <n v="872"/>
    <s v="Davis LLC"/>
    <s v="Compatible logistical paradigm"/>
    <x v="53"/>
    <n v="7992"/>
    <n v="1.7004255319148935"/>
    <x v="1"/>
    <n v="81"/>
    <n v="98.666666666666671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x v="369"/>
    <n v="79268"/>
    <n v="1.8828503562945369"/>
    <x v="1"/>
    <n v="1887"/>
    <n v="42.007419183889773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x v="415"/>
    <n v="139468"/>
    <n v="3.4693532338308457"/>
    <x v="1"/>
    <n v="4358"/>
    <n v="32.002753556677376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x v="58"/>
    <n v="5465"/>
    <n v="0.6917721518987342"/>
    <x v="0"/>
    <n v="67"/>
    <n v="81.567164179104481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x v="111"/>
    <n v="2111"/>
    <n v="0.25433734939759034"/>
    <x v="0"/>
    <n v="57"/>
    <n v="37.035087719298247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x v="416"/>
    <n v="126628"/>
    <n v="0.77400977995110021"/>
    <x v="0"/>
    <n v="1229"/>
    <n v="103.033360455655"/>
    <x v="1"/>
    <s v="USD"/>
    <n v="1469509200"/>
    <x v="786"/>
    <b v="0"/>
    <b v="0"/>
    <s v="food/food trucks"/>
    <x v="0"/>
    <x v="0"/>
  </r>
  <r>
    <n v="878"/>
    <s v="Lutz Group"/>
    <s v="Enterprise-wide foreground paradigm"/>
    <x v="50"/>
    <n v="1012"/>
    <n v="0.37481481481481482"/>
    <x v="0"/>
    <n v="12"/>
    <n v="84.333333333333329"/>
    <x v="6"/>
    <s v="EUR"/>
    <n v="1579068000"/>
    <x v="787"/>
    <b v="0"/>
    <b v="0"/>
    <s v="music/metal"/>
    <x v="1"/>
    <x v="16"/>
  </r>
  <r>
    <n v="879"/>
    <s v="Ortiz Inc"/>
    <s v="Stand-alone incremental parallelism"/>
    <x v="67"/>
    <n v="5438"/>
    <n v="5.4379999999999997"/>
    <x v="1"/>
    <n v="53"/>
    <n v="102.60377358490567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x v="396"/>
    <n v="193101"/>
    <n v="2.2852189349112426"/>
    <x v="1"/>
    <n v="2414"/>
    <n v="79.992129246064621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x v="417"/>
    <n v="31665"/>
    <n v="0.38948339483394834"/>
    <x v="0"/>
    <n v="452"/>
    <n v="70.055309734513273"/>
    <x v="1"/>
    <s v="USD"/>
    <n v="1436418000"/>
    <x v="789"/>
    <b v="0"/>
    <b v="1"/>
    <s v="theater/plays"/>
    <x v="3"/>
    <x v="3"/>
  </r>
  <r>
    <n v="882"/>
    <s v="White-Rosario"/>
    <s v="Balanced demand-driven definition"/>
    <x v="126"/>
    <n v="2960"/>
    <n v="3.7"/>
    <x v="1"/>
    <n v="80"/>
    <n v="37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x v="74"/>
    <n v="8089"/>
    <n v="2.3791176470588233"/>
    <x v="1"/>
    <n v="193"/>
    <n v="41.911917098445599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x v="418"/>
    <n v="109374"/>
    <n v="0.64036299765807958"/>
    <x v="0"/>
    <n v="1886"/>
    <n v="57.992576882290564"/>
    <x v="1"/>
    <s v="USD"/>
    <n v="1399179600"/>
    <x v="792"/>
    <b v="0"/>
    <b v="1"/>
    <s v="theater/plays"/>
    <x v="3"/>
    <x v="3"/>
  </r>
  <r>
    <n v="885"/>
    <s v="Lynch Ltd"/>
    <s v="Virtual analyzing collaboration"/>
    <x v="37"/>
    <n v="2129"/>
    <n v="1.1827777777777777"/>
    <x v="1"/>
    <n v="52"/>
    <n v="40.942307692307693"/>
    <x v="1"/>
    <s v="USD"/>
    <n v="1275800400"/>
    <x v="556"/>
    <b v="0"/>
    <b v="0"/>
    <s v="theater/plays"/>
    <x v="3"/>
    <x v="3"/>
  </r>
  <r>
    <n v="886"/>
    <s v="Sanders LLC"/>
    <s v="Multi-tiered explicit focus group"/>
    <x v="419"/>
    <n v="127745"/>
    <n v="0.84824037184594958"/>
    <x v="0"/>
    <n v="1825"/>
    <n v="69.9972602739726"/>
    <x v="1"/>
    <s v="USD"/>
    <n v="1282798800"/>
    <x v="488"/>
    <b v="0"/>
    <b v="0"/>
    <s v="music/indie rock"/>
    <x v="1"/>
    <x v="7"/>
  </r>
  <r>
    <n v="887"/>
    <s v="Cooper LLC"/>
    <s v="Multi-layered systematic knowledgebase"/>
    <x v="75"/>
    <n v="2289"/>
    <n v="0.29346153846153844"/>
    <x v="0"/>
    <n v="31"/>
    <n v="73.838709677419359"/>
    <x v="1"/>
    <s v="USD"/>
    <n v="1437109200"/>
    <x v="232"/>
    <b v="0"/>
    <b v="1"/>
    <s v="theater/plays"/>
    <x v="3"/>
    <x v="3"/>
  </r>
  <r>
    <n v="888"/>
    <s v="Palmer Ltd"/>
    <s v="Reverse-engineered uniform knowledge user"/>
    <x v="306"/>
    <n v="12174"/>
    <n v="2.0989655172413793"/>
    <x v="1"/>
    <n v="290"/>
    <n v="41.979310344827589"/>
    <x v="1"/>
    <s v="USD"/>
    <n v="1491886800"/>
    <x v="793"/>
    <b v="0"/>
    <b v="0"/>
    <s v="theater/plays"/>
    <x v="3"/>
    <x v="3"/>
  </r>
  <r>
    <n v="889"/>
    <s v="Santos Group"/>
    <s v="Secured dynamic capacity"/>
    <x v="36"/>
    <n v="9508"/>
    <n v="1.697857142857143"/>
    <x v="1"/>
    <n v="122"/>
    <n v="77.93442622950819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x v="420"/>
    <n v="155849"/>
    <n v="1.1595907738095239"/>
    <x v="1"/>
    <n v="1470"/>
    <n v="106.01972789115646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x v="162"/>
    <n v="7758"/>
    <n v="2.5859999999999999"/>
    <x v="1"/>
    <n v="165"/>
    <n v="47.018181818181816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x v="46"/>
    <n v="13835"/>
    <n v="2.3058333333333332"/>
    <x v="1"/>
    <n v="182"/>
    <n v="76.016483516483518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x v="141"/>
    <n v="10770"/>
    <n v="1.2821428571428573"/>
    <x v="1"/>
    <n v="199"/>
    <n v="54.120603015075375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x v="12"/>
    <n v="3208"/>
    <n v="1.8870588235294117"/>
    <x v="1"/>
    <n v="56"/>
    <n v="57.285714285714285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x v="421"/>
    <n v="11108"/>
    <n v="6.9511889862327911E-2"/>
    <x v="0"/>
    <n v="107"/>
    <n v="103.81308411214954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x v="174"/>
    <n v="153338"/>
    <n v="7.7443434343434348"/>
    <x v="1"/>
    <n v="1460"/>
    <n v="105.02602739726028"/>
    <x v="2"/>
    <s v="AUD"/>
    <n v="1310619600"/>
    <x v="800"/>
    <b v="0"/>
    <b v="1"/>
    <s v="food/food trucks"/>
    <x v="0"/>
    <x v="0"/>
  </r>
  <r>
    <n v="897"/>
    <s v="Berry-Cannon"/>
    <s v="Organized discrete encoding"/>
    <x v="35"/>
    <n v="2437"/>
    <n v="0.27693181818181817"/>
    <x v="0"/>
    <n v="27"/>
    <n v="90.259259259259252"/>
    <x v="1"/>
    <s v="USD"/>
    <n v="1556427600"/>
    <x v="368"/>
    <b v="0"/>
    <b v="0"/>
    <s v="theater/plays"/>
    <x v="3"/>
    <x v="3"/>
  </r>
  <r>
    <n v="898"/>
    <s v="Davis-Gonzalez"/>
    <s v="Balanced regional flexibility"/>
    <x v="422"/>
    <n v="93991"/>
    <n v="0.52479620323841425"/>
    <x v="0"/>
    <n v="1221"/>
    <n v="76.978705978705975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x v="33"/>
    <n v="12620"/>
    <n v="4.0709677419354842"/>
    <x v="1"/>
    <n v="123"/>
    <n v="102.60162601626017"/>
    <x v="5"/>
    <s v="CHF"/>
    <n v="1381122000"/>
    <x v="802"/>
    <b v="0"/>
    <b v="0"/>
    <s v="music/jazz"/>
    <x v="1"/>
    <x v="17"/>
  </r>
  <r>
    <n v="900"/>
    <s v="Powers, Smith and Deleon"/>
    <s v="Enhanced uniform service-desk"/>
    <x v="0"/>
    <n v="2"/>
    <n v="0.02"/>
    <x v="0"/>
    <n v="1"/>
    <n v="2"/>
    <x v="1"/>
    <s v="USD"/>
    <n v="1411102800"/>
    <x v="803"/>
    <b v="0"/>
    <b v="1"/>
    <s v="technology/web"/>
    <x v="2"/>
    <x v="2"/>
  </r>
  <r>
    <n v="901"/>
    <s v="Hogan Group"/>
    <s v="Versatile bottom-line definition"/>
    <x v="36"/>
    <n v="8746"/>
    <n v="1.5617857142857143"/>
    <x v="1"/>
    <n v="159"/>
    <n v="55.0062893081761"/>
    <x v="1"/>
    <s v="USD"/>
    <n v="1531803600"/>
    <x v="482"/>
    <b v="0"/>
    <b v="1"/>
    <s v="music/rock"/>
    <x v="1"/>
    <x v="1"/>
  </r>
  <r>
    <n v="902"/>
    <s v="Wang, Silva and Byrd"/>
    <s v="Integrated bifurcated software"/>
    <x v="1"/>
    <n v="3534"/>
    <n v="2.5242857142857145"/>
    <x v="1"/>
    <n v="110"/>
    <n v="32.127272727272725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x v="423"/>
    <n v="709"/>
    <n v="1.729268292682927E-2"/>
    <x v="2"/>
    <n v="14"/>
    <n v="50.642857142857146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x v="191"/>
    <n v="795"/>
    <n v="0.12230769230769231"/>
    <x v="0"/>
    <n v="16"/>
    <n v="49.6875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x v="58"/>
    <n v="12955"/>
    <n v="1.6398734177215191"/>
    <x v="1"/>
    <n v="236"/>
    <n v="54.894067796610166"/>
    <x v="1"/>
    <s v="USD"/>
    <n v="1379566800"/>
    <x v="806"/>
    <b v="0"/>
    <b v="0"/>
    <s v="theater/plays"/>
    <x v="3"/>
    <x v="3"/>
  </r>
  <r>
    <n v="906"/>
    <s v="Hayes Group"/>
    <s v="Implemented even-keeled standardization"/>
    <x v="20"/>
    <n v="8964"/>
    <n v="1.6298181818181818"/>
    <x v="1"/>
    <n v="191"/>
    <n v="46.931937172774866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x v="14"/>
    <n v="1843"/>
    <n v="0.20252747252747252"/>
    <x v="0"/>
    <n v="41"/>
    <n v="44.951219512195124"/>
    <x v="1"/>
    <s v="USD"/>
    <n v="1303880400"/>
    <x v="808"/>
    <b v="0"/>
    <b v="0"/>
    <s v="theater/plays"/>
    <x v="3"/>
    <x v="3"/>
  </r>
  <r>
    <n v="908"/>
    <s v="Bryant-Pope"/>
    <s v="Networked intangible help-desk"/>
    <x v="424"/>
    <n v="121950"/>
    <n v="3.1924083769633507"/>
    <x v="1"/>
    <n v="3934"/>
    <n v="30.99898322318251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x v="37"/>
    <n v="8621"/>
    <n v="4.7894444444444444"/>
    <x v="1"/>
    <n v="80"/>
    <n v="107.7625"/>
    <x v="0"/>
    <s v="CAD"/>
    <n v="1528088400"/>
    <x v="809"/>
    <b v="0"/>
    <b v="1"/>
    <s v="theater/plays"/>
    <x v="3"/>
    <x v="3"/>
  </r>
  <r>
    <n v="910"/>
    <s v="King-Morris"/>
    <s v="Proactive incremental architecture"/>
    <x v="425"/>
    <n v="30215"/>
    <n v="0.19556634304207121"/>
    <x v="3"/>
    <n v="296"/>
    <n v="102.07770270270271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x v="306"/>
    <n v="11539"/>
    <n v="1.9894827586206896"/>
    <x v="1"/>
    <n v="462"/>
    <n v="24.976190476190474"/>
    <x v="1"/>
    <s v="USD"/>
    <n v="1568005200"/>
    <x v="811"/>
    <b v="1"/>
    <b v="0"/>
    <s v="technology/web"/>
    <x v="2"/>
    <x v="2"/>
  </r>
  <r>
    <n v="912"/>
    <s v="Sanchez-Parsons"/>
    <s v="Reduced bifurcated pricing structure"/>
    <x v="37"/>
    <n v="14310"/>
    <n v="7.95"/>
    <x v="1"/>
    <n v="179"/>
    <n v="79.944134078212286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x v="426"/>
    <n v="35536"/>
    <n v="0.50621082621082625"/>
    <x v="0"/>
    <n v="523"/>
    <n v="67.946462715105156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x v="330"/>
    <n v="3676"/>
    <n v="0.57437499999999997"/>
    <x v="0"/>
    <n v="141"/>
    <n v="26.070921985815602"/>
    <x v="4"/>
    <s v="GBP"/>
    <n v="1375592400"/>
    <x v="814"/>
    <b v="0"/>
    <b v="0"/>
    <s v="theater/plays"/>
    <x v="3"/>
    <x v="3"/>
  </r>
  <r>
    <n v="915"/>
    <s v="Riggs Group"/>
    <s v="Configurable upward-trending solution"/>
    <x v="427"/>
    <n v="195936"/>
    <n v="1.5562827640984909"/>
    <x v="1"/>
    <n v="1866"/>
    <n v="105.0032154340836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x v="41"/>
    <n v="1343"/>
    <n v="0.36297297297297298"/>
    <x v="0"/>
    <n v="52"/>
    <n v="25.826923076923077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x v="136"/>
    <n v="2097"/>
    <n v="0.58250000000000002"/>
    <x v="2"/>
    <n v="27"/>
    <n v="77.666666666666671"/>
    <x v="4"/>
    <s v="GBP"/>
    <n v="1309237200"/>
    <x v="816"/>
    <b v="0"/>
    <b v="1"/>
    <s v="film &amp; video/shorts"/>
    <x v="4"/>
    <x v="12"/>
  </r>
  <r>
    <n v="918"/>
    <s v="Jones-Gonzalez"/>
    <s v="Seamless dynamic website"/>
    <x v="167"/>
    <n v="9021"/>
    <n v="2.3739473684210526"/>
    <x v="1"/>
    <n v="156"/>
    <n v="57.82692307692308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x v="428"/>
    <n v="20915"/>
    <n v="0.58750000000000002"/>
    <x v="0"/>
    <n v="225"/>
    <n v="92.955555555555549"/>
    <x v="2"/>
    <s v="AUD"/>
    <n v="1507957200"/>
    <x v="817"/>
    <b v="0"/>
    <b v="1"/>
    <s v="theater/plays"/>
    <x v="3"/>
    <x v="3"/>
  </r>
  <r>
    <n v="920"/>
    <s v="Green, Murphy and Webb"/>
    <s v="Versatile directional project"/>
    <x v="98"/>
    <n v="9676"/>
    <n v="1.8256603773584905"/>
    <x v="1"/>
    <n v="255"/>
    <n v="37.945098039215686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x v="429"/>
    <n v="1210"/>
    <n v="7.5436408977556111E-3"/>
    <x v="0"/>
    <n v="38"/>
    <n v="31.842105263157894"/>
    <x v="1"/>
    <s v="USD"/>
    <n v="1329026400"/>
    <x v="819"/>
    <b v="0"/>
    <b v="0"/>
    <s v="technology/web"/>
    <x v="2"/>
    <x v="2"/>
  </r>
  <r>
    <n v="922"/>
    <s v="Soto-Anthony"/>
    <s v="Ameliorated logistical capability"/>
    <x v="430"/>
    <n v="90440"/>
    <n v="1.7595330739299611"/>
    <x v="1"/>
    <n v="2261"/>
    <n v="40"/>
    <x v="1"/>
    <s v="USD"/>
    <n v="1544335200"/>
    <x v="320"/>
    <b v="0"/>
    <b v="1"/>
    <s v="music/world music"/>
    <x v="1"/>
    <x v="21"/>
  </r>
  <r>
    <n v="923"/>
    <s v="Wise and Sons"/>
    <s v="Sharable discrete definition"/>
    <x v="12"/>
    <n v="4044"/>
    <n v="2.3788235294117648"/>
    <x v="1"/>
    <n v="40"/>
    <n v="101.1"/>
    <x v="1"/>
    <s v="USD"/>
    <n v="1279083600"/>
    <x v="820"/>
    <b v="0"/>
    <b v="0"/>
    <s v="theater/plays"/>
    <x v="3"/>
    <x v="3"/>
  </r>
  <r>
    <n v="924"/>
    <s v="Butler-Barr"/>
    <s v="User-friendly next generation core"/>
    <x v="431"/>
    <n v="192292"/>
    <n v="4.8805076142131982"/>
    <x v="1"/>
    <n v="2289"/>
    <n v="84.006989951944078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x v="162"/>
    <n v="6722"/>
    <n v="2.2406666666666668"/>
    <x v="1"/>
    <n v="65"/>
    <n v="103.41538461538461"/>
    <x v="1"/>
    <s v="USD"/>
    <n v="1506056400"/>
    <x v="822"/>
    <b v="0"/>
    <b v="0"/>
    <s v="theater/plays"/>
    <x v="3"/>
    <x v="3"/>
  </r>
  <r>
    <n v="926"/>
    <s v="Brown-Oliver"/>
    <s v="Synchronized cohesive encoding"/>
    <x v="251"/>
    <n v="1577"/>
    <n v="0.18126436781609195"/>
    <x v="0"/>
    <n v="15"/>
    <n v="105.13333333333334"/>
    <x v="1"/>
    <s v="USD"/>
    <n v="1463029200"/>
    <x v="823"/>
    <b v="0"/>
    <b v="0"/>
    <s v="food/food trucks"/>
    <x v="0"/>
    <x v="0"/>
  </r>
  <r>
    <n v="927"/>
    <s v="Davis-Gardner"/>
    <s v="Synergistic dynamic utilization"/>
    <x v="44"/>
    <n v="3301"/>
    <n v="0.45847222222222223"/>
    <x v="0"/>
    <n v="37"/>
    <n v="89.21621621621621"/>
    <x v="1"/>
    <s v="USD"/>
    <n v="1342069200"/>
    <x v="824"/>
    <b v="0"/>
    <b v="0"/>
    <s v="theater/plays"/>
    <x v="3"/>
    <x v="3"/>
  </r>
  <r>
    <n v="928"/>
    <s v="Dawson Group"/>
    <s v="Triple-buffered bi-directional model"/>
    <x v="225"/>
    <n v="196386"/>
    <n v="1.1731541218637993"/>
    <x v="1"/>
    <n v="3777"/>
    <n v="51.995234312946785"/>
    <x v="6"/>
    <s v="EUR"/>
    <n v="1388296800"/>
    <x v="497"/>
    <b v="0"/>
    <b v="0"/>
    <s v="technology/web"/>
    <x v="2"/>
    <x v="2"/>
  </r>
  <r>
    <n v="929"/>
    <s v="Turner-Terrell"/>
    <s v="Polarized tertiary function"/>
    <x v="20"/>
    <n v="11952"/>
    <n v="2.173090909090909"/>
    <x v="1"/>
    <n v="184"/>
    <n v="64.956521739130437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x v="26"/>
    <n v="3930"/>
    <n v="1.1228571428571428"/>
    <x v="1"/>
    <n v="85"/>
    <n v="46.235294117647058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x v="58"/>
    <n v="5729"/>
    <n v="0.72518987341772156"/>
    <x v="0"/>
    <n v="112"/>
    <n v="51.151785714285715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x v="173"/>
    <n v="4883"/>
    <n v="2.1230434782608696"/>
    <x v="1"/>
    <n v="144"/>
    <n v="33.909722222222221"/>
    <x v="1"/>
    <s v="USD"/>
    <n v="1394514000"/>
    <x v="828"/>
    <b v="0"/>
    <b v="0"/>
    <s v="music/rock"/>
    <x v="1"/>
    <x v="1"/>
  </r>
  <r>
    <n v="933"/>
    <s v="Espinoza Group"/>
    <s v="Implemented tangible support"/>
    <x v="432"/>
    <n v="175015"/>
    <n v="2.3974657534246577"/>
    <x v="1"/>
    <n v="1902"/>
    <n v="92.016298633017882"/>
    <x v="1"/>
    <s v="USD"/>
    <n v="1365397200"/>
    <x v="829"/>
    <b v="0"/>
    <b v="0"/>
    <s v="theater/plays"/>
    <x v="3"/>
    <x v="3"/>
  </r>
  <r>
    <n v="934"/>
    <s v="Davis, Crawford and Lopez"/>
    <s v="Reactive radical framework"/>
    <x v="8"/>
    <n v="11280"/>
    <n v="1.8193548387096774"/>
    <x v="1"/>
    <n v="105"/>
    <n v="107.4285714285714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x v="55"/>
    <n v="10012"/>
    <n v="1.6413114754098361"/>
    <x v="1"/>
    <n v="132"/>
    <n v="75.848484848484844"/>
    <x v="1"/>
    <s v="USD"/>
    <n v="1437714000"/>
    <x v="94"/>
    <b v="0"/>
    <b v="0"/>
    <s v="theater/plays"/>
    <x v="3"/>
    <x v="3"/>
  </r>
  <r>
    <n v="936"/>
    <s v="Brown Ltd"/>
    <s v="Enhanced composite contingency"/>
    <x v="100"/>
    <n v="1690"/>
    <n v="1.6375968992248063E-2"/>
    <x v="0"/>
    <n v="21"/>
    <n v="80.476190476190482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x v="409"/>
    <n v="84891"/>
    <n v="0.49643859649122807"/>
    <x v="3"/>
    <n v="976"/>
    <n v="86.978483606557376"/>
    <x v="1"/>
    <s v="USD"/>
    <n v="1448517600"/>
    <x v="832"/>
    <b v="0"/>
    <b v="0"/>
    <s v="film &amp; video/documentary"/>
    <x v="4"/>
    <x v="4"/>
  </r>
  <r>
    <n v="938"/>
    <s v="Allen Inc"/>
    <s v="Total dedicated benchmark"/>
    <x v="243"/>
    <n v="10093"/>
    <n v="1.0970652173913042"/>
    <x v="1"/>
    <n v="96"/>
    <n v="105.13541666666667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x v="75"/>
    <n v="3839"/>
    <n v="0.49217948717948717"/>
    <x v="0"/>
    <n v="67"/>
    <n v="57.298507462686565"/>
    <x v="1"/>
    <s v="USD"/>
    <n v="1304744400"/>
    <x v="834"/>
    <b v="0"/>
    <b v="1"/>
    <s v="games/video games"/>
    <x v="6"/>
    <x v="11"/>
  </r>
  <r>
    <n v="940"/>
    <s v="Wiggins Ltd"/>
    <s v="Upgradable analyzing core"/>
    <x v="34"/>
    <n v="6161"/>
    <n v="0.62232323232323228"/>
    <x v="2"/>
    <n v="66"/>
    <n v="93.348484848484844"/>
    <x v="0"/>
    <s v="CAD"/>
    <n v="1354341600"/>
    <x v="835"/>
    <b v="0"/>
    <b v="0"/>
    <s v="technology/web"/>
    <x v="2"/>
    <x v="2"/>
  </r>
  <r>
    <n v="941"/>
    <s v="Luna-Horne"/>
    <s v="Profound exuding pricing structure"/>
    <x v="433"/>
    <n v="5615"/>
    <n v="0.1305813953488372"/>
    <x v="0"/>
    <n v="78"/>
    <n v="71.987179487179489"/>
    <x v="1"/>
    <s v="USD"/>
    <n v="1294552800"/>
    <x v="836"/>
    <b v="1"/>
    <b v="0"/>
    <s v="theater/plays"/>
    <x v="3"/>
    <x v="3"/>
  </r>
  <r>
    <n v="942"/>
    <s v="Allen Inc"/>
    <s v="Horizontal optimizing model"/>
    <x v="103"/>
    <n v="6205"/>
    <n v="0.64635416666666667"/>
    <x v="0"/>
    <n v="67"/>
    <n v="92.611940298507463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x v="168"/>
    <n v="11969"/>
    <n v="1.5958666666666668"/>
    <x v="1"/>
    <n v="114"/>
    <n v="104.99122807017544"/>
    <x v="1"/>
    <s v="USD"/>
    <n v="1411534800"/>
    <x v="837"/>
    <b v="0"/>
    <b v="0"/>
    <s v="food/food trucks"/>
    <x v="0"/>
    <x v="0"/>
  </r>
  <r>
    <n v="944"/>
    <s v="Walter Inc"/>
    <s v="Streamlined 5thgeneration intranet"/>
    <x v="83"/>
    <n v="8142"/>
    <n v="0.81420000000000003"/>
    <x v="0"/>
    <n v="263"/>
    <n v="30.958174904942965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x v="434"/>
    <n v="55805"/>
    <n v="0.32444767441860467"/>
    <x v="0"/>
    <n v="1691"/>
    <n v="33.001182732111175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E-2"/>
    <x v="0"/>
    <n v="181"/>
    <n v="84.187845303867405"/>
    <x v="1"/>
    <s v="USD"/>
    <n v="1308200400"/>
    <x v="839"/>
    <b v="0"/>
    <b v="0"/>
    <s v="theater/plays"/>
    <x v="3"/>
    <x v="3"/>
  </r>
  <r>
    <n v="947"/>
    <s v="Smith-Powell"/>
    <s v="Upgradable clear-thinking hardware"/>
    <x v="136"/>
    <n v="961"/>
    <n v="0.26694444444444443"/>
    <x v="0"/>
    <n v="13"/>
    <n v="73.92307692307692"/>
    <x v="1"/>
    <s v="USD"/>
    <n v="1411707600"/>
    <x v="216"/>
    <b v="0"/>
    <b v="0"/>
    <s v="theater/plays"/>
    <x v="3"/>
    <x v="3"/>
  </r>
  <r>
    <n v="948"/>
    <s v="Smith-Hill"/>
    <s v="Integrated holistic paradigm"/>
    <x v="151"/>
    <n v="5918"/>
    <n v="0.62957446808510642"/>
    <x v="3"/>
    <n v="160"/>
    <n v="36.987499999999997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x v="291"/>
    <n v="9520"/>
    <n v="1.6135593220338984"/>
    <x v="1"/>
    <n v="203"/>
    <n v="46.896551724137929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x v="0"/>
    <n v="5"/>
    <n v="0.05"/>
    <x v="0"/>
    <n v="1"/>
    <n v="5"/>
    <x v="1"/>
    <s v="USD"/>
    <n v="1555390800"/>
    <x v="354"/>
    <b v="0"/>
    <b v="1"/>
    <s v="theater/plays"/>
    <x v="3"/>
    <x v="3"/>
  </r>
  <r>
    <n v="951"/>
    <s v="Peterson Ltd"/>
    <s v="Re-engineered 24hour matrix"/>
    <x v="435"/>
    <n v="159056"/>
    <n v="10.969379310344827"/>
    <x v="1"/>
    <n v="1559"/>
    <n v="102.02437459910199"/>
    <x v="1"/>
    <s v="USD"/>
    <n v="1482732000"/>
    <x v="721"/>
    <b v="0"/>
    <b v="1"/>
    <s v="music/rock"/>
    <x v="1"/>
    <x v="1"/>
  </r>
  <r>
    <n v="952"/>
    <s v="Cummings-Hayes"/>
    <s v="Virtual multi-tasking core"/>
    <x v="436"/>
    <n v="101987"/>
    <n v="0.70094158075601376"/>
    <x v="3"/>
    <n v="2266"/>
    <n v="45.007502206531335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x v="88"/>
    <n v="1980"/>
    <n v="0.6"/>
    <x v="0"/>
    <n v="21"/>
    <n v="94.285714285714292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x v="142"/>
    <n v="156384"/>
    <n v="3.6709859154929578"/>
    <x v="1"/>
    <n v="1548"/>
    <n v="101.0232558139534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x v="31"/>
    <n v="7763"/>
    <n v="11.09"/>
    <x v="1"/>
    <n v="80"/>
    <n v="97.037499999999994"/>
    <x v="1"/>
    <s v="USD"/>
    <n v="1353823200"/>
    <x v="844"/>
    <b v="0"/>
    <b v="0"/>
    <s v="theater/plays"/>
    <x v="3"/>
    <x v="3"/>
  </r>
  <r>
    <n v="956"/>
    <s v="Wood Inc"/>
    <s v="Re-engineered composite focus group"/>
    <x v="437"/>
    <n v="35698"/>
    <n v="0.19028784648187633"/>
    <x v="0"/>
    <n v="830"/>
    <n v="43.00963855421687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x v="122"/>
    <n v="12434"/>
    <n v="1.2687755102040816"/>
    <x v="1"/>
    <n v="131"/>
    <n v="94.91603053435115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x v="65"/>
    <n v="8081"/>
    <n v="7.3463636363636367"/>
    <x v="1"/>
    <n v="112"/>
    <n v="72.151785714285708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x v="438"/>
    <n v="6631"/>
    <n v="4.5731034482758622E-2"/>
    <x v="0"/>
    <n v="130"/>
    <n v="51.007692307692309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x v="20"/>
    <n v="4678"/>
    <n v="0.85054545454545449"/>
    <x v="0"/>
    <n v="55"/>
    <n v="85.054545454545448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x v="57"/>
    <n v="6800"/>
    <n v="1.1929824561403508"/>
    <x v="1"/>
    <n v="155"/>
    <n v="43.87096774193548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x v="136"/>
    <n v="10657"/>
    <n v="2.9602777777777778"/>
    <x v="1"/>
    <n v="266"/>
    <n v="40.063909774436091"/>
    <x v="1"/>
    <s v="USD"/>
    <n v="1384408800"/>
    <x v="849"/>
    <b v="0"/>
    <b v="0"/>
    <s v="food/food trucks"/>
    <x v="0"/>
    <x v="0"/>
  </r>
  <r>
    <n v="963"/>
    <s v="Rodriguez-Robinson"/>
    <s v="Ergonomic methodical hub"/>
    <x v="291"/>
    <n v="4997"/>
    <n v="0.84694915254237291"/>
    <x v="0"/>
    <n v="114"/>
    <n v="43.833333333333336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x v="41"/>
    <n v="13164"/>
    <n v="3.5578378378378379"/>
    <x v="1"/>
    <n v="155"/>
    <n v="84.92903225806451"/>
    <x v="1"/>
    <s v="USD"/>
    <n v="1431320400"/>
    <x v="851"/>
    <b v="0"/>
    <b v="0"/>
    <s v="theater/plays"/>
    <x v="3"/>
    <x v="3"/>
  </r>
  <r>
    <n v="965"/>
    <s v="Nunez-King"/>
    <s v="Phased clear-thinking policy"/>
    <x v="196"/>
    <n v="8501"/>
    <n v="3.8640909090909092"/>
    <x v="1"/>
    <n v="207"/>
    <n v="41.067632850241544"/>
    <x v="4"/>
    <s v="GBP"/>
    <n v="1264399200"/>
    <x v="852"/>
    <b v="0"/>
    <b v="0"/>
    <s v="music/rock"/>
    <x v="1"/>
    <x v="1"/>
  </r>
  <r>
    <n v="966"/>
    <s v="Davis and Sons"/>
    <s v="Seamless solution-oriented capacity"/>
    <x v="12"/>
    <n v="13468"/>
    <n v="7.9223529411764702"/>
    <x v="1"/>
    <n v="245"/>
    <n v="54.971428571428568"/>
    <x v="1"/>
    <s v="USD"/>
    <n v="1497502800"/>
    <x v="853"/>
    <b v="0"/>
    <b v="0"/>
    <s v="theater/plays"/>
    <x v="3"/>
    <x v="3"/>
  </r>
  <r>
    <n v="967"/>
    <s v="Howard-Douglas"/>
    <s v="Organized human-resource attitude"/>
    <x v="439"/>
    <n v="121138"/>
    <n v="1.3703393665158372"/>
    <x v="1"/>
    <n v="1573"/>
    <n v="77.010807374443743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x v="166"/>
    <n v="8117"/>
    <n v="3.3820833333333336"/>
    <x v="1"/>
    <n v="114"/>
    <n v="71.201754385964918"/>
    <x v="1"/>
    <s v="USD"/>
    <n v="1293861600"/>
    <x v="854"/>
    <b v="0"/>
    <b v="0"/>
    <s v="food/food trucks"/>
    <x v="0"/>
    <x v="0"/>
  </r>
  <r>
    <n v="969"/>
    <s v="Lopez-King"/>
    <s v="Multi-lateral radical solution"/>
    <x v="58"/>
    <n v="8550"/>
    <n v="1.0822784810126582"/>
    <x v="1"/>
    <n v="93"/>
    <n v="91.935483870967744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x v="309"/>
    <n v="57659"/>
    <n v="0.60757639620653314"/>
    <x v="0"/>
    <n v="594"/>
    <n v="97.069023569023571"/>
    <x v="1"/>
    <s v="USD"/>
    <n v="1304917200"/>
    <x v="856"/>
    <b v="0"/>
    <b v="0"/>
    <s v="theater/plays"/>
    <x v="3"/>
    <x v="3"/>
  </r>
  <r>
    <n v="971"/>
    <s v="Garner and Sons"/>
    <s v="Versatile neutral workforce"/>
    <x v="135"/>
    <n v="1414"/>
    <n v="0.27725490196078434"/>
    <x v="0"/>
    <n v="24"/>
    <n v="58.916666666666664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x v="440"/>
    <n v="97524"/>
    <n v="2.283934426229508"/>
    <x v="1"/>
    <n v="1681"/>
    <n v="58.015466983938133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x v="441"/>
    <n v="26176"/>
    <n v="0.21615194054500414"/>
    <x v="0"/>
    <n v="252"/>
    <n v="103.87301587301587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x v="126"/>
    <n v="2991"/>
    <n v="3.73875"/>
    <x v="1"/>
    <n v="32"/>
    <n v="93.46875"/>
    <x v="1"/>
    <s v="USD"/>
    <n v="1368853200"/>
    <x v="860"/>
    <b v="0"/>
    <b v="0"/>
    <s v="music/indie rock"/>
    <x v="1"/>
    <x v="7"/>
  </r>
  <r>
    <n v="975"/>
    <s v="Ayala Group"/>
    <s v="Right-sized maximized migration"/>
    <x v="91"/>
    <n v="8366"/>
    <n v="1.5492592592592593"/>
    <x v="1"/>
    <n v="135"/>
    <n v="61.970370370370368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x v="220"/>
    <n v="12886"/>
    <n v="3.2214999999999998"/>
    <x v="1"/>
    <n v="140"/>
    <n v="92.042857142857144"/>
    <x v="1"/>
    <s v="USD"/>
    <n v="1296194400"/>
    <x v="65"/>
    <b v="0"/>
    <b v="1"/>
    <s v="theater/plays"/>
    <x v="3"/>
    <x v="3"/>
  </r>
  <r>
    <n v="977"/>
    <s v="Johnson Group"/>
    <s v="Vision-oriented interactive solution"/>
    <x v="260"/>
    <n v="5177"/>
    <n v="0.73957142857142855"/>
    <x v="0"/>
    <n v="67"/>
    <n v="77.268656716417908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x v="67"/>
    <n v="8641"/>
    <n v="8.641"/>
    <x v="1"/>
    <n v="92"/>
    <n v="93.923913043478265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x v="138"/>
    <n v="86244"/>
    <n v="1.432624584717608"/>
    <x v="1"/>
    <n v="1015"/>
    <n v="84.969458128078813"/>
    <x v="4"/>
    <s v="GBP"/>
    <n v="1426395600"/>
    <x v="454"/>
    <b v="0"/>
    <b v="0"/>
    <s v="theater/plays"/>
    <x v="3"/>
    <x v="3"/>
  </r>
  <r>
    <n v="980"/>
    <s v="Huff-Johnson"/>
    <s v="Universal fault-tolerant orchestration"/>
    <x v="442"/>
    <n v="78630"/>
    <n v="0.40281762295081969"/>
    <x v="0"/>
    <n v="742"/>
    <n v="105.97035040431267"/>
    <x v="1"/>
    <s v="USD"/>
    <n v="1446181200"/>
    <x v="863"/>
    <b v="1"/>
    <b v="0"/>
    <s v="publishing/nonfiction"/>
    <x v="5"/>
    <x v="9"/>
  </r>
  <r>
    <n v="981"/>
    <s v="Diaz-Little"/>
    <s v="Grass-roots executive synergy"/>
    <x v="313"/>
    <n v="11941"/>
    <n v="1.7822388059701493"/>
    <x v="1"/>
    <n v="323"/>
    <n v="36.969040247678016"/>
    <x v="1"/>
    <s v="USD"/>
    <n v="1514181600"/>
    <x v="864"/>
    <b v="0"/>
    <b v="0"/>
    <s v="technology/web"/>
    <x v="2"/>
    <x v="2"/>
  </r>
  <r>
    <n v="982"/>
    <s v="Freeman-French"/>
    <s v="Multi-layered optimal application"/>
    <x v="44"/>
    <n v="6115"/>
    <n v="0.84930555555555554"/>
    <x v="0"/>
    <n v="75"/>
    <n v="81.533333333333331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x v="443"/>
    <n v="188404"/>
    <n v="1.4593648334624323"/>
    <x v="1"/>
    <n v="2326"/>
    <n v="80.999140154772135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x v="191"/>
    <n v="9910"/>
    <n v="1.5246153846153847"/>
    <x v="1"/>
    <n v="381"/>
    <n v="26.010498687664043"/>
    <x v="1"/>
    <s v="USD"/>
    <n v="1567918800"/>
    <x v="867"/>
    <b v="0"/>
    <b v="0"/>
    <s v="theater/plays"/>
    <x v="3"/>
    <x v="3"/>
  </r>
  <r>
    <n v="985"/>
    <s v="Logan-Curtis"/>
    <s v="Enhanced optimal ability"/>
    <x v="305"/>
    <n v="114523"/>
    <n v="0.67129542790152408"/>
    <x v="0"/>
    <n v="4405"/>
    <n v="25.998410896708286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x v="75"/>
    <n v="3144"/>
    <n v="0.40307692307692305"/>
    <x v="0"/>
    <n v="92"/>
    <n v="34.173913043478258"/>
    <x v="1"/>
    <s v="USD"/>
    <n v="1301979600"/>
    <x v="296"/>
    <b v="0"/>
    <b v="0"/>
    <s v="music/rock"/>
    <x v="1"/>
    <x v="1"/>
  </r>
  <r>
    <n v="987"/>
    <s v="Wilson Group"/>
    <s v="Ameliorated foreground focus group"/>
    <x v="8"/>
    <n v="13441"/>
    <n v="2.1679032258064517"/>
    <x v="1"/>
    <n v="480"/>
    <n v="28.002083333333335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x v="151"/>
    <n v="4899"/>
    <n v="0.52117021276595743"/>
    <x v="0"/>
    <n v="64"/>
    <n v="76.546875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x v="166"/>
    <n v="11990"/>
    <n v="4.9958333333333336"/>
    <x v="1"/>
    <n v="226"/>
    <n v="53.053097345132741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x v="75"/>
    <n v="6839"/>
    <n v="0.87679487179487181"/>
    <x v="0"/>
    <n v="64"/>
    <n v="106.859375"/>
    <x v="1"/>
    <s v="USD"/>
    <n v="1456984800"/>
    <x v="870"/>
    <b v="0"/>
    <b v="1"/>
    <s v="film &amp; video/drama"/>
    <x v="4"/>
    <x v="6"/>
  </r>
  <r>
    <n v="991"/>
    <s v="Ramirez LLC"/>
    <s v="Reduced reciprocal focus group"/>
    <x v="122"/>
    <n v="11091"/>
    <n v="1.131734693877551"/>
    <x v="1"/>
    <n v="241"/>
    <n v="46.020746887966808"/>
    <x v="1"/>
    <s v="USD"/>
    <n v="1411621200"/>
    <x v="871"/>
    <b v="0"/>
    <b v="1"/>
    <s v="music/rock"/>
    <x v="1"/>
    <x v="1"/>
  </r>
  <r>
    <n v="992"/>
    <s v="Morrow Inc"/>
    <s v="Networked global migration"/>
    <x v="33"/>
    <n v="13223"/>
    <n v="4.2654838709677421"/>
    <x v="1"/>
    <n v="132"/>
    <n v="100.17424242424242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x v="122"/>
    <n v="7608"/>
    <n v="0.77632653061224488"/>
    <x v="3"/>
    <n v="75"/>
    <n v="101.44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x v="444"/>
    <n v="74073"/>
    <n v="0.52496810772501767"/>
    <x v="0"/>
    <n v="842"/>
    <n v="87.972684085510693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x v="238"/>
    <n v="153216"/>
    <n v="1.5746762589928058"/>
    <x v="1"/>
    <n v="2043"/>
    <n v="74.995594713656388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x v="47"/>
    <n v="4814"/>
    <n v="0.72939393939393937"/>
    <x v="0"/>
    <n v="112"/>
    <n v="42.982142857142854"/>
    <x v="1"/>
    <s v="USD"/>
    <n v="1357106400"/>
    <x v="874"/>
    <b v="0"/>
    <b v="0"/>
    <s v="theater/plays"/>
    <x v="3"/>
    <x v="3"/>
  </r>
  <r>
    <n v="997"/>
    <s v="Ball LLC"/>
    <s v="Right-sized full-range throughput"/>
    <x v="4"/>
    <n v="4603"/>
    <n v="0.60565789473684206"/>
    <x v="3"/>
    <n v="139"/>
    <n v="33.115107913669064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x v="445"/>
    <n v="37823"/>
    <n v="0.5679129129129129"/>
    <x v="0"/>
    <n v="374"/>
    <n v="101.13101604278074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x v="446"/>
    <n v="62819"/>
    <n v="0.56542754275427543"/>
    <x v="3"/>
    <n v="1122"/>
    <n v="55.98841354723708"/>
    <x v="1"/>
    <s v="USD"/>
    <n v="1467176400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D56BA0-7223-4675-9D83-1CF4FCAFC2D3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4A8DC-476E-4DAD-B380-21988C617DBA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41655-F618-4454-A9E3-9286D8DAA6D9}" name="PivotTable4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4" hier="20" name="[Range].[Date Created Conversion (Year)].[All]" cap="All"/>
  </pageFields>
  <dataFields count="1">
    <dataField name="Count of outco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F5CA5-29BE-4F41-BF4D-8AD4C3E0C28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8" firstHeaderRow="0" firstDataRow="1" firstDataCol="1"/>
  <pivotFields count="18">
    <pivotField showAll="0"/>
    <pivotField showAll="0"/>
    <pivotField showAll="0"/>
    <pivotField dataField="1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dataField="1" showAll="0"/>
    <pivotField numFmtId="9" showAll="0"/>
    <pivotField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oal" fld="3" subtotal="average" baseField="16" baseItem="0" numFmtId="43"/>
    <dataField name="Average of pledged" fld="4" subtotal="average" baseField="16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6F39-7D64-4E37-9622-79BE818A3FD8}">
  <dimension ref="A1:F14"/>
  <sheetViews>
    <sheetView workbookViewId="0">
      <selection activeCell="E21" sqref="E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3" spans="1:6" x14ac:dyDescent="0.25">
      <c r="A3" s="6" t="s">
        <v>2044</v>
      </c>
      <c r="B3" s="6" t="s">
        <v>2046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2037</v>
      </c>
      <c r="E8">
        <v>4</v>
      </c>
      <c r="F8">
        <v>4</v>
      </c>
    </row>
    <row r="9" spans="1:6" x14ac:dyDescent="0.25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2708-CE1F-4AE8-9330-D51089C65A4A}">
  <dimension ref="A1:F34"/>
  <sheetViews>
    <sheetView workbookViewId="0">
      <selection activeCell="E35" sqref="E3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2045</v>
      </c>
    </row>
    <row r="2" spans="1:6" x14ac:dyDescent="0.25">
      <c r="A2" s="6" t="s">
        <v>2031</v>
      </c>
      <c r="B2" t="s">
        <v>2045</v>
      </c>
    </row>
    <row r="4" spans="1:6" x14ac:dyDescent="0.25">
      <c r="A4" s="6" t="s">
        <v>2044</v>
      </c>
      <c r="B4" s="6" t="s">
        <v>2046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2048</v>
      </c>
      <c r="E7">
        <v>4</v>
      </c>
      <c r="F7">
        <v>4</v>
      </c>
    </row>
    <row r="8" spans="1:6" x14ac:dyDescent="0.25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2051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  <row r="34" spans="5:5" x14ac:dyDescent="0.25">
      <c r="E34">
        <f>GETPIVOTDATA("outcome",$A$4,"outcome","successful","Sub Category","plays")/GETPIVOTDATA("outcome",$A$4,"Sub Category","plays")</f>
        <v>0.54360465116279066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2E06-831B-46DD-B16E-15521388192A}">
  <dimension ref="A1:G28"/>
  <sheetViews>
    <sheetView workbookViewId="0">
      <selection activeCell="G28" sqref="G28"/>
    </sheetView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12" width="15.25" bestFit="1" customWidth="1"/>
    <col min="13" max="13" width="11" bestFit="1" customWidth="1"/>
    <col min="14" max="121" width="15.25" bestFit="1" customWidth="1"/>
    <col min="122" max="122" width="11" bestFit="1" customWidth="1"/>
    <col min="123" max="879" width="15.25" bestFit="1" customWidth="1"/>
    <col min="880" max="880" width="11" bestFit="1" customWidth="1"/>
  </cols>
  <sheetData>
    <row r="1" spans="1:5" x14ac:dyDescent="0.25">
      <c r="A1" s="6" t="s">
        <v>2031</v>
      </c>
      <c r="B1" t="s" vm="2">
        <v>2086</v>
      </c>
    </row>
    <row r="2" spans="1:5" x14ac:dyDescent="0.25">
      <c r="A2" s="6" t="s">
        <v>2085</v>
      </c>
      <c r="B2" t="s" vm="1">
        <v>2086</v>
      </c>
    </row>
    <row r="4" spans="1:5" x14ac:dyDescent="0.25">
      <c r="A4" s="6" t="s">
        <v>2044</v>
      </c>
      <c r="B4" s="6" t="s">
        <v>2046</v>
      </c>
    </row>
    <row r="5" spans="1:5" x14ac:dyDescent="0.25">
      <c r="A5" s="6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7" x14ac:dyDescent="0.2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7" x14ac:dyDescent="0.25">
      <c r="A18" s="7" t="s">
        <v>2043</v>
      </c>
      <c r="B18">
        <v>57</v>
      </c>
      <c r="C18">
        <v>364</v>
      </c>
      <c r="D18">
        <v>565</v>
      </c>
      <c r="E18">
        <v>986</v>
      </c>
    </row>
    <row r="25" spans="1:7" x14ac:dyDescent="0.25">
      <c r="C25">
        <f>364/986</f>
        <v>0.36916835699797163</v>
      </c>
      <c r="E25">
        <f>35/84</f>
        <v>0.41666666666666669</v>
      </c>
      <c r="G25">
        <f>46/84</f>
        <v>0.54761904761904767</v>
      </c>
    </row>
    <row r="26" spans="1:7" x14ac:dyDescent="0.25">
      <c r="C26">
        <f>565/986</f>
        <v>0.57302231237322521</v>
      </c>
      <c r="E26">
        <f>28/86</f>
        <v>0.32558139534883723</v>
      </c>
      <c r="G26">
        <f>55/86</f>
        <v>0.63953488372093026</v>
      </c>
    </row>
    <row r="27" spans="1:7" x14ac:dyDescent="0.25">
      <c r="E27">
        <f>31/93</f>
        <v>0.33333333333333331</v>
      </c>
      <c r="G27">
        <f>58/93</f>
        <v>0.62365591397849462</v>
      </c>
    </row>
    <row r="28" spans="1:7" x14ac:dyDescent="0.25">
      <c r="E28">
        <f>35/84</f>
        <v>0.41666666666666669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1DE3-0615-40FD-A2A6-180C2D3ED64D}">
  <dimension ref="A1:H13"/>
  <sheetViews>
    <sheetView workbookViewId="0">
      <selection activeCell="J19" sqref="J19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4">
        <f>B2/$E2</f>
        <v>0.58823529411764708</v>
      </c>
      <c r="G2" s="4">
        <f t="shared" ref="G2:H13" si="0">C2/$E2</f>
        <v>0.39215686274509803</v>
      </c>
      <c r="H2" s="4">
        <f t="shared" si="0"/>
        <v>1.9607843137254902E-2</v>
      </c>
    </row>
    <row r="3" spans="1:8" x14ac:dyDescent="0.25">
      <c r="A3" t="s">
        <v>2096</v>
      </c>
      <c r="B3">
        <f>COUNTIFS(Crowdfunding!$G$2:$G$1001,"successful",Crowdfunding!$D$2:$D$1001,"&gt;=1000",Crowdfunding!$D$2:$D$1001,"&lt;=4999")</f>
        <v>191</v>
      </c>
      <c r="C3">
        <f>COUNTIFS(Crowdfunding!$G$2:$G$1001,"failed",Crowdfunding!$D$2:$D$1001,"&gt;=1000",Crowdfunding!$D$2:$D$1001,"&lt;=4999")</f>
        <v>38</v>
      </c>
      <c r="D3">
        <f>COUNTIFS(Crowdfunding!$G$2:$G$1001,"canceled",Crowdfunding!$D$2:$D$1001,"&gt;=1000",Crowdfunding!$D$2:$D$1001,"&lt;=4999")</f>
        <v>2</v>
      </c>
      <c r="E3">
        <f t="shared" ref="E3:E13" si="1">SUM(B3:D3)</f>
        <v>231</v>
      </c>
      <c r="F3" s="4">
        <f t="shared" ref="F3:F13" si="2">B3/$E3</f>
        <v>0.82683982683982682</v>
      </c>
      <c r="G3" s="4">
        <f t="shared" si="0"/>
        <v>0.16450216450216451</v>
      </c>
      <c r="H3" s="4">
        <f t="shared" si="0"/>
        <v>8.658008658008658E-3</v>
      </c>
    </row>
    <row r="4" spans="1:8" x14ac:dyDescent="0.25">
      <c r="A4" t="s">
        <v>2097</v>
      </c>
      <c r="B4">
        <f>COUNTIFS(Crowdfunding!$G$2:$G$1001,"successful",Crowdfunding!$D$2:$D$1001,"&gt;=5000",Crowdfunding!$D$2:$D$1001,"&lt;=9999")</f>
        <v>164</v>
      </c>
      <c r="C4">
        <f>COUNTIFS(Crowdfunding!$G$2:$G$1001,"failed",Crowdfunding!$D$2:$D$1001,"&gt;=5000",Crowdfunding!$D$2:$D$1001,"&lt;=9999")</f>
        <v>126</v>
      </c>
      <c r="D4">
        <f>COUNTIFS(Crowdfunding!$G$2:$G$1001,"canceled",Crowdfunding!$D$2:$D$1001,"&gt;=5000",Crowdfunding!$D$2:$D$1001,"&lt;=9999")</f>
        <v>25</v>
      </c>
      <c r="E4">
        <f t="shared" si="1"/>
        <v>315</v>
      </c>
      <c r="F4" s="4">
        <f t="shared" si="2"/>
        <v>0.52063492063492067</v>
      </c>
      <c r="G4" s="4">
        <f t="shared" si="0"/>
        <v>0.4</v>
      </c>
      <c r="H4" s="4">
        <f t="shared" si="0"/>
        <v>7.9365079365079361E-2</v>
      </c>
    </row>
    <row r="5" spans="1:8" x14ac:dyDescent="0.25">
      <c r="A5" t="s">
        <v>2098</v>
      </c>
      <c r="B5">
        <f>COUNTIFS(Crowdfunding!$G$2:$G$1001,"successful",Crowdfunding!$D$2:$D$1001,"&gt;=10000",Crowdfunding!$D$2:$D$1001,"&lt;=14999")</f>
        <v>4</v>
      </c>
      <c r="C5">
        <f>COUNTIFS(Crowdfunding!$G$2:$G$1001,"failed",Crowdfunding!$D$2:$D$1001,"&gt;=10000",Crowdfunding!$D$2:$D$1001,"&lt;=14999")</f>
        <v>5</v>
      </c>
      <c r="D5">
        <f>COUNTIFS(Crowdfunding!$G$2:$G$1001,"canceled",Crowdfunding!$D$2:$D$1001,"&gt;=10000",Crowdfunding!$D$2:$D$1001,"&lt;=14999")</f>
        <v>0</v>
      </c>
      <c r="E5">
        <f t="shared" si="1"/>
        <v>9</v>
      </c>
      <c r="F5" s="4">
        <f t="shared" si="2"/>
        <v>0.44444444444444442</v>
      </c>
      <c r="G5" s="4">
        <f t="shared" si="0"/>
        <v>0.55555555555555558</v>
      </c>
      <c r="H5" s="4">
        <f t="shared" si="0"/>
        <v>0</v>
      </c>
    </row>
    <row r="6" spans="1:8" x14ac:dyDescent="0.25">
      <c r="A6" t="s">
        <v>2099</v>
      </c>
      <c r="B6">
        <f>COUNTIFS(Crowdfunding!$G$2:$G$1001,"successful",Crowdfunding!$D$2:$D$1001,"&gt;=15000",Crowdfunding!$D$2:$D$1001,"&lt;=19999")</f>
        <v>10</v>
      </c>
      <c r="C6">
        <f>COUNTIFS(Crowdfunding!$G$2:$G$1001,"failed",Crowdfunding!$D$2:$D$1001,"&gt;=15000",Crowdfunding!$D$2:$D$1001,"&lt;=19999")</f>
        <v>0</v>
      </c>
      <c r="D6">
        <f>COUNTIFS(Crowdfunding!$G$2:$G$1001,"canceled",Crowdfunding!$D$2:$D$1001,"&gt;=15000",Crowdfunding!$D$2:$D$1001,"&lt;=19999")</f>
        <v>0</v>
      </c>
      <c r="E6">
        <f t="shared" si="1"/>
        <v>10</v>
      </c>
      <c r="F6" s="4">
        <f t="shared" si="2"/>
        <v>1</v>
      </c>
      <c r="G6" s="4">
        <f t="shared" si="0"/>
        <v>0</v>
      </c>
      <c r="H6" s="4">
        <f t="shared" si="0"/>
        <v>0</v>
      </c>
    </row>
    <row r="7" spans="1:8" x14ac:dyDescent="0.25">
      <c r="A7" t="s">
        <v>2100</v>
      </c>
      <c r="B7">
        <f>COUNTIFS(Crowdfunding!$G$2:$G$1001,"successful",Crowdfunding!$D$2:$D$1001,"&gt;=20000",Crowdfunding!$D$2:$D$1001,"&lt;=24999")</f>
        <v>7</v>
      </c>
      <c r="C7">
        <f>COUNTIFS(Crowdfunding!$G$2:$G$1001,"failed",Crowdfunding!$D$2:$D$1001,"&gt;=20000",Crowdfunding!$D$2:$D$1001,"&lt;=24999")</f>
        <v>0</v>
      </c>
      <c r="D7">
        <f>COUNTIFS(Crowdfunding!$G$2:$G$1001,"canceled",Crowdfunding!$D$2:$D$1001,"&gt;=20000",Crowdfunding!$D$2:$D$1001,"&lt;=24999")</f>
        <v>0</v>
      </c>
      <c r="E7">
        <f t="shared" si="1"/>
        <v>7</v>
      </c>
      <c r="F7" s="4">
        <f t="shared" si="2"/>
        <v>1</v>
      </c>
      <c r="G7" s="4">
        <f t="shared" si="0"/>
        <v>0</v>
      </c>
      <c r="H7" s="4">
        <f t="shared" si="0"/>
        <v>0</v>
      </c>
    </row>
    <row r="8" spans="1:8" x14ac:dyDescent="0.25">
      <c r="A8" t="s">
        <v>2101</v>
      </c>
      <c r="B8">
        <f>COUNTIFS(Crowdfunding!$G$2:$G$1001,"successful",Crowdfunding!$D$2:$D$1001,"&gt;=25000",Crowdfunding!$D$2:$D$1001,"&lt;=29999")</f>
        <v>11</v>
      </c>
      <c r="C8">
        <f>COUNTIFS(Crowdfunding!$G$2:$G$1001,"failed",Crowdfunding!$D$2:$D$1001,"&gt;=25000",Crowdfunding!$D$2:$D$1001,"&lt;=29999")</f>
        <v>3</v>
      </c>
      <c r="D8">
        <f>COUNTIFS(Crowdfunding!$G$2:$G$1001,"canceled",Crowdfunding!$D$2:$D$1001,"&gt;=25000",Crowdfunding!$D$2:$D$1001,"&lt;=29999")</f>
        <v>0</v>
      </c>
      <c r="E8">
        <f t="shared" si="1"/>
        <v>14</v>
      </c>
      <c r="F8" s="4">
        <f t="shared" si="2"/>
        <v>0.7857142857142857</v>
      </c>
      <c r="G8" s="4">
        <f t="shared" si="0"/>
        <v>0.21428571428571427</v>
      </c>
      <c r="H8" s="4">
        <f t="shared" si="0"/>
        <v>0</v>
      </c>
    </row>
    <row r="9" spans="1:8" x14ac:dyDescent="0.25">
      <c r="A9" t="s">
        <v>2102</v>
      </c>
      <c r="B9">
        <f>COUNTIFS(Crowdfunding!$G$2:$G$1001,"successful",Crowdfunding!$D$2:$D$1001,"&gt;=30000",Crowdfunding!$D$2:$D$1001,"&lt;=34999")</f>
        <v>7</v>
      </c>
      <c r="C9">
        <f>COUNTIFS(Crowdfunding!$G$2:$G$1001,"failed",Crowdfunding!$D$2:$D$1001,"&gt;=30000",Crowdfunding!$D$2:$D$1001,"&lt;=34999")</f>
        <v>0</v>
      </c>
      <c r="D9">
        <f>COUNTIFS(Crowdfunding!$G$2:$G$1001,"canceled",Crowdfunding!$D$2:$D$1001,"&gt;=30000",Crowdfunding!$D$2:$D$1001,"&lt;=34999")</f>
        <v>0</v>
      </c>
      <c r="E9">
        <f t="shared" si="1"/>
        <v>7</v>
      </c>
      <c r="F9" s="4">
        <f t="shared" si="2"/>
        <v>1</v>
      </c>
      <c r="G9" s="4">
        <f t="shared" si="0"/>
        <v>0</v>
      </c>
      <c r="H9" s="4">
        <f t="shared" si="0"/>
        <v>0</v>
      </c>
    </row>
    <row r="10" spans="1:8" x14ac:dyDescent="0.25">
      <c r="A10" t="s">
        <v>2103</v>
      </c>
      <c r="B10">
        <f>COUNTIFS(Crowdfunding!$G$2:$G$1001,"successful",Crowdfunding!$D$2:$D$1001,"&gt;=35000",Crowdfunding!$D$2:$D$1001,"&lt;=39999")</f>
        <v>8</v>
      </c>
      <c r="C10">
        <f>COUNTIFS(Crowdfunding!$G$2:$G$1001,"failed",Crowdfunding!$D$2:$D$1001,"&gt;=35000",Crowdfunding!$D$2:$D$1001,"&lt;=39999")</f>
        <v>3</v>
      </c>
      <c r="D10">
        <f>COUNTIFS(Crowdfunding!$G$2:$G$1001,"canceled",Crowdfunding!$D$2:$D$1001,"&gt;=35000",Crowdfunding!$D$2:$D$1001,"&lt;=39999")</f>
        <v>1</v>
      </c>
      <c r="E10">
        <f t="shared" si="1"/>
        <v>12</v>
      </c>
      <c r="F10" s="4">
        <f t="shared" si="2"/>
        <v>0.66666666666666663</v>
      </c>
      <c r="G10" s="4">
        <f t="shared" si="0"/>
        <v>0.25</v>
      </c>
      <c r="H10" s="4">
        <f t="shared" si="0"/>
        <v>8.3333333333333329E-2</v>
      </c>
    </row>
    <row r="11" spans="1:8" x14ac:dyDescent="0.25">
      <c r="A11" t="s">
        <v>2104</v>
      </c>
      <c r="B11">
        <f>COUNTIFS(Crowdfunding!$G$2:$G$1001,"successful",Crowdfunding!$D$2:$D$1001,"&gt;=40000",Crowdfunding!$D$2:$D$1001,"&lt;=44999")</f>
        <v>11</v>
      </c>
      <c r="C11">
        <f>COUNTIFS(Crowdfunding!$G$2:$G$1001,"failed",Crowdfunding!$D$2:$D$1001,"&gt;=40000",Crowdfunding!$D$2:$D$1001,"&lt;=44999")</f>
        <v>3</v>
      </c>
      <c r="D11">
        <f>COUNTIFS(Crowdfunding!$G$2:$G$1001,"canceled",Crowdfunding!$D$2:$D$1001,"&gt;=40000",Crowdfunding!$D$2:$D$1001,"&lt;=44999")</f>
        <v>0</v>
      </c>
      <c r="E11">
        <f t="shared" si="1"/>
        <v>14</v>
      </c>
      <c r="F11" s="4">
        <f t="shared" si="2"/>
        <v>0.7857142857142857</v>
      </c>
      <c r="G11" s="4">
        <f t="shared" si="0"/>
        <v>0.21428571428571427</v>
      </c>
      <c r="H11" s="4">
        <f t="shared" si="0"/>
        <v>0</v>
      </c>
    </row>
    <row r="12" spans="1:8" x14ac:dyDescent="0.25">
      <c r="A12" t="s">
        <v>2105</v>
      </c>
      <c r="B12">
        <f>COUNTIFS(Crowdfunding!$G$2:$G$1001,"successful",Crowdfunding!$D$2:$D$1001,"&gt;=45000",Crowdfunding!$D$2:$D$1001,"&lt;=49999")</f>
        <v>8</v>
      </c>
      <c r="C12">
        <f>COUNTIFS(Crowdfunding!$G$2:$G$1001,"failed",Crowdfunding!$D$2:$D$1001,"&gt;=45000",Crowdfunding!$D$2:$D$1001,"&lt;=49999")</f>
        <v>3</v>
      </c>
      <c r="D12">
        <f>COUNTIFS(Crowdfunding!$G$2:$G$1001,"canceled",Crowdfunding!$D$2:$D$1001,"&gt;=45000",Crowdfunding!$D$2:$D$1001,"&lt;=49999")</f>
        <v>0</v>
      </c>
      <c r="E12">
        <f t="shared" si="1"/>
        <v>11</v>
      </c>
      <c r="F12" s="4">
        <f t="shared" si="2"/>
        <v>0.72727272727272729</v>
      </c>
      <c r="G12" s="4">
        <f t="shared" si="0"/>
        <v>0.27272727272727271</v>
      </c>
      <c r="H12" s="4">
        <f t="shared" si="0"/>
        <v>0</v>
      </c>
    </row>
    <row r="13" spans="1:8" x14ac:dyDescent="0.25">
      <c r="A13" t="s">
        <v>2106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1"/>
        <v>305</v>
      </c>
      <c r="F13" s="4">
        <f t="shared" si="2"/>
        <v>0.3737704918032787</v>
      </c>
      <c r="G13" s="4">
        <f t="shared" si="0"/>
        <v>0.53442622950819674</v>
      </c>
      <c r="H13" s="4">
        <f t="shared" si="0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34D5-6C5D-4448-A5A2-9C4B638EAB53}">
  <dimension ref="A1:J566"/>
  <sheetViews>
    <sheetView tabSelected="1" workbookViewId="0">
      <selection activeCell="H14" sqref="H14"/>
    </sheetView>
  </sheetViews>
  <sheetFormatPr defaultRowHeight="15.75" x14ac:dyDescent="0.25"/>
  <cols>
    <col min="2" max="2" width="13.5" bestFit="1" customWidth="1"/>
    <col min="8" max="8" width="16.375" bestFit="1" customWidth="1"/>
    <col min="9" max="9" width="13.5" bestFit="1" customWidth="1"/>
    <col min="10" max="10" width="12.375" bestFit="1" customWidth="1"/>
  </cols>
  <sheetData>
    <row r="1" spans="1:10" x14ac:dyDescent="0.25">
      <c r="A1" s="1" t="s">
        <v>4</v>
      </c>
      <c r="B1" s="1" t="s">
        <v>5</v>
      </c>
      <c r="D1" s="1" t="s">
        <v>4</v>
      </c>
      <c r="E1" s="1" t="s">
        <v>5</v>
      </c>
      <c r="I1" t="s">
        <v>2113</v>
      </c>
      <c r="J1" t="s">
        <v>2114</v>
      </c>
    </row>
    <row r="2" spans="1:10" x14ac:dyDescent="0.25">
      <c r="A2" t="s">
        <v>20</v>
      </c>
      <c r="B2">
        <v>158</v>
      </c>
      <c r="D2" t="s">
        <v>14</v>
      </c>
      <c r="E2">
        <v>0</v>
      </c>
      <c r="H2" t="s">
        <v>2107</v>
      </c>
      <c r="I2" s="9">
        <f>AVERAGE(B2:B566)</f>
        <v>851.14690265486729</v>
      </c>
      <c r="J2" s="9">
        <f>AVERAGE(E2:E365)</f>
        <v>585.61538461538464</v>
      </c>
    </row>
    <row r="3" spans="1:10" x14ac:dyDescent="0.25">
      <c r="A3" t="s">
        <v>20</v>
      </c>
      <c r="B3">
        <v>1425</v>
      </c>
      <c r="D3" t="s">
        <v>14</v>
      </c>
      <c r="E3">
        <v>24</v>
      </c>
      <c r="H3" t="s">
        <v>2108</v>
      </c>
      <c r="I3" s="9">
        <f>MEDIAN(B2:B566)</f>
        <v>201</v>
      </c>
      <c r="J3" s="9">
        <f>MEDIAN(E2:E365)</f>
        <v>114.5</v>
      </c>
    </row>
    <row r="4" spans="1:10" x14ac:dyDescent="0.25">
      <c r="A4" t="s">
        <v>20</v>
      </c>
      <c r="B4">
        <v>174</v>
      </c>
      <c r="D4" t="s">
        <v>14</v>
      </c>
      <c r="E4">
        <v>53</v>
      </c>
      <c r="H4" t="s">
        <v>2109</v>
      </c>
      <c r="I4" s="9">
        <f>MIN(B2:B566)</f>
        <v>16</v>
      </c>
      <c r="J4" s="9">
        <f>MIN(E2:E365)</f>
        <v>0</v>
      </c>
    </row>
    <row r="5" spans="1:10" x14ac:dyDescent="0.25">
      <c r="A5" t="s">
        <v>20</v>
      </c>
      <c r="B5">
        <v>227</v>
      </c>
      <c r="D5" t="s">
        <v>14</v>
      </c>
      <c r="E5">
        <v>18</v>
      </c>
      <c r="H5" t="s">
        <v>2110</v>
      </c>
      <c r="I5" s="9">
        <f>MAX(B2:B566)</f>
        <v>7295</v>
      </c>
      <c r="J5" s="9">
        <f>MAX(E2:E365)</f>
        <v>6080</v>
      </c>
    </row>
    <row r="6" spans="1:10" x14ac:dyDescent="0.25">
      <c r="A6" t="s">
        <v>20</v>
      </c>
      <c r="B6">
        <v>220</v>
      </c>
      <c r="D6" t="s">
        <v>14</v>
      </c>
      <c r="E6">
        <v>44</v>
      </c>
      <c r="H6" t="s">
        <v>2111</v>
      </c>
      <c r="I6" s="9">
        <f>_xlfn.VAR.S(B2:B566)</f>
        <v>1606216.5936295739</v>
      </c>
      <c r="J6" s="9">
        <f>_xlfn.VAR.S(E2:E365)</f>
        <v>924113.45496927318</v>
      </c>
    </row>
    <row r="7" spans="1:10" x14ac:dyDescent="0.25">
      <c r="A7" t="s">
        <v>20</v>
      </c>
      <c r="B7">
        <v>98</v>
      </c>
      <c r="D7" t="s">
        <v>14</v>
      </c>
      <c r="E7">
        <v>27</v>
      </c>
      <c r="H7" t="s">
        <v>2112</v>
      </c>
      <c r="I7" s="9">
        <f>_xlfn.STDEV.S(B2:B566)</f>
        <v>1267.366006183523</v>
      </c>
      <c r="J7" s="9">
        <f>_xlfn.STDEV.S(E2:E365)</f>
        <v>961.30819978260524</v>
      </c>
    </row>
    <row r="8" spans="1:10" x14ac:dyDescent="0.25">
      <c r="A8" t="s">
        <v>20</v>
      </c>
      <c r="B8">
        <v>100</v>
      </c>
      <c r="D8" t="s">
        <v>14</v>
      </c>
      <c r="E8">
        <v>55</v>
      </c>
    </row>
    <row r="9" spans="1:10" x14ac:dyDescent="0.25">
      <c r="A9" t="s">
        <v>20</v>
      </c>
      <c r="B9">
        <v>1249</v>
      </c>
      <c r="D9" t="s">
        <v>14</v>
      </c>
      <c r="E9">
        <v>200</v>
      </c>
    </row>
    <row r="10" spans="1:10" x14ac:dyDescent="0.25">
      <c r="A10" t="s">
        <v>20</v>
      </c>
      <c r="B10">
        <v>1396</v>
      </c>
      <c r="D10" t="s">
        <v>14</v>
      </c>
      <c r="E10">
        <v>452</v>
      </c>
    </row>
    <row r="11" spans="1:10" x14ac:dyDescent="0.25">
      <c r="A11" t="s">
        <v>20</v>
      </c>
      <c r="B11">
        <v>890</v>
      </c>
      <c r="D11" t="s">
        <v>14</v>
      </c>
      <c r="E11">
        <v>674</v>
      </c>
    </row>
    <row r="12" spans="1:10" x14ac:dyDescent="0.25">
      <c r="A12" t="s">
        <v>20</v>
      </c>
      <c r="B12">
        <v>142</v>
      </c>
      <c r="D12" t="s">
        <v>14</v>
      </c>
      <c r="E12">
        <v>558</v>
      </c>
    </row>
    <row r="13" spans="1:10" x14ac:dyDescent="0.25">
      <c r="A13" t="s">
        <v>20</v>
      </c>
      <c r="B13">
        <v>2673</v>
      </c>
      <c r="D13" t="s">
        <v>14</v>
      </c>
      <c r="E13">
        <v>15</v>
      </c>
    </row>
    <row r="14" spans="1:10" x14ac:dyDescent="0.25">
      <c r="A14" t="s">
        <v>20</v>
      </c>
      <c r="B14">
        <v>163</v>
      </c>
      <c r="D14" t="s">
        <v>14</v>
      </c>
      <c r="E14">
        <v>2307</v>
      </c>
    </row>
    <row r="15" spans="1:10" x14ac:dyDescent="0.25">
      <c r="A15" t="s">
        <v>20</v>
      </c>
      <c r="B15">
        <v>2220</v>
      </c>
      <c r="D15" t="s">
        <v>14</v>
      </c>
      <c r="E15">
        <v>88</v>
      </c>
    </row>
    <row r="16" spans="1:10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sortState xmlns:xlrd2="http://schemas.microsoft.com/office/spreadsheetml/2017/richdata2" ref="A2:B566">
    <sortCondition ref="A2:A566"/>
  </sortState>
  <conditionalFormatting sqref="A2:A566">
    <cfRule type="cellIs" dxfId="11" priority="5" operator="equal">
      <formula>"live"</formula>
    </cfRule>
    <cfRule type="cellIs" dxfId="10" priority="6" operator="equal">
      <formula>"canceled"</formula>
    </cfRule>
    <cfRule type="cellIs" dxfId="9" priority="7" operator="equal">
      <formula>"failed"</formula>
    </cfRule>
    <cfRule type="cellIs" dxfId="8" priority="8" operator="equal">
      <formula>"successful"</formula>
    </cfRule>
  </conditionalFormatting>
  <conditionalFormatting sqref="D2:D365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"failed"</formula>
    </cfRule>
    <cfRule type="cellIs" dxfId="4" priority="4" operator="equal">
      <formula>"successful"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748C-5320-48AB-A420-8CAC26D2A526}">
  <dimension ref="A3:C28"/>
  <sheetViews>
    <sheetView workbookViewId="0">
      <selection activeCell="H16" sqref="H16"/>
    </sheetView>
  </sheetViews>
  <sheetFormatPr defaultRowHeight="15.75" x14ac:dyDescent="0.25"/>
  <cols>
    <col min="1" max="1" width="16.375" bestFit="1" customWidth="1"/>
    <col min="2" max="2" width="14.375" bestFit="1" customWidth="1"/>
    <col min="3" max="3" width="17.75" bestFit="1" customWidth="1"/>
    <col min="4" max="5" width="16.5" bestFit="1" customWidth="1"/>
    <col min="6" max="6" width="17.75" bestFit="1" customWidth="1"/>
    <col min="7" max="9" width="10.125" bestFit="1" customWidth="1"/>
    <col min="10" max="10" width="19.375" bestFit="1" customWidth="1"/>
    <col min="11" max="11" width="22.75" bestFit="1" customWidth="1"/>
    <col min="12" max="95" width="4.875" bestFit="1" customWidth="1"/>
    <col min="96" max="274" width="5.875" bestFit="1" customWidth="1"/>
    <col min="275" max="448" width="6.875" bestFit="1" customWidth="1"/>
    <col min="449" max="449" width="11" bestFit="1" customWidth="1"/>
  </cols>
  <sheetData>
    <row r="3" spans="1:3" x14ac:dyDescent="0.25">
      <c r="A3" s="6" t="s">
        <v>2033</v>
      </c>
      <c r="B3" t="s">
        <v>2115</v>
      </c>
      <c r="C3" t="s">
        <v>2116</v>
      </c>
    </row>
    <row r="4" spans="1:3" x14ac:dyDescent="0.25">
      <c r="A4" s="7" t="s">
        <v>2047</v>
      </c>
      <c r="B4" s="10">
        <v>50835.294117647056</v>
      </c>
      <c r="C4" s="10">
        <v>50018.352941176468</v>
      </c>
    </row>
    <row r="5" spans="1:3" x14ac:dyDescent="0.25">
      <c r="A5" s="7" t="s">
        <v>2048</v>
      </c>
      <c r="B5" s="10">
        <v>6425</v>
      </c>
      <c r="C5" s="10">
        <v>9044</v>
      </c>
    </row>
    <row r="6" spans="1:3" x14ac:dyDescent="0.25">
      <c r="A6" s="7" t="s">
        <v>2049</v>
      </c>
      <c r="B6" s="10">
        <v>56443.333333333336</v>
      </c>
      <c r="C6" s="10">
        <v>40813.050000000003</v>
      </c>
    </row>
    <row r="7" spans="1:3" x14ac:dyDescent="0.25">
      <c r="A7" s="7" t="s">
        <v>2050</v>
      </c>
      <c r="B7" s="10">
        <v>37710.810810810814</v>
      </c>
      <c r="C7" s="10">
        <v>32668.783783783783</v>
      </c>
    </row>
    <row r="8" spans="1:3" x14ac:dyDescent="0.25">
      <c r="A8" s="7" t="s">
        <v>2051</v>
      </c>
      <c r="B8" s="10">
        <v>42238.888888888891</v>
      </c>
      <c r="C8" s="10">
        <v>43397.111111111109</v>
      </c>
    </row>
    <row r="9" spans="1:3" x14ac:dyDescent="0.25">
      <c r="A9" s="7" t="s">
        <v>2052</v>
      </c>
      <c r="B9" s="10">
        <v>56723.529411764706</v>
      </c>
      <c r="C9" s="10">
        <v>52782.882352941175</v>
      </c>
    </row>
    <row r="10" spans="1:3" x14ac:dyDescent="0.25">
      <c r="A10" s="7" t="s">
        <v>2053</v>
      </c>
      <c r="B10" s="10">
        <v>41767.391304347824</v>
      </c>
      <c r="C10" s="10">
        <v>37721.282608695656</v>
      </c>
    </row>
    <row r="11" spans="1:3" x14ac:dyDescent="0.25">
      <c r="A11" s="7" t="s">
        <v>2054</v>
      </c>
      <c r="B11" s="10">
        <v>50628.888888888891</v>
      </c>
      <c r="C11" s="10">
        <v>45279.466666666667</v>
      </c>
    </row>
    <row r="12" spans="1:3" x14ac:dyDescent="0.25">
      <c r="A12" s="7" t="s">
        <v>2055</v>
      </c>
      <c r="B12" s="10">
        <v>28794.117647058825</v>
      </c>
      <c r="C12" s="10">
        <v>32409.764705882353</v>
      </c>
    </row>
    <row r="13" spans="1:3" x14ac:dyDescent="0.25">
      <c r="A13" s="7" t="s">
        <v>2056</v>
      </c>
      <c r="B13" s="10">
        <v>10028.571428571429</v>
      </c>
      <c r="C13" s="10">
        <v>40169.285714285717</v>
      </c>
    </row>
    <row r="14" spans="1:3" x14ac:dyDescent="0.25">
      <c r="A14" s="7" t="s">
        <v>2057</v>
      </c>
      <c r="B14" s="10">
        <v>105676.92307692308</v>
      </c>
      <c r="C14" s="10">
        <v>68374.307692307688</v>
      </c>
    </row>
    <row r="15" spans="1:3" x14ac:dyDescent="0.25">
      <c r="A15" s="7" t="s">
        <v>2058</v>
      </c>
      <c r="B15" s="10">
        <v>58095.238095238092</v>
      </c>
      <c r="C15" s="10">
        <v>53785.571428571428</v>
      </c>
    </row>
    <row r="16" spans="1:3" x14ac:dyDescent="0.25">
      <c r="A16" s="7" t="s">
        <v>2059</v>
      </c>
      <c r="B16" s="10">
        <v>32183.333333333332</v>
      </c>
      <c r="C16" s="10">
        <v>29141.214285714286</v>
      </c>
    </row>
    <row r="17" spans="1:3" x14ac:dyDescent="0.25">
      <c r="A17" s="7" t="s">
        <v>2060</v>
      </c>
      <c r="B17" s="10">
        <v>45459.011627906977</v>
      </c>
      <c r="C17" s="10">
        <v>45823.33430232558</v>
      </c>
    </row>
    <row r="18" spans="1:3" x14ac:dyDescent="0.25">
      <c r="A18" s="7" t="s">
        <v>2061</v>
      </c>
      <c r="B18" s="10">
        <v>34400</v>
      </c>
      <c r="C18" s="10">
        <v>35697.5</v>
      </c>
    </row>
    <row r="19" spans="1:3" x14ac:dyDescent="0.25">
      <c r="A19" s="7" t="s">
        <v>2062</v>
      </c>
      <c r="B19" s="10">
        <v>38631.76470588235</v>
      </c>
      <c r="C19" s="10">
        <v>42395.98823529412</v>
      </c>
    </row>
    <row r="20" spans="1:3" x14ac:dyDescent="0.25">
      <c r="A20" s="7" t="s">
        <v>2063</v>
      </c>
      <c r="B20" s="10">
        <v>54735.714285714283</v>
      </c>
      <c r="C20" s="10">
        <v>39979.5</v>
      </c>
    </row>
    <row r="21" spans="1:3" x14ac:dyDescent="0.25">
      <c r="A21" s="7" t="s">
        <v>2064</v>
      </c>
      <c r="B21" s="10">
        <v>48468.75</v>
      </c>
      <c r="C21" s="10">
        <v>53488.75</v>
      </c>
    </row>
    <row r="22" spans="1:3" x14ac:dyDescent="0.25">
      <c r="A22" s="7" t="s">
        <v>2065</v>
      </c>
      <c r="B22" s="10">
        <v>40741.176470588238</v>
      </c>
      <c r="C22" s="10">
        <v>43317.117647058825</v>
      </c>
    </row>
    <row r="23" spans="1:3" x14ac:dyDescent="0.25">
      <c r="A23" s="7" t="s">
        <v>2066</v>
      </c>
      <c r="B23" s="10">
        <v>37171.428571428572</v>
      </c>
      <c r="C23" s="10">
        <v>39878.142857142855</v>
      </c>
    </row>
    <row r="24" spans="1:3" x14ac:dyDescent="0.25">
      <c r="A24" s="7" t="s">
        <v>2067</v>
      </c>
      <c r="B24" s="10">
        <v>42405.714285714283</v>
      </c>
      <c r="C24" s="10">
        <v>32198.6</v>
      </c>
    </row>
    <row r="25" spans="1:3" x14ac:dyDescent="0.25">
      <c r="A25" s="7" t="s">
        <v>2068</v>
      </c>
      <c r="B25" s="10">
        <v>26284.444444444445</v>
      </c>
      <c r="C25" s="10">
        <v>36408.488888888889</v>
      </c>
    </row>
    <row r="26" spans="1:3" x14ac:dyDescent="0.25">
      <c r="A26" s="7" t="s">
        <v>2069</v>
      </c>
      <c r="B26" s="10">
        <v>39109.803921568629</v>
      </c>
      <c r="C26" s="10">
        <v>43045.941176470587</v>
      </c>
    </row>
    <row r="27" spans="1:3" x14ac:dyDescent="0.25">
      <c r="A27" s="7" t="s">
        <v>2070</v>
      </c>
      <c r="B27" s="10">
        <v>48100</v>
      </c>
      <c r="C27" s="10">
        <v>75187.666666666672</v>
      </c>
    </row>
    <row r="28" spans="1:3" x14ac:dyDescent="0.25">
      <c r="A28" s="7" t="s">
        <v>2043</v>
      </c>
      <c r="B28" s="10">
        <v>43983.1</v>
      </c>
      <c r="C28" s="10">
        <v>42748.055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sqref="A1:T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bestFit="1" customWidth="1"/>
    <col min="8" max="8" width="13" bestFit="1" customWidth="1"/>
    <col min="9" max="9" width="17.75" bestFit="1" customWidth="1"/>
    <col min="12" max="12" width="11.125" bestFit="1" customWidth="1"/>
    <col min="13" max="13" width="22.375" bestFit="1" customWidth="1"/>
    <col min="14" max="14" width="11.125" bestFit="1" customWidth="1"/>
    <col min="15" max="15" width="21" bestFit="1" customWidth="1"/>
    <col min="18" max="18" width="28" bestFit="1" customWidth="1"/>
    <col min="19" max="19" width="14.875" bestFit="1" customWidth="1"/>
    <col min="20" max="20" width="12.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 t="shared" ref="I2:I65" si="0">IFERROR(E2/H2,0)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1">E3/D3</f>
        <v>10.4</v>
      </c>
      <c r="G3" t="s">
        <v>20</v>
      </c>
      <c r="H3">
        <v>158</v>
      </c>
      <c r="I3" s="5">
        <f t="shared" si="0"/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(((L3/60)/60)/24)+DATE(1970,1,1)</f>
        <v>41870.208333333336</v>
      </c>
      <c r="N3">
        <v>1408597200</v>
      </c>
      <c r="O3" s="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1"/>
        <v>1.3147878228782288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1"/>
        <v>0.58976190476190471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1"/>
        <v>0.69276315789473686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1"/>
        <v>1.7361842105263159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1"/>
        <v>0.20961538461538462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1"/>
        <v>3.2757777777777779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1"/>
        <v>0.19932788374205268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1"/>
        <v>0.51741935483870971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1"/>
        <v>2.6611538461538462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1"/>
        <v>0.48095238095238096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1"/>
        <v>0.89349206349206345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1"/>
        <v>2.4511904761904764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1"/>
        <v>0.66769503546099296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1"/>
        <v>0.47307881773399013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1"/>
        <v>6.4947058823529416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1"/>
        <v>1.5939125295508274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1"/>
        <v>0.66912087912087914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1"/>
        <v>0.48529600000000001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1"/>
        <v>1.1224279210925645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1"/>
        <v>0.40992553191489361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1"/>
        <v>1.2807106598984772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1"/>
        <v>3.3204444444444445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1"/>
        <v>1.1283225108225108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1"/>
        <v>2.1643636363636363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1"/>
        <v>0.4819906976744186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1"/>
        <v>0.79949999999999999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1"/>
        <v>1.0522553516819573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1"/>
        <v>3.2889978213507627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1"/>
        <v>1.606111111111111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1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1"/>
        <v>0.86807920792079207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1"/>
        <v>3.7782071713147412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1"/>
        <v>1.5080645161290323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1"/>
        <v>1.5030119521912351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1"/>
        <v>1.572857142857143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1"/>
        <v>1.3998765432098765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1"/>
        <v>3.2532258064516131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1"/>
        <v>0.50777777777777777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1"/>
        <v>1.6906818181818182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1"/>
        <v>2.1292857142857144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1"/>
        <v>4.4394444444444447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1"/>
        <v>1.859390243902439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1"/>
        <v>6.5881249999999998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1"/>
        <v>0.4768421052631579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1"/>
        <v>1.1478378378378378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1"/>
        <v>4.7526666666666664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1"/>
        <v>3.86972972972973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1"/>
        <v>1.89625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1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1"/>
        <v>0.91867805186590767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1"/>
        <v>0.34152777777777776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1"/>
        <v>1.4040909090909091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1"/>
        <v>0.89866666666666661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1"/>
        <v>1.7796969696969698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1"/>
        <v>1.436625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1"/>
        <v>2.1527586206896552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1"/>
        <v>2.2711111111111113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1"/>
        <v>2.7507142857142859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1"/>
        <v>1.4437048832271762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1"/>
        <v>0.92745983935742971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1"/>
        <v>7.226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1"/>
        <v>0.11851063829787234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1"/>
        <v>0.97642857142857142</v>
      </c>
      <c r="G66" t="s">
        <v>14</v>
      </c>
      <c r="H66">
        <v>38</v>
      </c>
      <c r="I66" s="5">
        <f t="shared" ref="I66:I129" si="4">IFERROR(E66/H66,0)</f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5">E67/D67</f>
        <v>2.3614754098360655</v>
      </c>
      <c r="G67" t="s">
        <v>20</v>
      </c>
      <c r="H67">
        <v>236</v>
      </c>
      <c r="I67" s="5">
        <f t="shared" si="4"/>
        <v>61.038135593220339</v>
      </c>
      <c r="J67" t="s">
        <v>21</v>
      </c>
      <c r="K67" t="s">
        <v>22</v>
      </c>
      <c r="L67">
        <v>1296108000</v>
      </c>
      <c r="M67" s="8">
        <f t="shared" ref="M67:M130" si="6">(((L67/60)/60)/24)+DATE(1970,1,1)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5"/>
        <v>0.45068965517241377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5"/>
        <v>1.6238567493112948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5"/>
        <v>2.5452631578947367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5"/>
        <v>0.24063291139240506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5"/>
        <v>1.2374140625000001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5"/>
        <v>1.0806666666666667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5"/>
        <v>6.7033333333333331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5"/>
        <v>6.609285714285714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5"/>
        <v>1.2246153846153847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5"/>
        <v>1.5057731958762886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5"/>
        <v>0.78106590724165992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5"/>
        <v>0.46947368421052632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5"/>
        <v>3.008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5"/>
        <v>0.6959861591695502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5"/>
        <v>6.374545454545455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5"/>
        <v>2.253392857142857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5"/>
        <v>14.973000000000001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5"/>
        <v>0.37590225563909774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5"/>
        <v>1.3236942675159236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5"/>
        <v>1.3122448979591836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5"/>
        <v>1.6763513513513513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5"/>
        <v>0.6198488664987406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5"/>
        <v>2.6074999999999999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5"/>
        <v>2.5258823529411765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5"/>
        <v>0.7861538461538462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5"/>
        <v>0.48404406999351912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5"/>
        <v>2.5887500000000001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5"/>
        <v>0.60548713235294116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5"/>
        <v>3.036896551724138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5"/>
        <v>1.1299999999999999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5"/>
        <v>2.1737876614060259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5"/>
        <v>9.2669230769230762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5"/>
        <v>0.33692229038854804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5"/>
        <v>1.9672368421052631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5"/>
        <v>0.01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5"/>
        <v>10.214444444444444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5"/>
        <v>2.8167567567567566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5"/>
        <v>0.24610000000000001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5"/>
        <v>1.4314010067114094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5"/>
        <v>1.4454411764705883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5"/>
        <v>3.5912820512820511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5"/>
        <v>1.8648571428571428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5"/>
        <v>5.9526666666666666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5"/>
        <v>0.5921153846153846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5"/>
        <v>0.14962780898876404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5"/>
        <v>1.1995602605863191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5"/>
        <v>2.6882978723404256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5"/>
        <v>3.7687878787878786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5"/>
        <v>7.2715789473684209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5"/>
        <v>0.87211757648470301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5"/>
        <v>0.88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5"/>
        <v>1.7393877551020409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5"/>
        <v>1.1761111111111111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5"/>
        <v>2.1496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5"/>
        <v>1.4949667110519307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5"/>
        <v>2.1933995584988963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5"/>
        <v>0.64367690058479532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5"/>
        <v>0.18622397298818233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5"/>
        <v>3.6776923076923076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5"/>
        <v>1.5990566037735849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5"/>
        <v>0.38633185349611543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5"/>
        <v>0.51421511627906979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5"/>
        <v>0.60334277620396604</v>
      </c>
      <c r="G130" t="s">
        <v>74</v>
      </c>
      <c r="H130">
        <v>532</v>
      </c>
      <c r="I130" s="5">
        <f t="shared" ref="I130:I193" si="8">IFERROR(E130/H130,0)</f>
        <v>80.067669172932327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9">E131/D131</f>
        <v>3.2026936026936029E-2</v>
      </c>
      <c r="G131" t="s">
        <v>74</v>
      </c>
      <c r="H131">
        <v>55</v>
      </c>
      <c r="I131" s="5">
        <f t="shared" si="8"/>
        <v>86.472727272727269</v>
      </c>
      <c r="J131" t="s">
        <v>26</v>
      </c>
      <c r="K131" t="s">
        <v>27</v>
      </c>
      <c r="L131">
        <v>1422943200</v>
      </c>
      <c r="M131" s="8">
        <f t="shared" ref="M131:M194" si="10">(((L131/60)/60)/24)+DATE(1970,1,1)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9"/>
        <v>1.5546875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9"/>
        <v>1.0085974499089254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9"/>
        <v>1.1618181818181819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9"/>
        <v>3.1077777777777778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9"/>
        <v>0.89736683417085428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9"/>
        <v>0.71272727272727276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9"/>
        <v>3.2862318840579711E-2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9"/>
        <v>2.617777777777778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9"/>
        <v>0.96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9"/>
        <v>0.20896851248642778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9"/>
        <v>2.2316363636363636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9"/>
        <v>1.0159097978227061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9"/>
        <v>2.3003999999999998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9"/>
        <v>1.355925925925926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9"/>
        <v>1.2909999999999999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9"/>
        <v>2.3651200000000001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9"/>
        <v>0.17249999999999999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9"/>
        <v>1.1249397590361445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9"/>
        <v>1.2102150537634409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9"/>
        <v>2.1987096774193549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9"/>
        <v>0.01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9"/>
        <v>0.64166909620991253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9"/>
        <v>4.2306746987951804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9"/>
        <v>0.92984160506863778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9"/>
        <v>0.58756567425569173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9"/>
        <v>0.65022222222222226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9"/>
        <v>0.73939560439560437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9"/>
        <v>0.52666666666666662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9"/>
        <v>2.2095238095238097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9"/>
        <v>1.0001150627615063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9"/>
        <v>1.6231249999999999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9"/>
        <v>0.78181818181818186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9"/>
        <v>1.4973770491803278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9"/>
        <v>2.5325714285714285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9"/>
        <v>1.0016943521594683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9"/>
        <v>1.2199004424778761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9"/>
        <v>1.3713265306122449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9"/>
        <v>4.155384615384615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9"/>
        <v>0.3130913348946136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9"/>
        <v>4.240815450643777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9"/>
        <v>2.9388623072833599E-2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9"/>
        <v>0.1063265306122449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9"/>
        <v>0.82874999999999999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9"/>
        <v>1.6301447776628748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9"/>
        <v>8.9466666666666672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9"/>
        <v>0.26191501103752757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9"/>
        <v>0.74834782608695649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9"/>
        <v>4.1647680412371137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9"/>
        <v>0.96208333333333329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9"/>
        <v>3.5771910112359548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9"/>
        <v>3.0845714285714285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9"/>
        <v>0.61802325581395345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9"/>
        <v>7.2232472324723247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9"/>
        <v>0.69117647058823528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9"/>
        <v>2.9305555555555554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9"/>
        <v>0.71799999999999997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9"/>
        <v>0.31934684684684683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9"/>
        <v>2.2987375415282392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9"/>
        <v>0.3201219512195122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9"/>
        <v>0.23525352848928385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9"/>
        <v>0.68594594594594593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9"/>
        <v>0.37952380952380954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9"/>
        <v>0.19992957746478873</v>
      </c>
      <c r="G194" t="s">
        <v>14</v>
      </c>
      <c r="H194">
        <v>243</v>
      </c>
      <c r="I194" s="5">
        <f t="shared" ref="I194:I257" si="12">IFERROR(E194/H194,0)</f>
        <v>35.049382716049379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3">E195/D195</f>
        <v>0.45636363636363636</v>
      </c>
      <c r="G195" t="s">
        <v>14</v>
      </c>
      <c r="H195">
        <v>65</v>
      </c>
      <c r="I195" s="5">
        <f t="shared" si="12"/>
        <v>46.338461538461537</v>
      </c>
      <c r="J195" t="s">
        <v>21</v>
      </c>
      <c r="K195" t="s">
        <v>22</v>
      </c>
      <c r="L195">
        <v>1523163600</v>
      </c>
      <c r="M195" s="8">
        <f t="shared" ref="M195:M258" si="14">(((L195/60)/60)/24)+DATE(1970,1,1)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3"/>
        <v>1.227605633802817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3"/>
        <v>3.61753164556962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3"/>
        <v>0.63146341463414635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3"/>
        <v>2.9820475319926874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3"/>
        <v>9.5585443037974685E-2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3"/>
        <v>0.5377777777777778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3"/>
        <v>0.02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3"/>
        <v>6.8119047619047617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3"/>
        <v>0.78831325301204824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3"/>
        <v>1.3440792216817234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3"/>
        <v>3.372E-2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3"/>
        <v>4.3184615384615386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3"/>
        <v>0.38844444444444443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3"/>
        <v>4.2569999999999997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3"/>
        <v>1.0112239715591671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3"/>
        <v>0.21188688946015424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3"/>
        <v>0.67425531914893622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3"/>
        <v>0.9492337164750958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3"/>
        <v>1.5185185185185186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3"/>
        <v>1.9516382252559727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3"/>
        <v>10.231428571428571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3"/>
        <v>3.8418367346938778E-2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3"/>
        <v>1.5507066557107643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3"/>
        <v>0.44753477588871715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3"/>
        <v>2.1594736842105262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3"/>
        <v>3.3212709832134291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3"/>
        <v>8.4430379746835441E-2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3"/>
        <v>0.9862551440329218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3"/>
        <v>1.3797916666666667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3"/>
        <v>0.93810996563573879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3"/>
        <v>4.0363930885529156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3"/>
        <v>2.6017404129793511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3"/>
        <v>3.6663333333333332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3"/>
        <v>1.687208538587849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3"/>
        <v>1.1990717911530093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3"/>
        <v>1.936892523364486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3"/>
        <v>4.2016666666666671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3"/>
        <v>0.76708333333333334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3"/>
        <v>1.7126470588235294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3"/>
        <v>1.5789473684210527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3"/>
        <v>1.0908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3"/>
        <v>0.41732558139534881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3"/>
        <v>0.10944303797468355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3"/>
        <v>1.593763440860215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3"/>
        <v>4.2241666666666671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3"/>
        <v>0.97718749999999999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3"/>
        <v>4.1878911564625847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3"/>
        <v>1.0191632047477746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3"/>
        <v>1.2772619047619047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3"/>
        <v>4.4521739130434783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3"/>
        <v>5.6971428571428575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3"/>
        <v>5.0934482758620687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3"/>
        <v>3.2553333333333332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3"/>
        <v>9.3261616161616168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3"/>
        <v>2.1133870967741935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3"/>
        <v>2.7332520325203253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3"/>
        <v>0.03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3"/>
        <v>0.54084507042253516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3"/>
        <v>6.2629999999999999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3"/>
        <v>0.8902139917695473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3"/>
        <v>1.8489130434782608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3"/>
        <v>1.2016770186335404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3"/>
        <v>0.23390243902439026</v>
      </c>
      <c r="G258" t="s">
        <v>14</v>
      </c>
      <c r="H258">
        <v>15</v>
      </c>
      <c r="I258" s="5">
        <f t="shared" ref="I258:I321" si="16">IFERROR(E258/H258,0)</f>
        <v>63.93333333333333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7">E259/D259</f>
        <v>1.46</v>
      </c>
      <c r="G259" t="s">
        <v>20</v>
      </c>
      <c r="H259">
        <v>92</v>
      </c>
      <c r="I259" s="5">
        <f t="shared" si="16"/>
        <v>90.456521739130437</v>
      </c>
      <c r="J259" t="s">
        <v>21</v>
      </c>
      <c r="K259" t="s">
        <v>22</v>
      </c>
      <c r="L259">
        <v>1362463200</v>
      </c>
      <c r="M259" s="8">
        <f t="shared" ref="M259:M322" si="18">(((L259/60)/60)/24)+DATE(1970,1,1)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7"/>
        <v>2.6848000000000001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7"/>
        <v>5.9749999999999996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7"/>
        <v>1.5769841269841269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7"/>
        <v>0.31201660735468567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7"/>
        <v>3.1341176470588237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7"/>
        <v>3.7089655172413791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7"/>
        <v>3.6266447368421053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7"/>
        <v>1.2308163265306122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7"/>
        <v>0.76766756032171579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7"/>
        <v>2.3362012987012988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7"/>
        <v>1.8053333333333332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7"/>
        <v>2.5262857142857142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7"/>
        <v>0.27176538240368026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7"/>
        <v>1.2706571242680547E-2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7"/>
        <v>3.0400978473581213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7"/>
        <v>1.3723076923076922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7"/>
        <v>0.32208333333333333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7"/>
        <v>2.4151282051282053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7"/>
        <v>0.96799999999999997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7"/>
        <v>10.664285714285715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7"/>
        <v>3.2588888888888889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7"/>
        <v>1.7070000000000001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7"/>
        <v>5.8144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7"/>
        <v>0.91520972644376897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7"/>
        <v>1.0804761904761904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7"/>
        <v>0.18728395061728395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7"/>
        <v>0.83193877551020412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7"/>
        <v>7.0633333333333335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7"/>
        <v>0.17446030330062445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7"/>
        <v>2.0973015873015872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7"/>
        <v>0.97785714285714287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7"/>
        <v>16.842500000000001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7"/>
        <v>0.54402135231316728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7"/>
        <v>4.5661111111111108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7"/>
        <v>9.8219178082191785E-2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7"/>
        <v>0.16384615384615384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7"/>
        <v>13.396666666666667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7"/>
        <v>0.35650077760497667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7"/>
        <v>0.54950819672131146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7"/>
        <v>0.94236111111111109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7"/>
        <v>1.4391428571428571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7"/>
        <v>0.51421052631578945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7"/>
        <v>0.05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7"/>
        <v>13.446666666666667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7"/>
        <v>0.31844940867279897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7"/>
        <v>0.82617647058823529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7"/>
        <v>5.4614285714285717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7"/>
        <v>2.8621428571428571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7"/>
        <v>7.9076923076923072E-2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7"/>
        <v>1.3213677811550153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7"/>
        <v>0.74077834179357027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7"/>
        <v>0.75292682926829269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7"/>
        <v>0.20333333333333334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7"/>
        <v>2.0336507936507937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7"/>
        <v>3.1022842639593908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7"/>
        <v>3.9531818181818181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7"/>
        <v>2.9471428571428571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7"/>
        <v>0.33894736842105261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7"/>
        <v>0.66677083333333331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7"/>
        <v>0.19227272727272726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7"/>
        <v>0.15842105263157893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7"/>
        <v>0.38702380952380955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7"/>
        <v>9.5876777251184833E-2</v>
      </c>
      <c r="G322" t="s">
        <v>14</v>
      </c>
      <c r="H322">
        <v>80</v>
      </c>
      <c r="I322" s="5">
        <f t="shared" ref="I322:I385" si="20">IFERROR(E322/H322,0)</f>
        <v>101.15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1">E323/D323</f>
        <v>0.94144366197183094</v>
      </c>
      <c r="G323" t="s">
        <v>14</v>
      </c>
      <c r="H323">
        <v>2468</v>
      </c>
      <c r="I323" s="5">
        <f t="shared" si="20"/>
        <v>65.000810372771468</v>
      </c>
      <c r="J323" t="s">
        <v>21</v>
      </c>
      <c r="K323" t="s">
        <v>22</v>
      </c>
      <c r="L323">
        <v>1301634000</v>
      </c>
      <c r="M323" s="8">
        <f t="shared" ref="M323:M386" si="22">(((L323/60)/60)/24)+DATE(1970,1,1)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1"/>
        <v>1.6656234096692113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1"/>
        <v>0.24134831460674158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1"/>
        <v>1.6405633802816901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1"/>
        <v>0.90723076923076929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1"/>
        <v>0.46194444444444444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1"/>
        <v>0.38538461538461538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1"/>
        <v>1.3356231003039514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1"/>
        <v>0.22896588486140726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1"/>
        <v>1.8495548961424333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1"/>
        <v>4.4372727272727275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1"/>
        <v>1.999806763285024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1"/>
        <v>1.2395833333333333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1"/>
        <v>1.8661329305135952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1"/>
        <v>1.1428538550057536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1"/>
        <v>0.97032531824611035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1"/>
        <v>1.2281904761904763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1"/>
        <v>1.7914326647564469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1"/>
        <v>0.79951577402787966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1"/>
        <v>0.94242587601078165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1"/>
        <v>0.84669291338582675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1"/>
        <v>0.66521920668058454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1"/>
        <v>0.53922222222222227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1"/>
        <v>0.41983299595141699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1"/>
        <v>0.14694796954314721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1"/>
        <v>0.34475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1"/>
        <v>14.007777777777777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1"/>
        <v>0.71770351758793971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1"/>
        <v>0.53074115044247783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1"/>
        <v>0.05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1"/>
        <v>1.2770715249662619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1"/>
        <v>0.34892857142857142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1"/>
        <v>4.105982142857143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1"/>
        <v>1.2373770491803278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1"/>
        <v>0.58973684210526311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1"/>
        <v>0.36892473118279567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1"/>
        <v>1.8491304347826087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1"/>
        <v>0.11814432989690722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1"/>
        <v>2.9870000000000001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1"/>
        <v>2.2635175879396985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1"/>
        <v>1.7356363636363636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1"/>
        <v>3.7175675675675675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1"/>
        <v>1.601923076923077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1"/>
        <v>16.163333333333334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1"/>
        <v>7.3343749999999996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1"/>
        <v>5.9211111111111112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1"/>
        <v>0.18888888888888888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1"/>
        <v>2.7680769230769231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1"/>
        <v>2.730185185185185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1"/>
        <v>1.593633125556545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1"/>
        <v>0.67869978858350954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1"/>
        <v>15.915555555555555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1"/>
        <v>7.3018222222222224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1"/>
        <v>0.13185782556750297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1"/>
        <v>0.54777777777777781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1"/>
        <v>3.6102941176470589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1"/>
        <v>0.10257545271629778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1"/>
        <v>0.13962962962962963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1"/>
        <v>0.40444444444444444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1"/>
        <v>1.6032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1"/>
        <v>1.8394339622641509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1"/>
        <v>0.63769230769230767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1"/>
        <v>2.2538095238095237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1"/>
        <v>1.7200961538461539</v>
      </c>
      <c r="G386" t="s">
        <v>20</v>
      </c>
      <c r="H386">
        <v>4799</v>
      </c>
      <c r="I386" s="5">
        <f t="shared" ref="I386:I449" si="24">IFERROR(E386/H386,0)</f>
        <v>41.004167534903104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5">E387/D387</f>
        <v>1.4616709511568124</v>
      </c>
      <c r="G387" t="s">
        <v>20</v>
      </c>
      <c r="H387">
        <v>1137</v>
      </c>
      <c r="I387" s="5">
        <f t="shared" si="24"/>
        <v>50.007915567282325</v>
      </c>
      <c r="J387" t="s">
        <v>21</v>
      </c>
      <c r="K387" t="s">
        <v>22</v>
      </c>
      <c r="L387">
        <v>1553835600</v>
      </c>
      <c r="M387" s="8">
        <f t="shared" ref="M387:M450" si="26">(((L387/60)/60)/24)+DATE(1970,1,1)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5"/>
        <v>0.76423616236162362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5"/>
        <v>0.39261467889908258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5"/>
        <v>0.11270034843205574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5"/>
        <v>1.2211084337349398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5"/>
        <v>1.8654166666666667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5"/>
        <v>7.27317880794702E-2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5"/>
        <v>0.65642371234207963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5"/>
        <v>2.2896178343949045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5"/>
        <v>4.6937499999999996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5"/>
        <v>1.3011267605633803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5"/>
        <v>1.6705422993492407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5"/>
        <v>1.738641975308642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5"/>
        <v>7.1776470588235295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5"/>
        <v>0.63850976361767731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5"/>
        <v>0.02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5"/>
        <v>15.302222222222222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5"/>
        <v>0.40356164383561643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5"/>
        <v>0.86220633299284988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5"/>
        <v>3.1558486707566464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5"/>
        <v>0.89618243243243245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5"/>
        <v>1.8214503816793892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5"/>
        <v>3.5588235294117645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5"/>
        <v>1.3183695652173912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5"/>
        <v>0.46315634218289087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5"/>
        <v>0.36132726089785294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5"/>
        <v>1.0462820512820512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5"/>
        <v>6.6885714285714286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5"/>
        <v>0.62072823218997364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5"/>
        <v>0.84699787460148779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5"/>
        <v>0.11059030837004405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5"/>
        <v>0.43838781575037145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5"/>
        <v>0.55470588235294116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5"/>
        <v>0.57399511301160655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5"/>
        <v>1.2343497363796134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5"/>
        <v>1.2846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5"/>
        <v>0.63989361702127656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5"/>
        <v>1.2729885057471264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5"/>
        <v>0.10638024357239513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5"/>
        <v>0.40470588235294119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5"/>
        <v>2.8766666666666665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5"/>
        <v>5.7294444444444448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5"/>
        <v>1.1290429799426933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5"/>
        <v>0.46387573964497042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5"/>
        <v>0.90675916230366493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5"/>
        <v>0.67740740740740746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5"/>
        <v>1.9249019607843136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5"/>
        <v>0.82714285714285718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5"/>
        <v>0.54163920922570019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5"/>
        <v>0.16722222222222222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5"/>
        <v>1.168766404199475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5"/>
        <v>10.521538461538462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5"/>
        <v>1.2307407407407407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5"/>
        <v>1.7863855421686747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5"/>
        <v>3.5528169014084505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5"/>
        <v>1.6190634146341463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5"/>
        <v>0.24914285714285714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5"/>
        <v>1.9872222222222222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5"/>
        <v>0.34752688172043011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5"/>
        <v>1.7641935483870967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5"/>
        <v>5.1138095238095236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5"/>
        <v>0.82044117647058823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5"/>
        <v>0.24326030927835052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5"/>
        <v>0.50482758620689661</v>
      </c>
      <c r="G450" t="s">
        <v>14</v>
      </c>
      <c r="H450">
        <v>605</v>
      </c>
      <c r="I450" s="5">
        <f t="shared" ref="I450:I513" si="28">IFERROR(E450/H450,0)</f>
        <v>75.014876033057845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9">E451/D451</f>
        <v>9.67</v>
      </c>
      <c r="G451" t="s">
        <v>20</v>
      </c>
      <c r="H451">
        <v>86</v>
      </c>
      <c r="I451" s="5">
        <f t="shared" si="28"/>
        <v>101.19767441860465</v>
      </c>
      <c r="J451" t="s">
        <v>36</v>
      </c>
      <c r="K451" t="s">
        <v>37</v>
      </c>
      <c r="L451">
        <v>1551852000</v>
      </c>
      <c r="M451" s="8">
        <f t="shared" ref="M451:M514" si="30">(((L451/60)/60)/24)+DATE(1970,1,1)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9"/>
        <v>0.04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9"/>
        <v>1.2284501347708894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9"/>
        <v>0.63437500000000002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9"/>
        <v>0.56331688596491225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9"/>
        <v>0.44074999999999998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9"/>
        <v>1.1837253218884121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9"/>
        <v>1.041243169398907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9"/>
        <v>0.26640000000000003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9"/>
        <v>3.5120118343195266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9"/>
        <v>0.90063492063492068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9"/>
        <v>1.7162500000000001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9"/>
        <v>1.4104655870445344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9"/>
        <v>0.30579449152542371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9"/>
        <v>1.0816455696202532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9"/>
        <v>1.3345505617977529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9"/>
        <v>1.8785106382978722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9"/>
        <v>3.32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9"/>
        <v>5.7521428571428572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9"/>
        <v>0.40500000000000003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9"/>
        <v>1.8442857142857143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9"/>
        <v>2.8580555555555556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9"/>
        <v>3.19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9"/>
        <v>0.39234070221066319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9"/>
        <v>1.7814000000000001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9"/>
        <v>3.6515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9"/>
        <v>1.1394594594594594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9"/>
        <v>0.29828720626631855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9"/>
        <v>0.54270588235294115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9"/>
        <v>2.3634156976744185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9"/>
        <v>5.1291666666666664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9"/>
        <v>1.0065116279069768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9"/>
        <v>0.81348423194303154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9"/>
        <v>0.16404761904761905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9"/>
        <v>0.52774617067833696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9"/>
        <v>2.6020608108108108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9"/>
        <v>0.30732891832229581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9"/>
        <v>0.13500000000000001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9"/>
        <v>1.7862556663644606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9"/>
        <v>2.2005660377358489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9"/>
        <v>1.015108695652174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9"/>
        <v>1.915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9"/>
        <v>3.0534683098591549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9"/>
        <v>0.23995287958115183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9"/>
        <v>7.2377777777777776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9"/>
        <v>5.4736000000000002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9"/>
        <v>4.1449999999999996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9"/>
        <v>9.0696409140369975E-3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9"/>
        <v>0.34173469387755101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9"/>
        <v>0.239488107549121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9"/>
        <v>0.48072649572649573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9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9"/>
        <v>0.70145182291666663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9"/>
        <v>5.2992307692307694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9"/>
        <v>1.8032549019607844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9"/>
        <v>0.92320000000000002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9"/>
        <v>0.13901001112347053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9"/>
        <v>9.2707777777777771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9"/>
        <v>0.39857142857142858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9"/>
        <v>1.1222929936305732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9"/>
        <v>0.70925816023738875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9"/>
        <v>1.1908974358974358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9"/>
        <v>0.24017591339648173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9"/>
        <v>1.3931868131868133</v>
      </c>
      <c r="G514" t="s">
        <v>20</v>
      </c>
      <c r="H514">
        <v>239</v>
      </c>
      <c r="I514" s="5">
        <f t="shared" ref="I514:I577" si="32">IFERROR(E514/H514,0)</f>
        <v>53.046025104602514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3">E515/D515</f>
        <v>0.39277108433734942</v>
      </c>
      <c r="G515" t="s">
        <v>74</v>
      </c>
      <c r="H515">
        <v>35</v>
      </c>
      <c r="I515" s="5">
        <f t="shared" si="32"/>
        <v>93.142857142857139</v>
      </c>
      <c r="J515" t="s">
        <v>21</v>
      </c>
      <c r="K515" t="s">
        <v>22</v>
      </c>
      <c r="L515">
        <v>1284008400</v>
      </c>
      <c r="M515" s="8">
        <f t="shared" ref="M515:M578" si="34">(((L515/60)/60)/24)+DATE(1970,1,1)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3"/>
        <v>0.22439077144917088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3"/>
        <v>0.55779069767441858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3"/>
        <v>0.42523125996810207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3"/>
        <v>1.1200000000000001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3"/>
        <v>7.0681818181818179E-2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3"/>
        <v>1.0174563871693867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3"/>
        <v>4.2575000000000003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3"/>
        <v>1.4553947368421052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3"/>
        <v>0.32453465346534655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3"/>
        <v>7.003333333333333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3"/>
        <v>0.83904860392967939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3"/>
        <v>0.84190476190476193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3"/>
        <v>1.5595180722891566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3"/>
        <v>0.99619450317124736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3"/>
        <v>0.80300000000000005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3"/>
        <v>0.11254901960784314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3"/>
        <v>0.91740952380952379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3"/>
        <v>0.95521156936261387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3"/>
        <v>5.0287499999999996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3"/>
        <v>1.5924394463667819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3"/>
        <v>0.15022446689113356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3"/>
        <v>4.820384615384615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3"/>
        <v>1.4996938775510205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3"/>
        <v>1.1722156398104266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3"/>
        <v>0.37695968274950431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3"/>
        <v>0.72653061224489801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3"/>
        <v>2.6598113207547169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3"/>
        <v>0.24205617977528091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3"/>
        <v>2.5064935064935064E-2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3"/>
        <v>0.1632979976442874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3"/>
        <v>2.7650000000000001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3"/>
        <v>0.88803571428571426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3"/>
        <v>1.6357142857142857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3"/>
        <v>9.69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3"/>
        <v>2.7091376701966716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3"/>
        <v>2.8421355932203389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3"/>
        <v>0.04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3"/>
        <v>0.58632981676846196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3"/>
        <v>0.98511111111111116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3"/>
        <v>0.43975381008206332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3"/>
        <v>1.5166315789473683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3"/>
        <v>2.2363492063492063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3"/>
        <v>2.3975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3"/>
        <v>1.9933333333333334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3"/>
        <v>1.373448275862069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3"/>
        <v>1.009696106362773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3"/>
        <v>7.9416000000000002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3"/>
        <v>3.6970000000000001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3"/>
        <v>0.12818181818181817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3"/>
        <v>1.3802702702702703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3"/>
        <v>0.83813278008298753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3"/>
        <v>2.0460063224446787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3"/>
        <v>0.44344086021505374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3"/>
        <v>2.1860294117647059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3"/>
        <v>1.8603314917127072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3"/>
        <v>2.3733830845771142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3"/>
        <v>3.0565384615384614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3"/>
        <v>0.94142857142857139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3"/>
        <v>0.54400000000000004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3"/>
        <v>1.1188059701492536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3"/>
        <v>3.6914814814814814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3"/>
        <v>0.62930372148859548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3"/>
        <v>0.6492783505154639</v>
      </c>
      <c r="G578" t="s">
        <v>14</v>
      </c>
      <c r="H578">
        <v>64</v>
      </c>
      <c r="I578" s="5">
        <f t="shared" ref="I578:I641" si="36">IFERROR(E578/H578,0)</f>
        <v>98.40625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7">E579/D579</f>
        <v>0.18853658536585366</v>
      </c>
      <c r="G579" t="s">
        <v>74</v>
      </c>
      <c r="H579">
        <v>37</v>
      </c>
      <c r="I579" s="5">
        <f t="shared" si="36"/>
        <v>41.783783783783782</v>
      </c>
      <c r="J579" t="s">
        <v>21</v>
      </c>
      <c r="K579" t="s">
        <v>22</v>
      </c>
      <c r="L579">
        <v>1299823200</v>
      </c>
      <c r="M579" s="8">
        <f t="shared" ref="M579:M642" si="38">(((L579/60)/60)/24)+DATE(1970,1,1)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7"/>
        <v>0.1675440414507772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7"/>
        <v>1.0111290322580646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7"/>
        <v>3.4150228310502282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7"/>
        <v>0.64016666666666666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7"/>
        <v>0.5208045977011494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7"/>
        <v>3.2240211640211642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7"/>
        <v>1.1950810185185186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7"/>
        <v>1.4679775280898877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7"/>
        <v>9.5057142857142853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7"/>
        <v>0.72893617021276591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7"/>
        <v>0.7900824873096447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7"/>
        <v>0.64721518987341775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7"/>
        <v>0.82028169014084507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7"/>
        <v>10.376666666666667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7"/>
        <v>0.12910076530612244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7"/>
        <v>1.5484210526315789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7"/>
        <v>7.0991735537190084E-2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7"/>
        <v>2.0852773826458035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7"/>
        <v>0.99683544303797467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7"/>
        <v>2.0159756097560977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7"/>
        <v>1.6209032258064515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7"/>
        <v>3.6436208125445471E-2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7"/>
        <v>0.05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7"/>
        <v>2.0663492063492064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7"/>
        <v>1.2823628691983122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7"/>
        <v>1.1966037735849056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7"/>
        <v>1.7073055242390078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7"/>
        <v>1.8721212121212121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7"/>
        <v>1.8838235294117647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7"/>
        <v>1.3129869186046512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7"/>
        <v>2.8397435897435899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7"/>
        <v>1.2041999999999999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7"/>
        <v>4.1905607476635511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7"/>
        <v>0.13853658536585367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7"/>
        <v>1.3943548387096774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7"/>
        <v>1.74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7"/>
        <v>1.5549056603773586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7"/>
        <v>1.7044705882352942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7"/>
        <v>1.8951562500000001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7"/>
        <v>2.4971428571428573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7"/>
        <v>0.48860523665659616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7"/>
        <v>0.28461970393057684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7"/>
        <v>2.6802325581395348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7"/>
        <v>6.1980078125000002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7"/>
        <v>3.1301587301587303E-2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7"/>
        <v>1.5992152704135738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7"/>
        <v>2.793921568627451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7"/>
        <v>0.77373333333333338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7"/>
        <v>2.0632812500000002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7"/>
        <v>6.9424999999999999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7"/>
        <v>1.5178947368421052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7"/>
        <v>0.64582072176949945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7"/>
        <v>0.62873684210526315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7"/>
        <v>3.1039864864864866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7"/>
        <v>0.42859916782246882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7"/>
        <v>0.83119402985074631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7"/>
        <v>0.78531302876480547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7"/>
        <v>1.1409352517985611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7"/>
        <v>0.64537683358624176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7"/>
        <v>0.79411764705882348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7"/>
        <v>0.11419117647058824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7"/>
        <v>0.56186046511627907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7"/>
        <v>0.16501669449081802</v>
      </c>
      <c r="G642" t="s">
        <v>14</v>
      </c>
      <c r="H642">
        <v>257</v>
      </c>
      <c r="I642" s="5">
        <f t="shared" ref="I642:I705" si="40">IFERROR(E642/H642,0)</f>
        <v>76.922178988326849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1">E643/D643</f>
        <v>1.1996808510638297</v>
      </c>
      <c r="G643" t="s">
        <v>20</v>
      </c>
      <c r="H643">
        <v>194</v>
      </c>
      <c r="I643" s="5">
        <f t="shared" si="40"/>
        <v>58.128865979381445</v>
      </c>
      <c r="J643" t="s">
        <v>98</v>
      </c>
      <c r="K643" t="s">
        <v>99</v>
      </c>
      <c r="L643">
        <v>1487570400</v>
      </c>
      <c r="M643" s="8">
        <f t="shared" ref="M643:M706" si="42">(((L643/60)/60)/24)+DATE(1970,1,1)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1"/>
        <v>1.4545652173913044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1"/>
        <v>2.2138255033557046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1"/>
        <v>0.48396694214876035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1"/>
        <v>0.92911504424778757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1"/>
        <v>0.88599797365754818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1"/>
        <v>0.41399999999999998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1"/>
        <v>0.63056795131845844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1"/>
        <v>0.48482333607230893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1"/>
        <v>0.02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1"/>
        <v>0.88479410269445857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1"/>
        <v>1.2684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1"/>
        <v>23.388333333333332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1"/>
        <v>5.0838857142857146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1"/>
        <v>1.9147826086956521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1"/>
        <v>0.42127533783783783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1"/>
        <v>8.2400000000000001E-2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1"/>
        <v>0.60064638783269964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1"/>
        <v>0.47232808616404309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1"/>
        <v>0.81736263736263737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1"/>
        <v>0.54187265917603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1"/>
        <v>0.97868131868131869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1"/>
        <v>0.77239999999999998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1"/>
        <v>0.33464735516372796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1"/>
        <v>2.3958823529411766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1"/>
        <v>0.64032258064516134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1"/>
        <v>1.7615942028985507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1"/>
        <v>0.20338181818181819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1"/>
        <v>3.5864754098360656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1"/>
        <v>4.6885802469135802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1"/>
        <v>1.220563524590164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1"/>
        <v>0.55931783729156137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1"/>
        <v>0.43660714285714286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1"/>
        <v>0.33538371411833628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1"/>
        <v>1.2297938144329896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1"/>
        <v>1.8974959871589085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1"/>
        <v>0.83622641509433959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1"/>
        <v>0.17968844221105529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1"/>
        <v>10.365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1"/>
        <v>0.97405219780219776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1"/>
        <v>0.86386203150461705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1"/>
        <v>1.5016666666666667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1"/>
        <v>3.5843478260869563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1"/>
        <v>5.4285714285714288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1"/>
        <v>0.67500714285714281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1"/>
        <v>1.9174666666666667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1"/>
        <v>9.32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1"/>
        <v>4.2927586206896553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1"/>
        <v>1.0065753424657535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1"/>
        <v>2.266111111111111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1"/>
        <v>1.4238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1"/>
        <v>0.90633333333333332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1"/>
        <v>0.63966740576496672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1"/>
        <v>0.84131868131868137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1"/>
        <v>1.3393478260869565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1"/>
        <v>0.59042047531992692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1"/>
        <v>1.5280062063615205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1"/>
        <v>4.466912114014252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1"/>
        <v>0.8439189189189189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1"/>
        <v>0.03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1"/>
        <v>1.7502692307692307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1"/>
        <v>0.54137931034482756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1"/>
        <v>3.1187381703470032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1"/>
        <v>1.2278160919540231</v>
      </c>
      <c r="G706" t="s">
        <v>20</v>
      </c>
      <c r="H706">
        <v>116</v>
      </c>
      <c r="I706" s="5">
        <f t="shared" ref="I706:I769" si="44">IFERROR(E706/H706,0)</f>
        <v>92.08620689655173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5">E707/D707</f>
        <v>0.99026517383618151</v>
      </c>
      <c r="G707" t="s">
        <v>14</v>
      </c>
      <c r="H707">
        <v>2025</v>
      </c>
      <c r="I707" s="5">
        <f t="shared" si="44"/>
        <v>82.986666666666665</v>
      </c>
      <c r="J707" t="s">
        <v>40</v>
      </c>
      <c r="K707" t="s">
        <v>41</v>
      </c>
      <c r="L707">
        <v>1386741600</v>
      </c>
      <c r="M707" s="8">
        <f t="shared" ref="M707:M770" si="46">(((L707/60)/60)/24)+DATE(1970,1,1)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5"/>
        <v>1.278468634686347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5"/>
        <v>1.5861643835616439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5"/>
        <v>7.0705882352941174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5"/>
        <v>1.4238775510204082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5"/>
        <v>1.4786046511627906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5"/>
        <v>0.20322580645161289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5"/>
        <v>18.40625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5"/>
        <v>1.6194202898550725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5"/>
        <v>4.7282077922077921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5"/>
        <v>0.24466101694915254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5"/>
        <v>5.1764999999999999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5"/>
        <v>2.4764285714285714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5"/>
        <v>1.0020481927710843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5"/>
        <v>1.53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5"/>
        <v>0.37091954022988505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5"/>
        <v>4.3923948220064728E-2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5"/>
        <v>1.5650721649484536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5"/>
        <v>2.704081632653061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5"/>
        <v>1.3405952380952382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5"/>
        <v>0.50398033126293995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5"/>
        <v>0.88815837937384901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5"/>
        <v>1.65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5"/>
        <v>0.17499999999999999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5"/>
        <v>1.8566071428571429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5"/>
        <v>4.1266319444444441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5"/>
        <v>0.90249999999999997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5"/>
        <v>0.91984615384615387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5"/>
        <v>5.2700632911392402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5"/>
        <v>3.1914285714285713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5"/>
        <v>3.5418867924528303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5"/>
        <v>0.32896103896103895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5"/>
        <v>1.358918918918919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5"/>
        <v>2.0843373493975904E-2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5"/>
        <v>0.61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5"/>
        <v>0.30037735849056602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5"/>
        <v>11.791666666666666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5"/>
        <v>11.260833333333334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5"/>
        <v>0.12923076923076923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5"/>
        <v>7.12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5"/>
        <v>0.30304347826086958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5"/>
        <v>2.1250896057347672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5"/>
        <v>2.2885714285714287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5"/>
        <v>0.34959979476654696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5"/>
        <v>1.5729069767441861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5"/>
        <v>0.01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5"/>
        <v>2.3230555555555554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5"/>
        <v>0.92448275862068963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5"/>
        <v>2.5670212765957445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5"/>
        <v>1.6847017045454546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5"/>
        <v>1.6657777777777778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5"/>
        <v>7.7207692307692311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5"/>
        <v>4.0685714285714285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5"/>
        <v>5.6420608108108112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5"/>
        <v>0.6842686567164179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5"/>
        <v>0.34351966873706002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5"/>
        <v>6.5545454545454547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5"/>
        <v>1.7725714285714285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5"/>
        <v>1.1317857142857144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5"/>
        <v>7.2818181818181822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5"/>
        <v>2.0833333333333335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5"/>
        <v>0.31171232876712329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5"/>
        <v>0.56967078189300413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5"/>
        <v>2.31</v>
      </c>
      <c r="G770" t="s">
        <v>20</v>
      </c>
      <c r="H770">
        <v>150</v>
      </c>
      <c r="I770" s="5">
        <f t="shared" ref="I770:I833" si="48">IFERROR(E770/H770,0)</f>
        <v>73.92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9">E771/D771</f>
        <v>0.86867834394904464</v>
      </c>
      <c r="G771" t="s">
        <v>14</v>
      </c>
      <c r="H771">
        <v>3410</v>
      </c>
      <c r="I771" s="5">
        <f t="shared" si="48"/>
        <v>31.995894428152493</v>
      </c>
      <c r="J771" t="s">
        <v>21</v>
      </c>
      <c r="K771" t="s">
        <v>22</v>
      </c>
      <c r="L771">
        <v>1376542800</v>
      </c>
      <c r="M771" s="8">
        <f t="shared" ref="M771:M834" si="50">(((L771/60)/60)/24)+DATE(1970,1,1)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9"/>
        <v>2.7074418604651163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9"/>
        <v>0.49446428571428569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9"/>
        <v>1.1335962566844919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9"/>
        <v>1.9055555555555554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9"/>
        <v>1.355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9"/>
        <v>0.10297872340425532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9"/>
        <v>0.65544223826714798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9"/>
        <v>0.49026652452025588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9"/>
        <v>7.8792307692307695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9"/>
        <v>0.80306347746090156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9"/>
        <v>1.0629411764705883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9"/>
        <v>0.50735632183908042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9"/>
        <v>2.153137254901961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9"/>
        <v>1.4122972972972974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9"/>
        <v>1.1533745781777278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9"/>
        <v>1.9311940298507462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9"/>
        <v>7.2973333333333334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9"/>
        <v>0.99663398692810456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9"/>
        <v>0.88166666666666671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9"/>
        <v>0.37233333333333335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9"/>
        <v>0.30540075309306081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9"/>
        <v>0.25714285714285712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9"/>
        <v>0.34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9"/>
        <v>11.859090909090909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9"/>
        <v>1.2539393939393939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9"/>
        <v>0.14394366197183098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9"/>
        <v>0.54807692307692313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9"/>
        <v>1.0963157894736841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9"/>
        <v>1.8847058823529412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9"/>
        <v>0.87008284023668636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9"/>
        <v>0.01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9"/>
        <v>2.0291304347826089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9"/>
        <v>1.9703225806451612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9"/>
        <v>1.07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9"/>
        <v>2.6873076923076922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9"/>
        <v>0.50845360824742269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9"/>
        <v>11.802857142857142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9"/>
        <v>2.64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9"/>
        <v>0.30442307692307691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9"/>
        <v>0.62880681818181816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9"/>
        <v>1.9312499999999999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9"/>
        <v>0.77102702702702708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9"/>
        <v>2.2552763819095478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9"/>
        <v>2.3940625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9"/>
        <v>0.921875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9"/>
        <v>1.3023333333333333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9"/>
        <v>6.1521739130434785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9"/>
        <v>3.687953216374269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9"/>
        <v>10.948571428571428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9"/>
        <v>0.50662921348314605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9"/>
        <v>8.0060000000000002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9"/>
        <v>2.9128571428571428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9"/>
        <v>3.4996666666666667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9"/>
        <v>3.5707317073170732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9"/>
        <v>1.2648941176470587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9"/>
        <v>3.875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9"/>
        <v>4.5703571428571426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9"/>
        <v>2.6669565217391304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9"/>
        <v>0.69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9"/>
        <v>0.51343749999999999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9"/>
        <v>1.1710526315789473E-2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9"/>
        <v>1.089773429454171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9"/>
        <v>3.1517592592592591</v>
      </c>
      <c r="G834" t="s">
        <v>20</v>
      </c>
      <c r="H834">
        <v>1297</v>
      </c>
      <c r="I834" s="5">
        <f t="shared" ref="I834:I897" si="52">IFERROR(E834/H834,0)</f>
        <v>104.97764070932922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3">E835/D835</f>
        <v>1.5769117647058823</v>
      </c>
      <c r="G835" t="s">
        <v>20</v>
      </c>
      <c r="H835">
        <v>165</v>
      </c>
      <c r="I835" s="5">
        <f t="shared" si="52"/>
        <v>64.987878787878785</v>
      </c>
      <c r="J835" t="s">
        <v>36</v>
      </c>
      <c r="K835" t="s">
        <v>37</v>
      </c>
      <c r="L835">
        <v>1297663200</v>
      </c>
      <c r="M835" s="8">
        <f t="shared" ref="M835:M898" si="54">(((L835/60)/60)/24)+DATE(1970,1,1)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3"/>
        <v>1.5380821917808218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3"/>
        <v>0.89738979118329465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3"/>
        <v>0.75135802469135804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3"/>
        <v>8.5288135593220336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3"/>
        <v>1.3890625000000001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3"/>
        <v>1.9018181818181819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3"/>
        <v>1.0024333619948409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3"/>
        <v>1.4275824175824177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3"/>
        <v>5.6313333333333331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3"/>
        <v>0.30715909090909088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3"/>
        <v>0.99397727272727276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3"/>
        <v>1.9754935622317598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3"/>
        <v>5.085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3"/>
        <v>2.3774468085106384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3"/>
        <v>3.3846875000000001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3"/>
        <v>1.3308955223880596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3"/>
        <v>0.01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3"/>
        <v>2.0779999999999998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3"/>
        <v>0.51122448979591839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3"/>
        <v>6.5205847953216374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3"/>
        <v>1.1363099415204678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3"/>
        <v>1.0237606837606839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3"/>
        <v>3.5658333333333334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3"/>
        <v>1.3986792452830188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3"/>
        <v>0.69450000000000001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3"/>
        <v>0.35534246575342465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3"/>
        <v>2.5165000000000002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3"/>
        <v>1.0587500000000001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3"/>
        <v>1.8742857142857143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3"/>
        <v>3.8678571428571429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3"/>
        <v>3.4707142857142856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3"/>
        <v>1.8582098765432098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3"/>
        <v>0.43241247264770238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3"/>
        <v>1.6243749999999999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3"/>
        <v>1.8484285714285715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3"/>
        <v>0.23703520691785052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3"/>
        <v>0.89870129870129867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3"/>
        <v>2.7260419580419581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3"/>
        <v>1.7004255319148935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3"/>
        <v>1.8828503562945369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3"/>
        <v>3.4693532338308457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3"/>
        <v>0.6917721518987342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3"/>
        <v>0.25433734939759034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3"/>
        <v>0.77400977995110021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3"/>
        <v>0.37481481481481482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3"/>
        <v>5.4379999999999997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3"/>
        <v>2.2852189349112426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3"/>
        <v>0.38948339483394834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3"/>
        <v>3.7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3"/>
        <v>2.3791176470588233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3"/>
        <v>0.64036299765807958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3"/>
        <v>1.1827777777777777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3"/>
        <v>0.84824037184594958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3"/>
        <v>0.29346153846153844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3"/>
        <v>2.0989655172413793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3"/>
        <v>1.697857142857143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3"/>
        <v>1.1595907738095239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3"/>
        <v>2.5859999999999999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3"/>
        <v>2.3058333333333332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3"/>
        <v>1.2821428571428573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3"/>
        <v>1.8870588235294117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3"/>
        <v>6.9511889862327911E-2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3"/>
        <v>7.7443434343434348</v>
      </c>
      <c r="G898" t="s">
        <v>20</v>
      </c>
      <c r="H898">
        <v>1460</v>
      </c>
      <c r="I898" s="5">
        <f t="shared" ref="I898:I961" si="56">IFERROR(E898/H898,0)</f>
        <v>105.02602739726028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7">E899/D899</f>
        <v>0.27693181818181817</v>
      </c>
      <c r="G899" t="s">
        <v>14</v>
      </c>
      <c r="H899">
        <v>27</v>
      </c>
      <c r="I899" s="5">
        <f t="shared" si="56"/>
        <v>90.259259259259252</v>
      </c>
      <c r="J899" t="s">
        <v>21</v>
      </c>
      <c r="K899" t="s">
        <v>22</v>
      </c>
      <c r="L899">
        <v>1556427600</v>
      </c>
      <c r="M899" s="8">
        <f t="shared" ref="M899:M962" si="58">(((L899/60)/60)/24)+DATE(1970,1,1)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7"/>
        <v>0.52479620323841425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7"/>
        <v>4.0709677419354842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7"/>
        <v>0.02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7"/>
        <v>1.5617857142857143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7"/>
        <v>2.5242857142857145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7"/>
        <v>1.729268292682927E-2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7"/>
        <v>0.12230769230769231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7"/>
        <v>1.6398734177215191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7"/>
        <v>1.6298181818181818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7"/>
        <v>0.20252747252747252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7"/>
        <v>3.1924083769633507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7"/>
        <v>4.7894444444444444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7"/>
        <v>0.19556634304207121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7"/>
        <v>1.9894827586206896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7"/>
        <v>7.95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7"/>
        <v>0.50621082621082625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7"/>
        <v>0.57437499999999997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7"/>
        <v>1.5562827640984909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7"/>
        <v>0.36297297297297298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7"/>
        <v>0.58250000000000002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7"/>
        <v>2.3739473684210526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7"/>
        <v>0.58750000000000002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7"/>
        <v>1.8256603773584905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7"/>
        <v>7.5436408977556111E-3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7"/>
        <v>1.7595330739299611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7"/>
        <v>2.3788235294117648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7"/>
        <v>4.8805076142131982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7"/>
        <v>2.2406666666666668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7"/>
        <v>0.18126436781609195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7"/>
        <v>0.45847222222222223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7"/>
        <v>1.1731541218637993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7"/>
        <v>2.173090909090909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7"/>
        <v>1.1228571428571428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7"/>
        <v>0.72518987341772156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7"/>
        <v>2.1230434782608696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7"/>
        <v>2.3974657534246577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7"/>
        <v>1.8193548387096774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7"/>
        <v>1.6413114754098361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7"/>
        <v>1.6375968992248063E-2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7"/>
        <v>0.49643859649122807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7"/>
        <v>1.0970652173913042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7"/>
        <v>0.49217948717948717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7"/>
        <v>0.62232323232323228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7"/>
        <v>0.1305813953488372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7"/>
        <v>0.64635416666666667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7"/>
        <v>1.5958666666666668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7"/>
        <v>0.81420000000000003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7"/>
        <v>0.32444767441860467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7"/>
        <v>9.9141184124918666E-2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7"/>
        <v>0.26694444444444443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7"/>
        <v>0.62957446808510642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7"/>
        <v>1.6135593220338984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7"/>
        <v>0.05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7"/>
        <v>10.969379310344827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7"/>
        <v>0.70094158075601376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7"/>
        <v>0.6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7"/>
        <v>3.6709859154929578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7"/>
        <v>11.09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7"/>
        <v>0.19028784648187633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7"/>
        <v>1.2687755102040816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7"/>
        <v>7.3463636363636367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7"/>
        <v>4.5731034482758622E-2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7"/>
        <v>0.85054545454545449</v>
      </c>
      <c r="G962" t="s">
        <v>14</v>
      </c>
      <c r="H962">
        <v>55</v>
      </c>
      <c r="I962" s="5">
        <f t="shared" ref="I962:I1025" si="60">IFERROR(E962/H962,0)</f>
        <v>85.054545454545448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1">E963/D963</f>
        <v>1.1929824561403508</v>
      </c>
      <c r="G963" t="s">
        <v>20</v>
      </c>
      <c r="H963">
        <v>155</v>
      </c>
      <c r="I963" s="5">
        <f t="shared" si="60"/>
        <v>43.87096774193548</v>
      </c>
      <c r="J963" t="s">
        <v>21</v>
      </c>
      <c r="K963" t="s">
        <v>22</v>
      </c>
      <c r="L963">
        <v>1297922400</v>
      </c>
      <c r="M963" s="8">
        <f t="shared" ref="M963:M1001" si="62">(((L963/60)/60)/24)+DATE(1970,1,1)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1"/>
        <v>2.9602777777777778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1"/>
        <v>0.84694915254237291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1"/>
        <v>3.5578378378378379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1"/>
        <v>3.8640909090909092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1"/>
        <v>7.9223529411764702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1"/>
        <v>1.3703393665158372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1"/>
        <v>3.3820833333333336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1"/>
        <v>1.0822784810126582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1"/>
        <v>0.60757639620653314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1"/>
        <v>0.27725490196078434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1"/>
        <v>2.283934426229508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1"/>
        <v>0.21615194054500414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1"/>
        <v>3.73875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1"/>
        <v>1.5492592592592593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1"/>
        <v>3.2214999999999998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1"/>
        <v>0.73957142857142855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1"/>
        <v>8.641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1"/>
        <v>1.432624584717608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1"/>
        <v>0.40281762295081969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1"/>
        <v>1.7822388059701493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1"/>
        <v>0.84930555555555554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1"/>
        <v>1.4593648334624323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1"/>
        <v>1.5246153846153847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1"/>
        <v>0.67129542790152408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1"/>
        <v>0.40307692307692305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1"/>
        <v>2.1679032258064517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1"/>
        <v>0.52117021276595743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1"/>
        <v>4.9958333333333336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1"/>
        <v>0.87679487179487181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1"/>
        <v>1.131734693877551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1"/>
        <v>4.2654838709677421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1"/>
        <v>0.77632653061224488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1"/>
        <v>0.52496810772501767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1"/>
        <v>1.5746762589928058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1"/>
        <v>0.72939393939393937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1"/>
        <v>0.60565789473684206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1"/>
        <v>0.5679129129129129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1"/>
        <v>0.56542754275427543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conditionalFormatting sqref="G2:G1001">
    <cfRule type="cellIs" dxfId="3" priority="6" operator="equal">
      <formula>"live"</formula>
    </cfRule>
    <cfRule type="cellIs" dxfId="2" priority="7" operator="equal">
      <formula>"canceled"</formula>
    </cfRule>
    <cfRule type="cellIs" dxfId="1" priority="8" operator="equal">
      <formula>"failed"</formula>
    </cfRule>
    <cfRule type="cellIs" dxfId="0" priority="9" operator="equal">
      <formula>"successful"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Sheet4</vt:lpstr>
      <vt:lpstr>Sheet5</vt:lpstr>
      <vt:lpstr>Sheet6</vt:lpstr>
      <vt:lpstr>Sheet3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Robert Williard</cp:lastModifiedBy>
  <dcterms:created xsi:type="dcterms:W3CDTF">2021-09-29T18:52:28Z</dcterms:created>
  <dcterms:modified xsi:type="dcterms:W3CDTF">2024-04-26T16:17:55Z</dcterms:modified>
</cp:coreProperties>
</file>