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mp\parse_COVID-19\emilia-romagna\"/>
    </mc:Choice>
  </mc:AlternateContent>
  <xr:revisionPtr revIDLastSave="0" documentId="13_ncr:1_{44FB10B7-91E0-4467-A9BE-BA675F3E68C5}" xr6:coauthVersionLast="44" xr6:coauthVersionMax="44" xr10:uidLastSave="{00000000-0000-0000-0000-000000000000}"/>
  <bookViews>
    <workbookView xWindow="-120" yWindow="-120" windowWidth="29040" windowHeight="15840" tabRatio="934" xr2:uid="{00000000-000D-0000-FFFF-FFFF00000000}"/>
  </bookViews>
  <sheets>
    <sheet name="Summary" sheetId="32" r:id="rId1"/>
    <sheet name="Emilia Romagna 25-03" sheetId="39" r:id="rId2"/>
    <sheet name="g Emilia-Romagna 25-03 (EXP)" sheetId="31" r:id="rId3"/>
    <sheet name="g Emilia-Romagna 25-03 (X)" sheetId="40" r:id="rId4"/>
    <sheet name="g Emilia-Romagna 25-03 (X2)" sheetId="4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32" l="1"/>
  <c r="H2" i="32" s="1"/>
  <c r="J2" i="32" l="1"/>
  <c r="W32" i="39"/>
  <c r="V32" i="39"/>
  <c r="U32" i="39"/>
  <c r="T32" i="39"/>
  <c r="S32" i="39"/>
  <c r="R32" i="39"/>
  <c r="Q32" i="39"/>
  <c r="P32" i="39"/>
  <c r="O32" i="39"/>
  <c r="N32" i="39"/>
  <c r="W31" i="39"/>
  <c r="V31" i="39"/>
  <c r="U31" i="39"/>
  <c r="T31" i="39"/>
  <c r="S31" i="39"/>
  <c r="R31" i="39"/>
  <c r="Q31" i="39"/>
  <c r="P31" i="39"/>
  <c r="O31" i="39"/>
  <c r="N31" i="39"/>
  <c r="W30" i="39"/>
  <c r="V30" i="39"/>
  <c r="U30" i="39"/>
  <c r="T30" i="39"/>
  <c r="S30" i="39"/>
  <c r="R30" i="39"/>
  <c r="Q30" i="39"/>
  <c r="P30" i="39"/>
  <c r="O30" i="39"/>
  <c r="N30" i="39"/>
  <c r="W29" i="39"/>
  <c r="V29" i="39"/>
  <c r="U29" i="39"/>
  <c r="T29" i="39"/>
  <c r="S29" i="39"/>
  <c r="R29" i="39"/>
  <c r="Q29" i="39"/>
  <c r="P29" i="39"/>
  <c r="O29" i="39"/>
  <c r="N29" i="39"/>
  <c r="W28" i="39"/>
  <c r="V28" i="39"/>
  <c r="U28" i="39"/>
  <c r="T28" i="39"/>
  <c r="S28" i="39"/>
  <c r="R28" i="39"/>
  <c r="Q28" i="39"/>
  <c r="P28" i="39"/>
  <c r="O28" i="39"/>
  <c r="N28" i="39"/>
  <c r="W27" i="39"/>
  <c r="V27" i="39"/>
  <c r="U27" i="39"/>
  <c r="T27" i="39"/>
  <c r="S27" i="39"/>
  <c r="R27" i="39"/>
  <c r="Q27" i="39"/>
  <c r="P27" i="39"/>
  <c r="O27" i="39"/>
  <c r="N27" i="39"/>
  <c r="W26" i="39"/>
  <c r="V26" i="39"/>
  <c r="U26" i="39"/>
  <c r="T26" i="39"/>
  <c r="S26" i="39"/>
  <c r="R26" i="39"/>
  <c r="Q26" i="39"/>
  <c r="P26" i="39"/>
  <c r="O26" i="39"/>
  <c r="N26" i="39"/>
  <c r="W25" i="39"/>
  <c r="V25" i="39"/>
  <c r="U25" i="39"/>
  <c r="T25" i="39"/>
  <c r="S25" i="39"/>
  <c r="R25" i="39"/>
  <c r="Q25" i="39"/>
  <c r="P25" i="39"/>
  <c r="O25" i="39"/>
  <c r="N25" i="39"/>
  <c r="W24" i="39"/>
  <c r="V24" i="39"/>
  <c r="U24" i="39"/>
  <c r="T24" i="39"/>
  <c r="S24" i="39"/>
  <c r="R24" i="39"/>
  <c r="Q24" i="39"/>
  <c r="P24" i="39"/>
  <c r="O24" i="39"/>
  <c r="N24" i="39"/>
  <c r="W23" i="39"/>
  <c r="W36" i="39" s="1"/>
  <c r="V23" i="39"/>
  <c r="U23" i="39"/>
  <c r="T23" i="39"/>
  <c r="T36" i="39" s="1"/>
  <c r="S23" i="39"/>
  <c r="S36" i="39" s="1"/>
  <c r="R23" i="39"/>
  <c r="Q23" i="39"/>
  <c r="P23" i="39"/>
  <c r="P36" i="39" s="1"/>
  <c r="O23" i="39"/>
  <c r="O36" i="39" s="1"/>
  <c r="N23" i="39"/>
  <c r="W22" i="39"/>
  <c r="V22" i="39"/>
  <c r="U22" i="39"/>
  <c r="T22" i="39"/>
  <c r="S22" i="39"/>
  <c r="R22" i="39"/>
  <c r="Q22" i="39"/>
  <c r="P22" i="39"/>
  <c r="O22" i="39"/>
  <c r="N22" i="39"/>
  <c r="W21" i="39"/>
  <c r="V21" i="39"/>
  <c r="U21" i="39"/>
  <c r="T21" i="39"/>
  <c r="S21" i="39"/>
  <c r="R21" i="39"/>
  <c r="Q21" i="39"/>
  <c r="P21" i="39"/>
  <c r="O21" i="39"/>
  <c r="N21" i="39"/>
  <c r="W20" i="39"/>
  <c r="V20" i="39"/>
  <c r="U20" i="39"/>
  <c r="T20" i="39"/>
  <c r="S20" i="39"/>
  <c r="R20" i="39"/>
  <c r="Q20" i="39"/>
  <c r="P20" i="39"/>
  <c r="O20" i="39"/>
  <c r="N20" i="39"/>
  <c r="Q35" i="39" l="1"/>
  <c r="U35" i="39"/>
  <c r="N35" i="39"/>
  <c r="R35" i="39"/>
  <c r="V35" i="39"/>
  <c r="U36" i="39" l="1"/>
  <c r="R36" i="39"/>
  <c r="N36" i="39"/>
  <c r="Q36" i="39"/>
  <c r="S35" i="39"/>
  <c r="S42" i="39"/>
  <c r="S44" i="39"/>
  <c r="S46" i="39"/>
  <c r="S48" i="39"/>
  <c r="S50" i="39"/>
  <c r="S49" i="39"/>
  <c r="S47" i="39"/>
  <c r="S45" i="39"/>
  <c r="S43" i="39"/>
  <c r="S41" i="39"/>
  <c r="S38" i="39"/>
  <c r="S39" i="39"/>
  <c r="V36" i="39"/>
  <c r="T35" i="39"/>
  <c r="T48" i="39"/>
  <c r="T42" i="39"/>
  <c r="T44" i="39"/>
  <c r="T46" i="39"/>
  <c r="T50" i="39"/>
  <c r="T38" i="39"/>
  <c r="T39" i="39"/>
  <c r="T41" i="39"/>
  <c r="T43" i="39"/>
  <c r="T45" i="39"/>
  <c r="T47" i="39"/>
  <c r="T49" i="39"/>
  <c r="T37" i="39"/>
  <c r="P35" i="39"/>
  <c r="P42" i="39"/>
  <c r="P46" i="39"/>
  <c r="P48" i="39"/>
  <c r="P50" i="39"/>
  <c r="P44" i="39"/>
  <c r="P38" i="39"/>
  <c r="P39" i="39"/>
  <c r="P41" i="39"/>
  <c r="P43" i="39"/>
  <c r="P45" i="39"/>
  <c r="P47" i="39"/>
  <c r="P49" i="39"/>
  <c r="P37" i="39"/>
  <c r="S37" i="39"/>
  <c r="W35" i="39"/>
  <c r="W38" i="39"/>
  <c r="W39" i="39"/>
  <c r="W41" i="39"/>
  <c r="W42" i="39"/>
  <c r="W43" i="39"/>
  <c r="W44" i="39"/>
  <c r="W45" i="39"/>
  <c r="W46" i="39"/>
  <c r="W47" i="39"/>
  <c r="W48" i="39"/>
  <c r="W49" i="39"/>
  <c r="W50" i="39"/>
  <c r="W37" i="39"/>
  <c r="O35" i="39"/>
  <c r="O38" i="39"/>
  <c r="O39" i="39"/>
  <c r="O41" i="39"/>
  <c r="O42" i="39"/>
  <c r="O43" i="39"/>
  <c r="O44" i="39"/>
  <c r="O45" i="39"/>
  <c r="O46" i="39"/>
  <c r="O47" i="39"/>
  <c r="O48" i="39"/>
  <c r="O49" i="39"/>
  <c r="O50" i="39"/>
  <c r="O37" i="39"/>
  <c r="N48" i="39"/>
  <c r="N49" i="39"/>
  <c r="N43" i="39"/>
  <c r="U45" i="39"/>
  <c r="U50" i="39"/>
  <c r="U42" i="39"/>
  <c r="V44" i="39"/>
  <c r="V38" i="39"/>
  <c r="V39" i="39"/>
  <c r="Q49" i="39"/>
  <c r="Q41" i="39"/>
  <c r="Q42" i="39"/>
  <c r="Q43" i="39"/>
  <c r="Q44" i="39"/>
  <c r="Q45" i="39"/>
  <c r="Q46" i="39"/>
  <c r="Q47" i="39"/>
  <c r="Q48" i="39"/>
  <c r="Q50" i="39"/>
  <c r="Q37" i="39"/>
  <c r="R48" i="39"/>
  <c r="R47" i="39"/>
  <c r="R45" i="39"/>
  <c r="N46" i="39"/>
  <c r="N38" i="39"/>
  <c r="N39" i="39"/>
  <c r="N41" i="39"/>
  <c r="N42" i="39"/>
  <c r="N44" i="39"/>
  <c r="N45" i="39"/>
  <c r="N47" i="39"/>
  <c r="N50" i="39"/>
  <c r="N37" i="39"/>
  <c r="U43" i="39"/>
  <c r="U48" i="39"/>
  <c r="V50" i="39"/>
  <c r="V42" i="39"/>
  <c r="V47" i="39"/>
  <c r="Q38" i="39"/>
  <c r="Q39" i="39"/>
  <c r="R46" i="39"/>
  <c r="R43" i="39"/>
  <c r="R38" i="39"/>
  <c r="R39" i="39"/>
  <c r="U49" i="39"/>
  <c r="U41" i="39"/>
  <c r="U44" i="39"/>
  <c r="U46" i="39"/>
  <c r="U47" i="39"/>
  <c r="U37" i="39"/>
  <c r="V48" i="39"/>
  <c r="V49" i="39"/>
  <c r="V43" i="39"/>
  <c r="R44" i="39"/>
  <c r="R41" i="39"/>
  <c r="R42" i="39"/>
  <c r="R49" i="39"/>
  <c r="R50" i="39"/>
  <c r="R37" i="39"/>
  <c r="U38" i="39"/>
  <c r="U39" i="39"/>
  <c r="V46" i="39"/>
  <c r="V45" i="39"/>
  <c r="V41" i="39"/>
  <c r="V37" i="39"/>
</calcChain>
</file>

<file path=xl/sharedStrings.xml><?xml version="1.0" encoding="utf-8"?>
<sst xmlns="http://schemas.openxmlformats.org/spreadsheetml/2006/main" count="68" uniqueCount="66">
  <si>
    <t>Data</t>
  </si>
  <si>
    <t>terapia_intensiva</t>
  </si>
  <si>
    <t>nuovi_attualmente_positivi</t>
  </si>
  <si>
    <t>tamponi</t>
  </si>
  <si>
    <t>totale_casi</t>
  </si>
  <si>
    <t>ricoverati_con_sintomi</t>
  </si>
  <si>
    <t>totale_attualmente_positivi</t>
  </si>
  <si>
    <t>dimessi_guariti</t>
  </si>
  <si>
    <t>totale_ospedalizzati</t>
  </si>
  <si>
    <t>deceduti</t>
  </si>
  <si>
    <t>isolamento_domiciliare</t>
  </si>
  <si>
    <t>d(i) / d(i-1)</t>
  </si>
  <si>
    <t>d(i) / d(i-2)</t>
  </si>
  <si>
    <t>d(i) / d(i-3)</t>
  </si>
  <si>
    <t>d(i) / d(i-4)</t>
  </si>
  <si>
    <t>d(i) / d(i-5)</t>
  </si>
  <si>
    <t>d(i) / d(i-6)</t>
  </si>
  <si>
    <t>d(i) / d(i-7)</t>
  </si>
  <si>
    <t>d(i) / d(i-8)</t>
  </si>
  <si>
    <t>d(i) / d(i-9)</t>
  </si>
  <si>
    <t>d(i) / d(i-10)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</si>
  <si>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</si>
  <si>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</si>
  <si>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</si>
  <si>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</si>
  <si>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</si>
  <si>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</si>
  <si>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</si>
  <si>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</si>
  <si>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</si>
  <si>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</si>
  <si>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</si>
  <si>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</si>
  <si>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</si>
  <si>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</si>
  <si>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</si>
  <si>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</si>
  <si>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</si>
  <si>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</si>
  <si>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</si>
  <si>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</si>
  <si>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</si>
  <si>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</si>
  <si>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</si>
  <si>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</si>
  <si>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</si>
  <si>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</si>
  <si>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</si>
  <si>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</si>
  <si>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</si>
  <si>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y=a*exp(bx)</t>
  </si>
  <si>
    <t>a</t>
  </si>
  <si>
    <t>b</t>
  </si>
  <si>
    <t>Pearson</t>
  </si>
  <si>
    <t>Estimated peak date:</t>
  </si>
  <si>
    <t>Estimate of</t>
  </si>
  <si>
    <t>Estimated peak date</t>
  </si>
  <si>
    <t>24/03/2020</t>
  </si>
  <si>
    <t>Best fit</t>
  </si>
  <si>
    <t>R²</t>
  </si>
  <si>
    <t>Estimated days from peak</t>
  </si>
  <si>
    <t>25/03/2020</t>
  </si>
  <si>
    <t>Estimated days from peak since 15/03/2020</t>
  </si>
  <si>
    <t>c</t>
  </si>
  <si>
    <t>D</t>
  </si>
  <si>
    <t>y = -0.0157x2 - 0.4609x + 9.6479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</si>
</sst>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EMILIA-ROMAGNA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7.3258490677770008E-3"/>
                  <c:y val="-0.129744301030078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11.015e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-0.104x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0.9468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'Emilia Romagna 25-03'!$M$23:$M$32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'Emilia Romagna 25-03'!$W$23:$W$32</c:f>
              <c:numCache>
                <c:formatCode>0.00</c:formatCode>
                <c:ptCount val="10"/>
                <c:pt idx="0">
                  <c:v>9.3513513513513509</c:v>
                </c:pt>
                <c:pt idx="1">
                  <c:v>8.1875</c:v>
                </c:pt>
                <c:pt idx="2">
                  <c:v>8.1785714285714288</c:v>
                </c:pt>
                <c:pt idx="3">
                  <c:v>7.5857142857142854</c:v>
                </c:pt>
                <c:pt idx="4">
                  <c:v>7.5294117647058822</c:v>
                </c:pt>
                <c:pt idx="5">
                  <c:v>6.3274336283185839</c:v>
                </c:pt>
                <c:pt idx="6">
                  <c:v>5.5890410958904111</c:v>
                </c:pt>
                <c:pt idx="7">
                  <c:v>4.4378109452736316</c:v>
                </c:pt>
                <c:pt idx="8">
                  <c:v>4.0871369294605806</c:v>
                </c:pt>
                <c:pt idx="9">
                  <c:v>3.7922535211267605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7C-47C7-AD8A-9FD5AFCB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15/3/2020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15,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EMILIA-ROMAGNA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284116318112773E-3"/>
                  <c:y val="-0.108772809167256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-0.6341x + 9.9943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0.9672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'Emilia Romagna 25-03'!$M$23:$M$32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'Emilia Romagna 25-03'!$W$23:$W$32</c:f>
              <c:numCache>
                <c:formatCode>0.00</c:formatCode>
                <c:ptCount val="10"/>
                <c:pt idx="0">
                  <c:v>9.3513513513513509</c:v>
                </c:pt>
                <c:pt idx="1">
                  <c:v>8.1875</c:v>
                </c:pt>
                <c:pt idx="2">
                  <c:v>8.1785714285714288</c:v>
                </c:pt>
                <c:pt idx="3">
                  <c:v>7.5857142857142854</c:v>
                </c:pt>
                <c:pt idx="4">
                  <c:v>7.5294117647058822</c:v>
                </c:pt>
                <c:pt idx="5">
                  <c:v>6.3274336283185839</c:v>
                </c:pt>
                <c:pt idx="6">
                  <c:v>5.5890410958904111</c:v>
                </c:pt>
                <c:pt idx="7">
                  <c:v>4.4378109452736316</c:v>
                </c:pt>
                <c:pt idx="8">
                  <c:v>4.0871369294605806</c:v>
                </c:pt>
                <c:pt idx="9">
                  <c:v>3.7922535211267605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66-4683-8AD9-9926464A5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15/3/2020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15,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EMILIA-ROMAGNA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0236699382788296E-2"/>
                  <c:y val="-0.14647199728423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-0.0157x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 - 0.4609x + 9.6479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0.971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'Emilia Romagna 25-03'!$M$23:$M$32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'Emilia Romagna 25-03'!$W$23:$W$32</c:f>
              <c:numCache>
                <c:formatCode>0.00</c:formatCode>
                <c:ptCount val="10"/>
                <c:pt idx="0">
                  <c:v>9.3513513513513509</c:v>
                </c:pt>
                <c:pt idx="1">
                  <c:v>8.1875</c:v>
                </c:pt>
                <c:pt idx="2">
                  <c:v>8.1785714285714288</c:v>
                </c:pt>
                <c:pt idx="3">
                  <c:v>7.5857142857142854</c:v>
                </c:pt>
                <c:pt idx="4">
                  <c:v>7.5294117647058822</c:v>
                </c:pt>
                <c:pt idx="5">
                  <c:v>6.3274336283185839</c:v>
                </c:pt>
                <c:pt idx="6">
                  <c:v>5.5890410958904111</c:v>
                </c:pt>
                <c:pt idx="7">
                  <c:v>4.4378109452736316</c:v>
                </c:pt>
                <c:pt idx="8">
                  <c:v>4.0871369294605806</c:v>
                </c:pt>
                <c:pt idx="9">
                  <c:v>3.7922535211267605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6-4DD8-BD4A-FD9EA53C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15/3/2020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15,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63AFED-0AB9-413A-8E5D-55C1877518F7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A5F3D2-4372-4E66-ABCA-2194C502B1CA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CB24A4-3CD3-4568-8A65-E95EA064174D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B59927-3200-4D2D-A9C5-192F6EF601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067750F-2FCB-4437-ABB6-AC934E71BB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384713B-D435-45E6-923F-A90F211693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04A6-BF5F-4707-8639-B58903F8FBA7}">
  <dimension ref="A1:J12"/>
  <sheetViews>
    <sheetView tabSelected="1" workbookViewId="0">
      <selection activeCell="G5" sqref="G5"/>
    </sheetView>
  </sheetViews>
  <sheetFormatPr defaultRowHeight="15" x14ac:dyDescent="0.25"/>
  <cols>
    <col min="1" max="1" width="11" style="3" bestFit="1" customWidth="1"/>
    <col min="2" max="2" width="27.5703125" style="3" bestFit="1" customWidth="1"/>
    <col min="3" max="3" width="7" style="3" bestFit="1" customWidth="1"/>
    <col min="4" max="4" width="7.7109375" style="3" bestFit="1" customWidth="1"/>
    <col min="5" max="5" width="7" style="3" customWidth="1"/>
    <col min="6" max="6" width="7" style="3" bestFit="1" customWidth="1"/>
    <col min="7" max="7" width="24.140625" style="3" bestFit="1" customWidth="1"/>
    <col min="8" max="8" width="19.28515625" style="3" bestFit="1" customWidth="1"/>
    <col min="9" max="9" width="9.140625" style="3"/>
    <col min="10" max="10" width="11.7109375" style="3" bestFit="1" customWidth="1"/>
    <col min="11" max="16384" width="9.140625" style="3"/>
  </cols>
  <sheetData>
    <row r="1" spans="1:10" x14ac:dyDescent="0.25">
      <c r="A1" s="3" t="s">
        <v>55</v>
      </c>
      <c r="B1" s="3" t="s">
        <v>58</v>
      </c>
      <c r="C1" s="3" t="s">
        <v>51</v>
      </c>
      <c r="D1" s="3" t="s">
        <v>52</v>
      </c>
      <c r="E1" s="3" t="s">
        <v>63</v>
      </c>
      <c r="F1" s="3" t="s">
        <v>59</v>
      </c>
      <c r="G1" s="3" t="s">
        <v>60</v>
      </c>
      <c r="H1" s="3" t="s">
        <v>56</v>
      </c>
      <c r="J1" s="3" t="s">
        <v>64</v>
      </c>
    </row>
    <row r="2" spans="1:10" x14ac:dyDescent="0.25">
      <c r="A2" s="4">
        <v>43915</v>
      </c>
      <c r="B2" s="3" t="s">
        <v>65</v>
      </c>
      <c r="C2" s="3">
        <v>-1.5699999999999999E-2</v>
      </c>
      <c r="D2" s="3">
        <v>-0.46089999999999998</v>
      </c>
      <c r="E2" s="3">
        <v>9.6478999999999999</v>
      </c>
      <c r="F2" s="3">
        <v>0.97099999999999997</v>
      </c>
      <c r="G2" s="3">
        <f>INT(0.5+-D2-SQRT(J2)/(2*C2))</f>
        <v>28</v>
      </c>
      <c r="H2" s="4">
        <f>A2-10+G2</f>
        <v>43933</v>
      </c>
      <c r="J2" s="3">
        <f>D2*D2-4*C2*(E2-1)</f>
        <v>0.75551692999999998</v>
      </c>
    </row>
    <row r="3" spans="1:10" x14ac:dyDescent="0.25">
      <c r="A3" s="4"/>
      <c r="H3" s="4"/>
    </row>
    <row r="4" spans="1:10" x14ac:dyDescent="0.25">
      <c r="A4" s="4"/>
      <c r="H4" s="4"/>
    </row>
    <row r="5" spans="1:10" x14ac:dyDescent="0.25">
      <c r="A5" s="4"/>
      <c r="H5" s="4"/>
    </row>
    <row r="6" spans="1:10" x14ac:dyDescent="0.25">
      <c r="A6" s="4"/>
      <c r="H6" s="4"/>
    </row>
    <row r="7" spans="1:10" x14ac:dyDescent="0.25">
      <c r="A7" s="5"/>
      <c r="H7" s="4"/>
    </row>
    <row r="8" spans="1:10" x14ac:dyDescent="0.25">
      <c r="A8" s="5"/>
    </row>
    <row r="9" spans="1:10" x14ac:dyDescent="0.25">
      <c r="A9" s="5"/>
      <c r="H9" s="4"/>
    </row>
    <row r="10" spans="1:10" x14ac:dyDescent="0.25">
      <c r="A10" s="5"/>
      <c r="G10" s="4"/>
      <c r="H10" s="4"/>
    </row>
    <row r="11" spans="1:10" x14ac:dyDescent="0.25">
      <c r="A11" s="4"/>
    </row>
    <row r="12" spans="1:10" x14ac:dyDescent="0.25">
      <c r="A12" s="4"/>
    </row>
  </sheetData>
  <mergeCells count="2">
    <mergeCell ref="A7:A8"/>
    <mergeCell ref="A9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C0CA-E011-437F-B71B-95C8C0DFB48C}">
  <dimension ref="A1:W50"/>
  <sheetViews>
    <sheetView topLeftCell="A4" workbookViewId="0">
      <selection activeCell="M32" sqref="M32"/>
    </sheetView>
  </sheetViews>
  <sheetFormatPr defaultRowHeight="15" x14ac:dyDescent="0.25"/>
  <cols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2</v>
      </c>
      <c r="C2">
        <v>18</v>
      </c>
      <c r="D2">
        <v>148</v>
      </c>
      <c r="E2">
        <v>18</v>
      </c>
      <c r="F2">
        <v>10</v>
      </c>
      <c r="G2">
        <v>18</v>
      </c>
      <c r="H2">
        <v>0</v>
      </c>
      <c r="I2">
        <v>12</v>
      </c>
      <c r="J2">
        <v>0</v>
      </c>
      <c r="K2">
        <v>6</v>
      </c>
    </row>
    <row r="3" spans="1:23" x14ac:dyDescent="0.25">
      <c r="A3" t="s">
        <v>22</v>
      </c>
      <c r="B3">
        <v>2</v>
      </c>
      <c r="C3">
        <v>8</v>
      </c>
      <c r="D3">
        <v>391</v>
      </c>
      <c r="E3">
        <v>26</v>
      </c>
      <c r="F3">
        <v>15</v>
      </c>
      <c r="G3">
        <v>26</v>
      </c>
      <c r="H3">
        <v>0</v>
      </c>
      <c r="I3">
        <v>17</v>
      </c>
      <c r="J3">
        <v>0</v>
      </c>
      <c r="K3">
        <v>9</v>
      </c>
    </row>
    <row r="4" spans="1:23" x14ac:dyDescent="0.25">
      <c r="A4" t="s">
        <v>23</v>
      </c>
      <c r="B4">
        <v>3</v>
      </c>
      <c r="C4">
        <v>20</v>
      </c>
      <c r="D4">
        <v>577</v>
      </c>
      <c r="E4">
        <v>47</v>
      </c>
      <c r="F4">
        <v>20</v>
      </c>
      <c r="G4">
        <v>46</v>
      </c>
      <c r="H4">
        <v>0</v>
      </c>
      <c r="I4">
        <v>23</v>
      </c>
      <c r="J4">
        <v>1</v>
      </c>
      <c r="K4">
        <v>23</v>
      </c>
    </row>
    <row r="5" spans="1:23" x14ac:dyDescent="0.25">
      <c r="A5" t="s">
        <v>24</v>
      </c>
      <c r="B5">
        <v>6</v>
      </c>
      <c r="C5">
        <v>50</v>
      </c>
      <c r="D5">
        <v>1033</v>
      </c>
      <c r="E5">
        <v>97</v>
      </c>
      <c r="F5">
        <v>36</v>
      </c>
      <c r="G5">
        <v>96</v>
      </c>
      <c r="H5">
        <v>0</v>
      </c>
      <c r="I5">
        <v>42</v>
      </c>
      <c r="J5">
        <v>1</v>
      </c>
      <c r="K5">
        <v>54</v>
      </c>
    </row>
    <row r="6" spans="1:23" x14ac:dyDescent="0.25">
      <c r="A6" t="s">
        <v>25</v>
      </c>
      <c r="B6">
        <v>6</v>
      </c>
      <c r="C6">
        <v>47</v>
      </c>
      <c r="D6">
        <v>1277</v>
      </c>
      <c r="E6">
        <v>145</v>
      </c>
      <c r="F6">
        <v>56</v>
      </c>
      <c r="G6">
        <v>143</v>
      </c>
      <c r="H6">
        <v>0</v>
      </c>
      <c r="I6">
        <v>62</v>
      </c>
      <c r="J6">
        <v>2</v>
      </c>
      <c r="K6">
        <v>81</v>
      </c>
    </row>
    <row r="7" spans="1:23" x14ac:dyDescent="0.25">
      <c r="A7" t="s">
        <v>26</v>
      </c>
      <c r="B7">
        <v>11</v>
      </c>
      <c r="C7">
        <v>70</v>
      </c>
      <c r="D7">
        <v>1550</v>
      </c>
      <c r="E7">
        <v>217</v>
      </c>
      <c r="F7">
        <v>86</v>
      </c>
      <c r="G7">
        <v>213</v>
      </c>
      <c r="H7">
        <v>0</v>
      </c>
      <c r="I7">
        <v>97</v>
      </c>
      <c r="J7">
        <v>4</v>
      </c>
      <c r="K7">
        <v>116</v>
      </c>
    </row>
    <row r="8" spans="1:23" x14ac:dyDescent="0.25">
      <c r="A8" t="s">
        <v>27</v>
      </c>
      <c r="B8">
        <v>13</v>
      </c>
      <c r="C8">
        <v>64</v>
      </c>
      <c r="D8">
        <v>1795</v>
      </c>
      <c r="E8">
        <v>285</v>
      </c>
      <c r="F8">
        <v>127</v>
      </c>
      <c r="G8">
        <v>277</v>
      </c>
      <c r="H8">
        <v>0</v>
      </c>
      <c r="I8">
        <v>140</v>
      </c>
      <c r="J8">
        <v>8</v>
      </c>
      <c r="K8">
        <v>137</v>
      </c>
    </row>
    <row r="9" spans="1:23" x14ac:dyDescent="0.25">
      <c r="A9" t="s">
        <v>28</v>
      </c>
      <c r="B9">
        <v>16</v>
      </c>
      <c r="C9">
        <v>47</v>
      </c>
      <c r="D9">
        <v>1973</v>
      </c>
      <c r="E9">
        <v>335</v>
      </c>
      <c r="F9">
        <v>148</v>
      </c>
      <c r="G9">
        <v>324</v>
      </c>
      <c r="H9">
        <v>0</v>
      </c>
      <c r="I9">
        <v>164</v>
      </c>
      <c r="J9">
        <v>11</v>
      </c>
      <c r="K9">
        <v>160</v>
      </c>
    </row>
    <row r="10" spans="1:23" x14ac:dyDescent="0.25">
      <c r="A10" t="s">
        <v>29</v>
      </c>
      <c r="B10">
        <v>24</v>
      </c>
      <c r="C10">
        <v>74</v>
      </c>
      <c r="D10">
        <v>2012</v>
      </c>
      <c r="E10">
        <v>420</v>
      </c>
      <c r="F10">
        <v>187</v>
      </c>
      <c r="G10">
        <v>398</v>
      </c>
      <c r="H10">
        <v>4</v>
      </c>
      <c r="I10">
        <v>211</v>
      </c>
      <c r="J10">
        <v>18</v>
      </c>
      <c r="K10">
        <v>187</v>
      </c>
    </row>
    <row r="11" spans="1:23" x14ac:dyDescent="0.25">
      <c r="A11" t="s">
        <v>30</v>
      </c>
      <c r="B11">
        <v>26</v>
      </c>
      <c r="C11">
        <v>118</v>
      </c>
      <c r="D11">
        <v>2500</v>
      </c>
      <c r="E11">
        <v>544</v>
      </c>
      <c r="F11">
        <v>256</v>
      </c>
      <c r="G11">
        <v>516</v>
      </c>
      <c r="H11">
        <v>6</v>
      </c>
      <c r="I11">
        <v>282</v>
      </c>
      <c r="J11">
        <v>22</v>
      </c>
      <c r="K11">
        <v>234</v>
      </c>
    </row>
    <row r="12" spans="1:23" x14ac:dyDescent="0.25">
      <c r="A12" t="s">
        <v>31</v>
      </c>
      <c r="B12">
        <v>32</v>
      </c>
      <c r="C12">
        <v>142</v>
      </c>
      <c r="D12">
        <v>2884</v>
      </c>
      <c r="E12">
        <v>698</v>
      </c>
      <c r="F12">
        <v>327</v>
      </c>
      <c r="G12">
        <v>658</v>
      </c>
      <c r="H12">
        <v>10</v>
      </c>
      <c r="I12">
        <v>359</v>
      </c>
      <c r="J12">
        <v>30</v>
      </c>
      <c r="K12">
        <v>299</v>
      </c>
    </row>
    <row r="13" spans="1:23" x14ac:dyDescent="0.25">
      <c r="A13" t="s">
        <v>32</v>
      </c>
      <c r="B13">
        <v>53</v>
      </c>
      <c r="C13">
        <v>158</v>
      </c>
      <c r="D13">
        <v>3136</v>
      </c>
      <c r="E13">
        <v>870</v>
      </c>
      <c r="F13">
        <v>397</v>
      </c>
      <c r="G13">
        <v>816</v>
      </c>
      <c r="H13">
        <v>17</v>
      </c>
      <c r="I13">
        <v>450</v>
      </c>
      <c r="J13">
        <v>37</v>
      </c>
      <c r="K13">
        <v>366</v>
      </c>
    </row>
    <row r="14" spans="1:23" x14ac:dyDescent="0.25">
      <c r="A14" t="s">
        <v>33</v>
      </c>
      <c r="B14">
        <v>64</v>
      </c>
      <c r="C14">
        <v>121</v>
      </c>
      <c r="D14">
        <v>3604</v>
      </c>
      <c r="E14">
        <v>1010</v>
      </c>
      <c r="F14">
        <v>464</v>
      </c>
      <c r="G14">
        <v>937</v>
      </c>
      <c r="H14">
        <v>25</v>
      </c>
      <c r="I14">
        <v>528</v>
      </c>
      <c r="J14">
        <v>48</v>
      </c>
      <c r="K14">
        <v>409</v>
      </c>
    </row>
    <row r="15" spans="1:23" x14ac:dyDescent="0.25">
      <c r="A15" t="s">
        <v>34</v>
      </c>
      <c r="B15">
        <v>75</v>
      </c>
      <c r="C15">
        <v>160</v>
      </c>
      <c r="D15">
        <v>4344</v>
      </c>
      <c r="E15">
        <v>1180</v>
      </c>
      <c r="F15">
        <v>542</v>
      </c>
      <c r="G15">
        <v>1097</v>
      </c>
      <c r="H15">
        <v>27</v>
      </c>
      <c r="I15">
        <v>617</v>
      </c>
      <c r="J15">
        <v>56</v>
      </c>
      <c r="K15">
        <v>480</v>
      </c>
    </row>
    <row r="16" spans="1:23" x14ac:dyDescent="0.25">
      <c r="A16" t="s">
        <v>35</v>
      </c>
      <c r="B16">
        <v>90</v>
      </c>
      <c r="C16">
        <v>189</v>
      </c>
      <c r="D16">
        <v>4906</v>
      </c>
      <c r="E16">
        <v>1386</v>
      </c>
      <c r="F16">
        <v>576</v>
      </c>
      <c r="G16">
        <v>1286</v>
      </c>
      <c r="H16">
        <v>30</v>
      </c>
      <c r="I16">
        <v>666</v>
      </c>
      <c r="J16">
        <v>70</v>
      </c>
      <c r="K16">
        <v>620</v>
      </c>
    </row>
    <row r="17" spans="1:23" x14ac:dyDescent="0.25">
      <c r="A17" t="s">
        <v>36</v>
      </c>
      <c r="B17">
        <v>98</v>
      </c>
      <c r="C17">
        <v>131</v>
      </c>
      <c r="D17">
        <v>5494</v>
      </c>
      <c r="E17">
        <v>1533</v>
      </c>
      <c r="F17">
        <v>669</v>
      </c>
      <c r="G17">
        <v>1417</v>
      </c>
      <c r="H17">
        <v>31</v>
      </c>
      <c r="I17">
        <v>767</v>
      </c>
      <c r="J17">
        <v>85</v>
      </c>
      <c r="K17">
        <v>650</v>
      </c>
    </row>
    <row r="18" spans="1:23" x14ac:dyDescent="0.25">
      <c r="A18" t="s">
        <v>37</v>
      </c>
      <c r="B18">
        <v>104</v>
      </c>
      <c r="C18">
        <v>171</v>
      </c>
      <c r="D18">
        <v>6640</v>
      </c>
      <c r="E18">
        <v>1739</v>
      </c>
      <c r="F18">
        <v>745</v>
      </c>
      <c r="G18">
        <v>1588</v>
      </c>
      <c r="H18">
        <v>38</v>
      </c>
      <c r="I18">
        <v>849</v>
      </c>
      <c r="J18">
        <v>113</v>
      </c>
      <c r="K18">
        <v>739</v>
      </c>
    </row>
    <row r="19" spans="1:23" x14ac:dyDescent="0.25">
      <c r="A19" t="s">
        <v>38</v>
      </c>
      <c r="B19">
        <v>112</v>
      </c>
      <c r="C19">
        <v>170</v>
      </c>
      <c r="D19">
        <v>7600</v>
      </c>
      <c r="E19">
        <v>1947</v>
      </c>
      <c r="F19">
        <v>814</v>
      </c>
      <c r="G19">
        <v>1758</v>
      </c>
      <c r="H19">
        <v>43</v>
      </c>
      <c r="I19">
        <v>926</v>
      </c>
      <c r="J19">
        <v>146</v>
      </c>
      <c r="K19">
        <v>832</v>
      </c>
    </row>
    <row r="20" spans="1:23" x14ac:dyDescent="0.25">
      <c r="A20" t="s">
        <v>39</v>
      </c>
      <c r="B20">
        <v>128</v>
      </c>
      <c r="C20">
        <v>253</v>
      </c>
      <c r="D20">
        <v>8787</v>
      </c>
      <c r="E20">
        <v>2263</v>
      </c>
      <c r="F20">
        <v>942</v>
      </c>
      <c r="G20">
        <v>2011</v>
      </c>
      <c r="H20">
        <v>51</v>
      </c>
      <c r="I20">
        <v>1070</v>
      </c>
      <c r="J20">
        <v>201</v>
      </c>
      <c r="K20">
        <v>941</v>
      </c>
      <c r="N20" s="1">
        <f t="shared" ref="N20:N32" si="0">J20/J19</f>
        <v>1.3767123287671232</v>
      </c>
      <c r="O20" s="1">
        <f t="shared" ref="O20:O32" si="1">J20/J18</f>
        <v>1.7787610619469028</v>
      </c>
      <c r="P20" s="1">
        <f t="shared" ref="P20:P32" si="2">J20/J17</f>
        <v>2.3647058823529412</v>
      </c>
      <c r="Q20" s="1">
        <f t="shared" ref="Q20:Q32" si="3">J20/J16</f>
        <v>2.8714285714285714</v>
      </c>
      <c r="R20" s="1">
        <f t="shared" ref="R20:R32" si="4">J20/J15</f>
        <v>3.5892857142857144</v>
      </c>
      <c r="S20" s="1">
        <f t="shared" ref="S20:S32" si="5">J20/J14</f>
        <v>4.1875</v>
      </c>
      <c r="T20" s="1">
        <f t="shared" ref="T20:T32" si="6">J20/J13</f>
        <v>5.4324324324324325</v>
      </c>
      <c r="U20" s="1">
        <f t="shared" ref="U20:U32" si="7">J20/J12</f>
        <v>6.7</v>
      </c>
      <c r="V20" s="1">
        <f t="shared" ref="V20:V32" si="8">J20/J11</f>
        <v>9.1363636363636367</v>
      </c>
      <c r="W20" s="1">
        <f t="shared" ref="W20:W32" si="9">J20/J10</f>
        <v>11.166666666666666</v>
      </c>
    </row>
    <row r="21" spans="1:23" x14ac:dyDescent="0.25">
      <c r="A21" t="s">
        <v>40</v>
      </c>
      <c r="B21">
        <v>152</v>
      </c>
      <c r="C21">
        <v>338</v>
      </c>
      <c r="D21">
        <v>10043</v>
      </c>
      <c r="E21">
        <v>2644</v>
      </c>
      <c r="F21">
        <v>1076</v>
      </c>
      <c r="G21">
        <v>2349</v>
      </c>
      <c r="H21">
        <v>54</v>
      </c>
      <c r="I21">
        <v>1228</v>
      </c>
      <c r="J21">
        <v>241</v>
      </c>
      <c r="K21">
        <v>1121</v>
      </c>
      <c r="N21" s="1">
        <f t="shared" si="0"/>
        <v>1.1990049751243781</v>
      </c>
      <c r="O21" s="1">
        <f t="shared" si="1"/>
        <v>1.6506849315068493</v>
      </c>
      <c r="P21" s="1">
        <f t="shared" si="2"/>
        <v>2.1327433628318584</v>
      </c>
      <c r="Q21" s="1">
        <f t="shared" si="3"/>
        <v>2.835294117647059</v>
      </c>
      <c r="R21" s="1">
        <f t="shared" si="4"/>
        <v>3.4428571428571431</v>
      </c>
      <c r="S21" s="1">
        <f t="shared" si="5"/>
        <v>4.3035714285714288</v>
      </c>
      <c r="T21" s="1">
        <f t="shared" si="6"/>
        <v>5.020833333333333</v>
      </c>
      <c r="U21" s="1">
        <f t="shared" si="7"/>
        <v>6.5135135135135132</v>
      </c>
      <c r="V21" s="1">
        <f t="shared" si="8"/>
        <v>8.0333333333333332</v>
      </c>
      <c r="W21" s="1">
        <f t="shared" si="9"/>
        <v>10.954545454545455</v>
      </c>
    </row>
    <row r="22" spans="1:23" x14ac:dyDescent="0.25">
      <c r="A22" t="s">
        <v>41</v>
      </c>
      <c r="B22">
        <v>169</v>
      </c>
      <c r="C22">
        <v>392</v>
      </c>
      <c r="D22">
        <v>12054</v>
      </c>
      <c r="E22">
        <v>3093</v>
      </c>
      <c r="F22">
        <v>1215</v>
      </c>
      <c r="G22">
        <v>2741</v>
      </c>
      <c r="H22">
        <v>68</v>
      </c>
      <c r="I22">
        <v>1384</v>
      </c>
      <c r="J22">
        <v>284</v>
      </c>
      <c r="K22">
        <v>1357</v>
      </c>
      <c r="N22" s="1">
        <f t="shared" si="0"/>
        <v>1.1784232365145229</v>
      </c>
      <c r="O22" s="1">
        <f t="shared" si="1"/>
        <v>1.4129353233830846</v>
      </c>
      <c r="P22" s="1">
        <f t="shared" si="2"/>
        <v>1.9452054794520548</v>
      </c>
      <c r="Q22" s="1">
        <f t="shared" si="3"/>
        <v>2.5132743362831858</v>
      </c>
      <c r="R22" s="1">
        <f t="shared" si="4"/>
        <v>3.3411764705882354</v>
      </c>
      <c r="S22" s="1">
        <f t="shared" si="5"/>
        <v>4.0571428571428569</v>
      </c>
      <c r="T22" s="1">
        <f t="shared" si="6"/>
        <v>5.0714285714285712</v>
      </c>
      <c r="U22" s="1">
        <f t="shared" si="7"/>
        <v>5.916666666666667</v>
      </c>
      <c r="V22" s="1">
        <f t="shared" si="8"/>
        <v>7.6756756756756754</v>
      </c>
      <c r="W22" s="1">
        <f t="shared" si="9"/>
        <v>9.4666666666666668</v>
      </c>
    </row>
    <row r="23" spans="1:23" x14ac:dyDescent="0.25">
      <c r="A23" t="s">
        <v>42</v>
      </c>
      <c r="B23">
        <v>197</v>
      </c>
      <c r="C23">
        <v>347</v>
      </c>
      <c r="D23">
        <v>13096</v>
      </c>
      <c r="E23">
        <v>3522</v>
      </c>
      <c r="F23">
        <v>1362</v>
      </c>
      <c r="G23">
        <v>3088</v>
      </c>
      <c r="H23">
        <v>88</v>
      </c>
      <c r="I23">
        <v>1559</v>
      </c>
      <c r="J23">
        <v>346</v>
      </c>
      <c r="K23">
        <v>1529</v>
      </c>
      <c r="M23">
        <v>1</v>
      </c>
      <c r="N23" s="1">
        <f t="shared" si="0"/>
        <v>1.2183098591549295</v>
      </c>
      <c r="O23" s="1">
        <f t="shared" si="1"/>
        <v>1.4356846473029046</v>
      </c>
      <c r="P23" s="1">
        <f t="shared" si="2"/>
        <v>1.7213930348258706</v>
      </c>
      <c r="Q23" s="1">
        <f t="shared" si="3"/>
        <v>2.3698630136986303</v>
      </c>
      <c r="R23" s="1">
        <f t="shared" si="4"/>
        <v>3.0619469026548671</v>
      </c>
      <c r="S23" s="1">
        <f t="shared" si="5"/>
        <v>4.0705882352941174</v>
      </c>
      <c r="T23" s="1">
        <f t="shared" si="6"/>
        <v>4.9428571428571431</v>
      </c>
      <c r="U23" s="1">
        <f t="shared" si="7"/>
        <v>6.1785714285714288</v>
      </c>
      <c r="V23" s="1">
        <f t="shared" si="8"/>
        <v>7.208333333333333</v>
      </c>
      <c r="W23" s="1">
        <f t="shared" si="9"/>
        <v>9.3513513513513509</v>
      </c>
    </row>
    <row r="24" spans="1:23" x14ac:dyDescent="0.25">
      <c r="A24" t="s">
        <v>43</v>
      </c>
      <c r="B24">
        <v>223</v>
      </c>
      <c r="C24">
        <v>316</v>
      </c>
      <c r="D24">
        <v>14510</v>
      </c>
      <c r="E24">
        <v>3931</v>
      </c>
      <c r="F24">
        <v>1566</v>
      </c>
      <c r="G24">
        <v>3404</v>
      </c>
      <c r="H24">
        <v>134</v>
      </c>
      <c r="I24">
        <v>1789</v>
      </c>
      <c r="J24">
        <v>393</v>
      </c>
      <c r="K24">
        <v>1615</v>
      </c>
      <c r="M24">
        <v>2</v>
      </c>
      <c r="N24" s="1">
        <f t="shared" si="0"/>
        <v>1.1358381502890174</v>
      </c>
      <c r="O24" s="1">
        <f t="shared" si="1"/>
        <v>1.3838028169014085</v>
      </c>
      <c r="P24" s="1">
        <f t="shared" si="2"/>
        <v>1.6307053941908713</v>
      </c>
      <c r="Q24" s="1">
        <f t="shared" si="3"/>
        <v>1.955223880597015</v>
      </c>
      <c r="R24" s="1">
        <f t="shared" si="4"/>
        <v>2.6917808219178081</v>
      </c>
      <c r="S24" s="1">
        <f t="shared" si="5"/>
        <v>3.4778761061946901</v>
      </c>
      <c r="T24" s="1">
        <f t="shared" si="6"/>
        <v>4.6235294117647054</v>
      </c>
      <c r="U24" s="1">
        <f t="shared" si="7"/>
        <v>5.6142857142857139</v>
      </c>
      <c r="V24" s="1">
        <f t="shared" si="8"/>
        <v>7.0178571428571432</v>
      </c>
      <c r="W24" s="1">
        <f t="shared" si="9"/>
        <v>8.1875</v>
      </c>
    </row>
    <row r="25" spans="1:23" x14ac:dyDescent="0.25">
      <c r="A25" t="s">
        <v>44</v>
      </c>
      <c r="B25">
        <v>247</v>
      </c>
      <c r="C25">
        <v>511</v>
      </c>
      <c r="D25">
        <v>15461</v>
      </c>
      <c r="E25">
        <v>4525</v>
      </c>
      <c r="F25">
        <v>1784</v>
      </c>
      <c r="G25">
        <v>3915</v>
      </c>
      <c r="H25">
        <v>152</v>
      </c>
      <c r="I25">
        <v>2031</v>
      </c>
      <c r="J25">
        <v>458</v>
      </c>
      <c r="K25">
        <v>1884</v>
      </c>
      <c r="M25">
        <v>3</v>
      </c>
      <c r="N25" s="1">
        <f t="shared" si="0"/>
        <v>1.1653944020356235</v>
      </c>
      <c r="O25" s="1">
        <f t="shared" si="1"/>
        <v>1.323699421965318</v>
      </c>
      <c r="P25" s="1">
        <f t="shared" si="2"/>
        <v>1.6126760563380282</v>
      </c>
      <c r="Q25" s="1">
        <f t="shared" si="3"/>
        <v>1.900414937759336</v>
      </c>
      <c r="R25" s="1">
        <f t="shared" si="4"/>
        <v>2.2786069651741294</v>
      </c>
      <c r="S25" s="1">
        <f t="shared" si="5"/>
        <v>3.1369863013698631</v>
      </c>
      <c r="T25" s="1">
        <f t="shared" si="6"/>
        <v>4.053097345132743</v>
      </c>
      <c r="U25" s="1">
        <f t="shared" si="7"/>
        <v>5.3882352941176475</v>
      </c>
      <c r="V25" s="1">
        <f t="shared" si="8"/>
        <v>6.5428571428571427</v>
      </c>
      <c r="W25" s="1">
        <f t="shared" si="9"/>
        <v>8.1785714285714288</v>
      </c>
    </row>
    <row r="26" spans="1:23" x14ac:dyDescent="0.25">
      <c r="A26" t="s">
        <v>45</v>
      </c>
      <c r="B26">
        <v>260</v>
      </c>
      <c r="C26">
        <v>591</v>
      </c>
      <c r="D26">
        <v>18344</v>
      </c>
      <c r="E26">
        <v>5214</v>
      </c>
      <c r="F26">
        <v>1900</v>
      </c>
      <c r="G26">
        <v>4506</v>
      </c>
      <c r="H26">
        <v>177</v>
      </c>
      <c r="I26">
        <v>2160</v>
      </c>
      <c r="J26">
        <v>531</v>
      </c>
      <c r="K26">
        <v>2346</v>
      </c>
      <c r="M26">
        <v>4</v>
      </c>
      <c r="N26" s="1">
        <f t="shared" si="0"/>
        <v>1.1593886462882097</v>
      </c>
      <c r="O26" s="1">
        <f t="shared" si="1"/>
        <v>1.3511450381679388</v>
      </c>
      <c r="P26" s="1">
        <f t="shared" si="2"/>
        <v>1.5346820809248556</v>
      </c>
      <c r="Q26" s="1">
        <f t="shared" si="3"/>
        <v>1.869718309859155</v>
      </c>
      <c r="R26" s="1">
        <f t="shared" si="4"/>
        <v>2.203319502074689</v>
      </c>
      <c r="S26" s="1">
        <f t="shared" si="5"/>
        <v>2.6417910447761193</v>
      </c>
      <c r="T26" s="1">
        <f t="shared" si="6"/>
        <v>3.6369863013698631</v>
      </c>
      <c r="U26" s="1">
        <f t="shared" si="7"/>
        <v>4.6991150442477876</v>
      </c>
      <c r="V26" s="1">
        <f t="shared" si="8"/>
        <v>6.2470588235294118</v>
      </c>
      <c r="W26" s="1">
        <f t="shared" si="9"/>
        <v>7.5857142857142854</v>
      </c>
    </row>
    <row r="27" spans="1:23" x14ac:dyDescent="0.25">
      <c r="A27" t="s">
        <v>46</v>
      </c>
      <c r="B27">
        <v>267</v>
      </c>
      <c r="C27">
        <v>583</v>
      </c>
      <c r="D27">
        <v>20753</v>
      </c>
      <c r="E27">
        <v>5968</v>
      </c>
      <c r="F27">
        <v>2083</v>
      </c>
      <c r="G27">
        <v>5089</v>
      </c>
      <c r="H27">
        <v>239</v>
      </c>
      <c r="I27">
        <v>2350</v>
      </c>
      <c r="J27">
        <v>640</v>
      </c>
      <c r="K27">
        <v>2739</v>
      </c>
      <c r="M27">
        <v>5</v>
      </c>
      <c r="N27" s="1">
        <f t="shared" si="0"/>
        <v>1.2052730696798493</v>
      </c>
      <c r="O27" s="1">
        <f t="shared" si="1"/>
        <v>1.3973799126637554</v>
      </c>
      <c r="P27" s="1">
        <f t="shared" si="2"/>
        <v>1.6284987277353689</v>
      </c>
      <c r="Q27" s="1">
        <f t="shared" si="3"/>
        <v>1.8497109826589595</v>
      </c>
      <c r="R27" s="1">
        <f t="shared" si="4"/>
        <v>2.2535211267605635</v>
      </c>
      <c r="S27" s="1">
        <f t="shared" si="5"/>
        <v>2.6556016597510372</v>
      </c>
      <c r="T27" s="1">
        <f t="shared" si="6"/>
        <v>3.1840796019900499</v>
      </c>
      <c r="U27" s="1">
        <f t="shared" si="7"/>
        <v>4.3835616438356162</v>
      </c>
      <c r="V27" s="1">
        <f t="shared" si="8"/>
        <v>5.663716814159292</v>
      </c>
      <c r="W27" s="1">
        <f t="shared" si="9"/>
        <v>7.5294117647058822</v>
      </c>
    </row>
    <row r="28" spans="1:23" x14ac:dyDescent="0.25">
      <c r="A28" t="s">
        <v>47</v>
      </c>
      <c r="B28">
        <v>265</v>
      </c>
      <c r="C28">
        <v>572</v>
      </c>
      <c r="D28">
        <v>24620</v>
      </c>
      <c r="E28">
        <v>6705</v>
      </c>
      <c r="F28">
        <v>2267</v>
      </c>
      <c r="G28">
        <v>5661</v>
      </c>
      <c r="H28">
        <v>329</v>
      </c>
      <c r="I28">
        <v>2532</v>
      </c>
      <c r="J28">
        <v>715</v>
      </c>
      <c r="K28">
        <v>3129</v>
      </c>
      <c r="M28">
        <v>6</v>
      </c>
      <c r="N28" s="1">
        <f t="shared" si="0"/>
        <v>1.1171875</v>
      </c>
      <c r="O28" s="1">
        <f t="shared" si="1"/>
        <v>1.3465160075329567</v>
      </c>
      <c r="P28" s="1">
        <f t="shared" si="2"/>
        <v>1.5611353711790392</v>
      </c>
      <c r="Q28" s="1">
        <f t="shared" si="3"/>
        <v>1.8193384223918576</v>
      </c>
      <c r="R28" s="1">
        <f t="shared" si="4"/>
        <v>2.0664739884393062</v>
      </c>
      <c r="S28" s="1">
        <f t="shared" si="5"/>
        <v>2.517605633802817</v>
      </c>
      <c r="T28" s="1">
        <f t="shared" si="6"/>
        <v>2.9668049792531122</v>
      </c>
      <c r="U28" s="1">
        <f t="shared" si="7"/>
        <v>3.5572139303482588</v>
      </c>
      <c r="V28" s="1">
        <f t="shared" si="8"/>
        <v>4.897260273972603</v>
      </c>
      <c r="W28" s="1">
        <f t="shared" si="9"/>
        <v>6.3274336283185839</v>
      </c>
    </row>
    <row r="29" spans="1:23" x14ac:dyDescent="0.25">
      <c r="A29" t="s">
        <v>48</v>
      </c>
      <c r="B29">
        <v>269</v>
      </c>
      <c r="C29">
        <v>729</v>
      </c>
      <c r="D29">
        <v>28022</v>
      </c>
      <c r="E29">
        <v>7555</v>
      </c>
      <c r="F29">
        <v>2429</v>
      </c>
      <c r="G29">
        <v>6390</v>
      </c>
      <c r="H29">
        <v>349</v>
      </c>
      <c r="I29">
        <v>2698</v>
      </c>
      <c r="J29">
        <v>816</v>
      </c>
      <c r="K29">
        <v>3692</v>
      </c>
      <c r="M29">
        <v>7</v>
      </c>
      <c r="N29" s="1">
        <f t="shared" si="0"/>
        <v>1.1412587412587412</v>
      </c>
      <c r="O29" s="1">
        <f t="shared" si="1"/>
        <v>1.2749999999999999</v>
      </c>
      <c r="P29" s="1">
        <f t="shared" si="2"/>
        <v>1.536723163841808</v>
      </c>
      <c r="Q29" s="1">
        <f t="shared" si="3"/>
        <v>1.7816593886462881</v>
      </c>
      <c r="R29" s="1">
        <f t="shared" si="4"/>
        <v>2.0763358778625953</v>
      </c>
      <c r="S29" s="1">
        <f t="shared" si="5"/>
        <v>2.3583815028901736</v>
      </c>
      <c r="T29" s="1">
        <f t="shared" si="6"/>
        <v>2.8732394366197185</v>
      </c>
      <c r="U29" s="1">
        <f t="shared" si="7"/>
        <v>3.3858921161825726</v>
      </c>
      <c r="V29" s="1">
        <f t="shared" si="8"/>
        <v>4.0597014925373136</v>
      </c>
      <c r="W29" s="1">
        <f t="shared" si="9"/>
        <v>5.5890410958904111</v>
      </c>
    </row>
    <row r="30" spans="1:23" x14ac:dyDescent="0.25">
      <c r="A30" t="s">
        <v>49</v>
      </c>
      <c r="B30">
        <v>276</v>
      </c>
      <c r="C30">
        <v>830</v>
      </c>
      <c r="D30">
        <v>31200</v>
      </c>
      <c r="E30">
        <v>8535</v>
      </c>
      <c r="F30">
        <v>2846</v>
      </c>
      <c r="G30">
        <v>7220</v>
      </c>
      <c r="H30">
        <v>423</v>
      </c>
      <c r="I30">
        <v>3122</v>
      </c>
      <c r="J30">
        <v>892</v>
      </c>
      <c r="K30">
        <v>4098</v>
      </c>
      <c r="M30">
        <v>8</v>
      </c>
      <c r="N30" s="1">
        <f t="shared" si="0"/>
        <v>1.0931372549019607</v>
      </c>
      <c r="O30" s="1">
        <f t="shared" si="1"/>
        <v>1.2475524475524475</v>
      </c>
      <c r="P30" s="1">
        <f t="shared" si="2"/>
        <v>1.39375</v>
      </c>
      <c r="Q30" s="1">
        <f t="shared" si="3"/>
        <v>1.67984934086629</v>
      </c>
      <c r="R30" s="1">
        <f t="shared" si="4"/>
        <v>1.9475982532751093</v>
      </c>
      <c r="S30" s="1">
        <f t="shared" si="5"/>
        <v>2.2697201017811706</v>
      </c>
      <c r="T30" s="1">
        <f t="shared" si="6"/>
        <v>2.5780346820809248</v>
      </c>
      <c r="U30" s="1">
        <f t="shared" si="7"/>
        <v>3.140845070422535</v>
      </c>
      <c r="V30" s="1">
        <f t="shared" si="8"/>
        <v>3.7012448132780085</v>
      </c>
      <c r="W30" s="1">
        <f t="shared" si="9"/>
        <v>4.4378109452736316</v>
      </c>
    </row>
    <row r="31" spans="1:23" x14ac:dyDescent="0.25">
      <c r="A31" t="s">
        <v>57</v>
      </c>
      <c r="B31">
        <v>291</v>
      </c>
      <c r="C31">
        <v>491</v>
      </c>
      <c r="D31">
        <v>33527</v>
      </c>
      <c r="E31">
        <v>9254</v>
      </c>
      <c r="F31">
        <v>2974</v>
      </c>
      <c r="G31">
        <v>7711</v>
      </c>
      <c r="H31">
        <v>558</v>
      </c>
      <c r="I31">
        <v>3265</v>
      </c>
      <c r="J31">
        <v>985</v>
      </c>
      <c r="K31">
        <v>4446</v>
      </c>
      <c r="M31">
        <v>9</v>
      </c>
      <c r="N31" s="1">
        <f t="shared" si="0"/>
        <v>1.1042600896860986</v>
      </c>
      <c r="O31" s="1">
        <f t="shared" si="1"/>
        <v>1.2071078431372548</v>
      </c>
      <c r="P31" s="1">
        <f t="shared" si="2"/>
        <v>1.3776223776223777</v>
      </c>
      <c r="Q31" s="1">
        <f t="shared" si="3"/>
        <v>1.5390625</v>
      </c>
      <c r="R31" s="1">
        <f t="shared" si="4"/>
        <v>1.8549905838041432</v>
      </c>
      <c r="S31" s="1">
        <f t="shared" si="5"/>
        <v>2.1506550218340612</v>
      </c>
      <c r="T31" s="1">
        <f t="shared" si="6"/>
        <v>2.5063613231552164</v>
      </c>
      <c r="U31" s="1">
        <f t="shared" si="7"/>
        <v>2.846820809248555</v>
      </c>
      <c r="V31" s="1">
        <f t="shared" si="8"/>
        <v>3.4683098591549295</v>
      </c>
      <c r="W31" s="1">
        <f t="shared" si="9"/>
        <v>4.0871369294605806</v>
      </c>
    </row>
    <row r="32" spans="1:23" x14ac:dyDescent="0.25">
      <c r="A32" t="s">
        <v>61</v>
      </c>
      <c r="B32">
        <v>294</v>
      </c>
      <c r="C32">
        <v>545</v>
      </c>
      <c r="D32">
        <v>38045</v>
      </c>
      <c r="E32">
        <v>10054</v>
      </c>
      <c r="F32">
        <v>3180</v>
      </c>
      <c r="G32">
        <v>8256</v>
      </c>
      <c r="H32">
        <v>721</v>
      </c>
      <c r="I32">
        <v>3474</v>
      </c>
      <c r="J32">
        <v>1077</v>
      </c>
      <c r="K32">
        <v>4782</v>
      </c>
      <c r="M32">
        <v>10</v>
      </c>
      <c r="N32" s="1">
        <f t="shared" si="0"/>
        <v>1.0934010152284264</v>
      </c>
      <c r="O32" s="1">
        <f t="shared" si="1"/>
        <v>1.2073991031390134</v>
      </c>
      <c r="P32" s="1">
        <f t="shared" si="2"/>
        <v>1.3198529411764706</v>
      </c>
      <c r="Q32" s="1">
        <f t="shared" si="3"/>
        <v>1.5062937062937063</v>
      </c>
      <c r="R32" s="1">
        <f t="shared" si="4"/>
        <v>1.6828125</v>
      </c>
      <c r="S32" s="1">
        <f t="shared" si="5"/>
        <v>2.0282485875706215</v>
      </c>
      <c r="T32" s="1">
        <f t="shared" si="6"/>
        <v>2.3515283842794759</v>
      </c>
      <c r="U32" s="1">
        <f t="shared" si="7"/>
        <v>2.7404580152671754</v>
      </c>
      <c r="V32" s="1">
        <f t="shared" si="8"/>
        <v>3.1127167630057802</v>
      </c>
      <c r="W32" s="1">
        <f t="shared" si="9"/>
        <v>3.7922535211267605</v>
      </c>
    </row>
    <row r="35" spans="11:23" x14ac:dyDescent="0.25">
      <c r="K35" t="s">
        <v>50</v>
      </c>
      <c r="M35" t="s">
        <v>51</v>
      </c>
      <c r="N35">
        <f>EXP(INDEX(LINEST(LN(N23:N32),M23:M32),1,2))</f>
        <v>1.2057480933173996</v>
      </c>
      <c r="O35">
        <f>EXP(INDEX(LINEST(LN(O23:O32),M23:M32),1,2))</f>
        <v>1.4547277448099327</v>
      </c>
      <c r="P35">
        <f>EXP(INDEX(LINEST(LN(P23:P32),M23:M32),1,2))</f>
        <v>1.7642481675987831</v>
      </c>
      <c r="Q35">
        <f>EXP(INDEX(LINEST(LN(Q23:Q32),M23:M32),1,2))</f>
        <v>2.2544654007175211</v>
      </c>
      <c r="R35">
        <f>EXP(INDEX(LINEST(LN(R23:R32),M23:M32),1,2))</f>
        <v>2.9479301125397499</v>
      </c>
      <c r="S35">
        <f>EXP(INDEX(LINEST(LN(S23:S32),M23:M32),1,2))</f>
        <v>3.93435047063624</v>
      </c>
      <c r="T35">
        <f>EXP(INDEX(LINEST(LN(T23:T32),M23:M32),1,2))</f>
        <v>5.213499185643899</v>
      </c>
      <c r="U35">
        <f>EXP(INDEX(LINEST(LN(U23:U32),M23:M32),1,2))</f>
        <v>6.8645313681838482</v>
      </c>
      <c r="V35">
        <f>EXP(INDEX(LINEST(LN(V23:V32),M23:M32),1,2))</f>
        <v>8.7046666511021371</v>
      </c>
      <c r="W35">
        <f>EXP(INDEX(LINEST(LN(W23:W32),M23:M32),1,2))</f>
        <v>11.014974587253983</v>
      </c>
    </row>
    <row r="36" spans="11:23" x14ac:dyDescent="0.25">
      <c r="M36" t="s">
        <v>52</v>
      </c>
      <c r="N36">
        <f>INDEX(LINEST(LN(N23:N32),M23:M32),1)</f>
        <v>-9.7825735893074511E-3</v>
      </c>
      <c r="O36">
        <f>INDEX(LINEST(LN(O23:O32),M23:M32),1)</f>
        <v>-1.8316045723293022E-2</v>
      </c>
      <c r="P36">
        <f>INDEX(LINEST(LN(P23:P32),M23:M32),1)</f>
        <v>-2.629599911809204E-2</v>
      </c>
      <c r="Q36">
        <f>INDEX(LINEST(LN(Q23:Q32),M23:M32),1)</f>
        <v>-3.9588265736465095E-2</v>
      </c>
      <c r="R36">
        <f>INDEX(LINEST(LN(R23:R32),M23:M32),1)</f>
        <v>-5.4806615357404873E-2</v>
      </c>
      <c r="S36">
        <f>INDEX(LINEST(LN(S23:S32),M23:M32),1)</f>
        <v>-7.0581314322454208E-2</v>
      </c>
      <c r="T36">
        <f>INDEX(LINEST(LN(T23:T32),M23:M32),1)</f>
        <v>-8.4922910235814983E-2</v>
      </c>
      <c r="U36">
        <f>INDEX(LINEST(LN(U23:U32),M23:M32),1)</f>
        <v>-9.6734685614921281E-2</v>
      </c>
      <c r="V36">
        <f>INDEX(LINEST(LN(V23:V32),M23:M32),1)</f>
        <v>-0.10168571206300586</v>
      </c>
      <c r="W36">
        <f>INDEX(LINEST(LN(W23:W32),M23:M32),1)</f>
        <v>-0.10383922267701268</v>
      </c>
    </row>
    <row r="37" spans="11:23" x14ac:dyDescent="0.25">
      <c r="M37" t="s">
        <v>53</v>
      </c>
      <c r="N37">
        <f t="shared" ref="N37:W37" si="10">PEARSON(N23:N32,N41:N50)</f>
        <v>0.76884784818224405</v>
      </c>
      <c r="O37">
        <f t="shared" si="10"/>
        <v>0.90160090912852509</v>
      </c>
      <c r="P37">
        <f t="shared" si="10"/>
        <v>0.92317982729704162</v>
      </c>
      <c r="Q37">
        <f t="shared" si="10"/>
        <v>0.92052396381146429</v>
      </c>
      <c r="R37">
        <f t="shared" si="10"/>
        <v>0.94305988873030744</v>
      </c>
      <c r="S37">
        <f t="shared" si="10"/>
        <v>0.96079702028020653</v>
      </c>
      <c r="T37">
        <f t="shared" si="10"/>
        <v>0.9885398808144259</v>
      </c>
      <c r="U37">
        <f t="shared" si="10"/>
        <v>0.99264746833019435</v>
      </c>
      <c r="V37">
        <f t="shared" si="10"/>
        <v>0.97899301742755152</v>
      </c>
      <c r="W37">
        <f t="shared" si="10"/>
        <v>0.96663887840606211</v>
      </c>
    </row>
    <row r="38" spans="11:23" x14ac:dyDescent="0.25">
      <c r="M38" t="s">
        <v>62</v>
      </c>
      <c r="N38">
        <f t="shared" ref="N38:W38" si="11">INT(0.5-LN(N35)/N36)</f>
        <v>19</v>
      </c>
      <c r="O38">
        <f t="shared" si="11"/>
        <v>20</v>
      </c>
      <c r="P38">
        <f t="shared" si="11"/>
        <v>22</v>
      </c>
      <c r="Q38">
        <f t="shared" si="11"/>
        <v>21</v>
      </c>
      <c r="R38">
        <f t="shared" si="11"/>
        <v>20</v>
      </c>
      <c r="S38">
        <f t="shared" si="11"/>
        <v>19</v>
      </c>
      <c r="T38">
        <f t="shared" si="11"/>
        <v>19</v>
      </c>
      <c r="U38">
        <f t="shared" si="11"/>
        <v>20</v>
      </c>
      <c r="V38">
        <f t="shared" si="11"/>
        <v>21</v>
      </c>
      <c r="W38">
        <f t="shared" si="11"/>
        <v>23</v>
      </c>
    </row>
    <row r="39" spans="11:23" x14ac:dyDescent="0.25">
      <c r="M39" t="s">
        <v>54</v>
      </c>
      <c r="N39" s="2">
        <f>N38+A22</f>
        <v>43924</v>
      </c>
      <c r="O39" s="2">
        <f>O38+A22</f>
        <v>43925</v>
      </c>
      <c r="P39" s="2">
        <f>P38+A22</f>
        <v>43927</v>
      </c>
      <c r="Q39" s="2">
        <f>Q38+A22</f>
        <v>43926</v>
      </c>
      <c r="R39" s="2">
        <f>R38+A22</f>
        <v>43925</v>
      </c>
      <c r="S39" s="2">
        <f>S38+A22</f>
        <v>43924</v>
      </c>
      <c r="T39" s="2">
        <f>T38+A22</f>
        <v>43924</v>
      </c>
      <c r="U39" s="2">
        <f>U38+A22</f>
        <v>43925</v>
      </c>
      <c r="V39" s="2">
        <f>V38+A22</f>
        <v>43926</v>
      </c>
      <c r="W39" s="2">
        <f>W38+A22</f>
        <v>43928</v>
      </c>
    </row>
    <row r="41" spans="11:23" x14ac:dyDescent="0.25">
      <c r="N41">
        <f>N35*EXP(N36*M23)</f>
        <v>1.1940102804809616</v>
      </c>
      <c r="O41">
        <f>O35*EXP(O36*M23)</f>
        <v>1.4283254161619519</v>
      </c>
      <c r="P41">
        <f>P35*EXP(P36*M23)</f>
        <v>1.7184601584887609</v>
      </c>
      <c r="Q41">
        <f>Q35*EXP(Q36*M23)</f>
        <v>2.1669585753851188</v>
      </c>
      <c r="R41">
        <f>R35*EXP(R36*M23)</f>
        <v>2.7907116973282653</v>
      </c>
      <c r="S41">
        <f>S35*EXP(S36*M23)</f>
        <v>3.6662322112931514</v>
      </c>
      <c r="T41">
        <f>T35*EXP(T36*M23)</f>
        <v>4.7890322178654241</v>
      </c>
      <c r="U41">
        <f>U35*EXP(U36*M23)</f>
        <v>6.2315997862437191</v>
      </c>
      <c r="V41">
        <f>V35*EXP(V36*M23)</f>
        <v>7.8630420943473078</v>
      </c>
      <c r="W41">
        <f>W35*EXP(W36*M23)</f>
        <v>9.9285699090594033</v>
      </c>
    </row>
    <row r="42" spans="11:23" x14ac:dyDescent="0.25">
      <c r="N42">
        <f>N35*EXP(N36*M24)</f>
        <v>1.1823867338423693</v>
      </c>
      <c r="O42">
        <f>O35*EXP(O36*M24)</f>
        <v>1.4024022719940381</v>
      </c>
      <c r="P42">
        <f>P35*EXP(P36*M24)</f>
        <v>1.6738604979437326</v>
      </c>
      <c r="Q42">
        <f>Q35*EXP(Q36*M24)</f>
        <v>2.0828483178054613</v>
      </c>
      <c r="R42">
        <f>R35*EXP(R36*M24)</f>
        <v>2.6418780229817247</v>
      </c>
      <c r="S42">
        <f>S35*EXP(S36*M24)</f>
        <v>3.4163856848649861</v>
      </c>
      <c r="T42">
        <f>T35*EXP(T36*M24)</f>
        <v>4.3991240368670805</v>
      </c>
      <c r="U42">
        <f>U35*EXP(U36*M24)</f>
        <v>5.6570265052466056</v>
      </c>
      <c r="V42">
        <f>V35*EXP(V36*M24)</f>
        <v>7.1027913480925138</v>
      </c>
      <c r="W42">
        <f>W35*EXP(W36*M24)</f>
        <v>8.9493171008445191</v>
      </c>
    </row>
    <row r="43" spans="11:23" x14ac:dyDescent="0.25">
      <c r="N43">
        <f>N35*EXP(N36*M25)</f>
        <v>1.170876341033914</v>
      </c>
      <c r="O43">
        <f>O35*EXP(O36*M25)</f>
        <v>1.376949615430662</v>
      </c>
      <c r="P43">
        <f>P35*EXP(P36*M25)</f>
        <v>1.6304183444324902</v>
      </c>
      <c r="Q43">
        <f>Q35*EXP(Q36*M25)</f>
        <v>2.0020027905766637</v>
      </c>
      <c r="R43">
        <f>R35*EXP(R36*M25)</f>
        <v>2.5009819161885432</v>
      </c>
      <c r="S43">
        <f>S35*EXP(S36*M25)</f>
        <v>3.18356570863076</v>
      </c>
      <c r="T43">
        <f>T35*EXP(T36*M25)</f>
        <v>4.0409609731895797</v>
      </c>
      <c r="U43">
        <f>U35*EXP(U36*M25)</f>
        <v>5.1354307046012559</v>
      </c>
      <c r="V43">
        <f>V35*EXP(V36*M25)</f>
        <v>6.4160466558872677</v>
      </c>
      <c r="W43">
        <f>W35*EXP(W36*M25)</f>
        <v>8.0666477957101463</v>
      </c>
    </row>
    <row r="44" spans="11:23" x14ac:dyDescent="0.25">
      <c r="N44">
        <f>N35*EXP(N36*M26)</f>
        <v>1.1594780005166534</v>
      </c>
      <c r="O44">
        <f>O35*EXP(O36*M26)</f>
        <v>1.3519589074387268</v>
      </c>
      <c r="P44">
        <f>P35*EXP(P36*M26)</f>
        <v>1.5881036568624138</v>
      </c>
      <c r="Q44">
        <f>Q35*EXP(Q36*M26)</f>
        <v>1.9242952735510237</v>
      </c>
      <c r="R44">
        <f>R35*EXP(R36*M26)</f>
        <v>2.3676000521941525</v>
      </c>
      <c r="S44">
        <f>S35*EXP(S36*M26)</f>
        <v>2.966611956626966</v>
      </c>
      <c r="T44">
        <f>T35*EXP(T36*M26)</f>
        <v>3.7119584376326298</v>
      </c>
      <c r="U44">
        <f>U35*EXP(U36*M26)</f>
        <v>4.6619276924550475</v>
      </c>
      <c r="V44">
        <f>V35*EXP(V36*M26)</f>
        <v>5.7957009678423699</v>
      </c>
      <c r="W44">
        <f>W35*EXP(W36*M26)</f>
        <v>7.2710359826108792</v>
      </c>
    </row>
    <row r="45" spans="11:23" x14ac:dyDescent="0.25">
      <c r="N45">
        <f>N35*EXP(N36*M27)</f>
        <v>1.1481906214749937</v>
      </c>
      <c r="O45">
        <f>O35*EXP(O36*M27)</f>
        <v>1.3274217639628347</v>
      </c>
      <c r="P45">
        <f>P35*EXP(P36*M27)</f>
        <v>1.5468871738054721</v>
      </c>
      <c r="Q45">
        <f>Q35*EXP(Q36*M27)</f>
        <v>1.8496039652093637</v>
      </c>
      <c r="R45">
        <f>R35*EXP(R36*M27)</f>
        <v>2.2413316829145624</v>
      </c>
      <c r="S45">
        <f>S35*EXP(S36*M27)</f>
        <v>2.7644431768261701</v>
      </c>
      <c r="T45">
        <f>T35*EXP(T36*M27)</f>
        <v>3.409742270249255</v>
      </c>
      <c r="U45">
        <f>U35*EXP(U36*M27)</f>
        <v>4.2320831610494425</v>
      </c>
      <c r="V45">
        <f>V35*EXP(V36*M27)</f>
        <v>5.2353343905046525</v>
      </c>
      <c r="W45">
        <f>W35*EXP(W36*M27)</f>
        <v>6.553895199011591</v>
      </c>
    </row>
    <row r="46" spans="11:23" x14ac:dyDescent="0.25">
      <c r="N46">
        <f>N35*EXP(N36*M28)</f>
        <v>1.1370131237123002</v>
      </c>
      <c r="O46">
        <f>O35*EXP(O36*M28)</f>
        <v>1.3033299531125451</v>
      </c>
      <c r="P46">
        <f>P35*EXP(P36*M28)</f>
        <v>1.5067403932633772</v>
      </c>
      <c r="Q46">
        <f>Q35*EXP(Q36*M28)</f>
        <v>1.7778117917450107</v>
      </c>
      <c r="R46">
        <f>R35*EXP(R36*M28)</f>
        <v>2.121797432881908</v>
      </c>
      <c r="S46">
        <f>S35*EXP(S36*M28)</f>
        <v>2.576051802403533</v>
      </c>
      <c r="T46">
        <f>T35*EXP(T36*M28)</f>
        <v>3.1321316078472736</v>
      </c>
      <c r="U46">
        <f>U35*EXP(U36*M28)</f>
        <v>3.8418716598768747</v>
      </c>
      <c r="V46">
        <f>V35*EXP(V36*M28)</f>
        <v>4.7291477480427142</v>
      </c>
      <c r="W46">
        <f>W35*EXP(W36*M28)</f>
        <v>5.9074858634110958</v>
      </c>
    </row>
    <row r="47" spans="11:23" x14ac:dyDescent="0.25">
      <c r="N47">
        <f>N35*EXP(N36*M29)</f>
        <v>1.1259444375475229</v>
      </c>
      <c r="O47">
        <f>O35*EXP(O36*M29)</f>
        <v>1.2796753924006843</v>
      </c>
      <c r="P47">
        <f>P35*EXP(P36*M29)</f>
        <v>1.4676355529578993</v>
      </c>
      <c r="Q47">
        <f>Q35*EXP(Q36*M29)</f>
        <v>1.7088062235581569</v>
      </c>
      <c r="R47">
        <f>R35*EXP(R36*M29)</f>
        <v>2.0086381594043918</v>
      </c>
      <c r="S47">
        <f>S35*EXP(S36*M29)</f>
        <v>2.4004989302349364</v>
      </c>
      <c r="T47">
        <f>T35*EXP(T36*M29)</f>
        <v>2.8771231463657836</v>
      </c>
      <c r="U47">
        <f>U35*EXP(U36*M29)</f>
        <v>3.487638897744394</v>
      </c>
      <c r="V47">
        <f>V35*EXP(V36*M29)</f>
        <v>4.271902567175208</v>
      </c>
      <c r="W47">
        <f>W35*EXP(W36*M29)</f>
        <v>5.3248317476399452</v>
      </c>
    </row>
    <row r="48" spans="11:23" x14ac:dyDescent="0.25">
      <c r="N48">
        <f>N35*EXP(N36*M30)</f>
        <v>1.1149835037128282</v>
      </c>
      <c r="O48">
        <f>O35*EXP(O36*M30)</f>
        <v>1.2564501460317761</v>
      </c>
      <c r="P48">
        <f>P35*EXP(P36*M30)</f>
        <v>1.4295456111327132</v>
      </c>
      <c r="Q48">
        <f>Q35*EXP(Q36*M30)</f>
        <v>1.6424790988729725</v>
      </c>
      <c r="R48">
        <f>R35*EXP(R36*M30)</f>
        <v>1.9015138735159443</v>
      </c>
      <c r="S48">
        <f>S35*EXP(S36*M30)</f>
        <v>2.2369096416006031</v>
      </c>
      <c r="T48">
        <f>T35*EXP(T36*M30)</f>
        <v>2.6428766845602438</v>
      </c>
      <c r="U48">
        <f>U35*EXP(U36*M30)</f>
        <v>3.1660675207067062</v>
      </c>
      <c r="V48">
        <f>V35*EXP(V36*M30)</f>
        <v>3.8588668647519069</v>
      </c>
      <c r="W48">
        <f>W35*EXP(W36*M30)</f>
        <v>4.7996446874783087</v>
      </c>
    </row>
    <row r="49" spans="14:23" x14ac:dyDescent="0.25">
      <c r="N49">
        <f>N35*EXP(N36*M31)</f>
        <v>1.1041292732522272</v>
      </c>
      <c r="O49">
        <f>O35*EXP(O36*M31)</f>
        <v>1.2336464222396868</v>
      </c>
      <c r="P49">
        <f>P35*EXP(P36*M31)</f>
        <v>1.392444227853497</v>
      </c>
      <c r="Q49">
        <f>Q35*EXP(Q36*M31)</f>
        <v>1.5787264542010009</v>
      </c>
      <c r="R49">
        <f>R35*EXP(R36*M31)</f>
        <v>1.8001027184735781</v>
      </c>
      <c r="S49">
        <f>S35*EXP(S36*M31)</f>
        <v>2.0844686417735754</v>
      </c>
      <c r="T49">
        <f>T35*EXP(T36*M31)</f>
        <v>2.4277018446759704</v>
      </c>
      <c r="U49">
        <f>U35*EXP(U36*M31)</f>
        <v>2.8741460453824077</v>
      </c>
      <c r="V49">
        <f>V35*EXP(V36*M31)</f>
        <v>3.4857661769488288</v>
      </c>
      <c r="W49">
        <f>W35*EXP(W36*M31)</f>
        <v>4.3262567190501295</v>
      </c>
    </row>
    <row r="50" spans="14:23" x14ac:dyDescent="0.25">
      <c r="N50">
        <f>N35*EXP(N36*M32)</f>
        <v>1.0933807074211921</v>
      </c>
      <c r="O50">
        <f>O35*EXP(O36*M32)</f>
        <v>1.2112565706735894</v>
      </c>
      <c r="P50">
        <f>P35*EXP(P36*M32)</f>
        <v>1.3563057467933579</v>
      </c>
      <c r="Q50">
        <f>Q35*EXP(Q36*M32)</f>
        <v>1.5174483613850982</v>
      </c>
      <c r="R50">
        <f>R35*EXP(R36*M32)</f>
        <v>1.7041000027333197</v>
      </c>
      <c r="S50">
        <f>S35*EXP(S36*M32)</f>
        <v>1.9424161967616791</v>
      </c>
      <c r="T50">
        <f>T35*EXP(T36*M32)</f>
        <v>2.230045874283304</v>
      </c>
      <c r="U50">
        <f>U35*EXP(U36*M32)</f>
        <v>2.6091406567170865</v>
      </c>
      <c r="V50">
        <f>V35*EXP(V36*M32)</f>
        <v>3.1487393232836065</v>
      </c>
      <c r="W50">
        <f>W35*EXP(W36*M32)</f>
        <v>3.8995589085907669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Grafici</vt:lpstr>
      </vt:variant>
      <vt:variant>
        <vt:i4>3</vt:i4>
      </vt:variant>
    </vt:vector>
  </HeadingPairs>
  <TitlesOfParts>
    <vt:vector size="5" baseType="lpstr">
      <vt:lpstr>Summary</vt:lpstr>
      <vt:lpstr>Emilia Romagna 25-03</vt:lpstr>
      <vt:lpstr>g Emilia-Romagna 25-03 (EXP)</vt:lpstr>
      <vt:lpstr>g Emilia-Romagna 25-03 (X)</vt:lpstr>
      <vt:lpstr>g Emilia-Romagna 25-03 (X2)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rbianconi</dc:creator>
  <cp:lastModifiedBy>rbi</cp:lastModifiedBy>
  <dcterms:created xsi:type="dcterms:W3CDTF">2020-03-23T22:18:26Z</dcterms:created>
  <dcterms:modified xsi:type="dcterms:W3CDTF">2020-03-25T21:51:51Z</dcterms:modified>
</cp:coreProperties>
</file>