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emilia_romagna\"/>
    </mc:Choice>
  </mc:AlternateContent>
  <xr:revisionPtr revIDLastSave="0" documentId="13_ncr:1_{875B0ADB-5758-420F-A184-960BE2E1D4F2}" xr6:coauthVersionLast="44" xr6:coauthVersionMax="44" xr10:uidLastSave="{00000000-0000-0000-0000-000000000000}"/>
  <bookViews>
    <workbookView xWindow="-120" yWindow="-120" windowWidth="29040" windowHeight="15840" tabRatio="934" activeTab="2" xr2:uid="{00000000-000D-0000-FFFF-FFFF00000000}"/>
  </bookViews>
  <sheets>
    <sheet name="Summary" sheetId="32" r:id="rId1"/>
    <sheet name="Emilia Romagna 27-03" sheetId="42" r:id="rId2"/>
    <sheet name="g Emilia-Romagna 27-03 (EXP)" sheetId="45" r:id="rId3"/>
    <sheet name="Emilia Romagna 26-03" sheetId="43" r:id="rId4"/>
    <sheet name="g Emilia-Romagna 26-03 (X)" sheetId="44" r:id="rId5"/>
    <sheet name="Emilia Romagna 25-03" sheetId="39" r:id="rId6"/>
    <sheet name="g Emilia-Romagna 25-03 (EXP)" sheetId="31" r:id="rId7"/>
    <sheet name="g Emilia-Romagna 25-03 (X)" sheetId="40" r:id="rId8"/>
    <sheet name="g Emilia-Romagna 25-03 (X2)" sheetId="4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2" l="1"/>
  <c r="H4" i="32" l="1"/>
  <c r="X34" i="42"/>
  <c r="X33" i="42"/>
  <c r="X32" i="42"/>
  <c r="X31" i="42"/>
  <c r="X30" i="42"/>
  <c r="X29" i="42"/>
  <c r="X28" i="42"/>
  <c r="X27" i="42"/>
  <c r="X26" i="42"/>
  <c r="X25" i="42"/>
  <c r="X32" i="39"/>
  <c r="X31" i="39"/>
  <c r="X30" i="39"/>
  <c r="X29" i="39"/>
  <c r="X28" i="39"/>
  <c r="X27" i="39"/>
  <c r="X26" i="39"/>
  <c r="X25" i="39"/>
  <c r="X24" i="39"/>
  <c r="X23" i="39"/>
  <c r="W37" i="42"/>
  <c r="G3" i="32"/>
  <c r="H3" i="32" s="1"/>
  <c r="W51" i="43"/>
  <c r="V51" i="43"/>
  <c r="U51" i="43"/>
  <c r="T51" i="43"/>
  <c r="S51" i="43"/>
  <c r="R51" i="43"/>
  <c r="Q51" i="43"/>
  <c r="P51" i="43"/>
  <c r="O51" i="43"/>
  <c r="N51" i="43"/>
  <c r="W50" i="43"/>
  <c r="V50" i="43"/>
  <c r="U50" i="43"/>
  <c r="T50" i="43"/>
  <c r="S50" i="43"/>
  <c r="R50" i="43"/>
  <c r="Q50" i="43"/>
  <c r="P50" i="43"/>
  <c r="O50" i="43"/>
  <c r="N50" i="43"/>
  <c r="W49" i="43"/>
  <c r="V49" i="43"/>
  <c r="U49" i="43"/>
  <c r="T49" i="43"/>
  <c r="S49" i="43"/>
  <c r="R49" i="43"/>
  <c r="Q49" i="43"/>
  <c r="P49" i="43"/>
  <c r="O49" i="43"/>
  <c r="N49" i="43"/>
  <c r="W48" i="43"/>
  <c r="V48" i="43"/>
  <c r="U48" i="43"/>
  <c r="T48" i="43"/>
  <c r="S48" i="43"/>
  <c r="R48" i="43"/>
  <c r="Q48" i="43"/>
  <c r="P48" i="43"/>
  <c r="O48" i="43"/>
  <c r="N48" i="43"/>
  <c r="W47" i="43"/>
  <c r="V47" i="43"/>
  <c r="U47" i="43"/>
  <c r="T47" i="43"/>
  <c r="S47" i="43"/>
  <c r="R47" i="43"/>
  <c r="Q47" i="43"/>
  <c r="P47" i="43"/>
  <c r="O47" i="43"/>
  <c r="N47" i="43"/>
  <c r="W46" i="43"/>
  <c r="V46" i="43"/>
  <c r="U46" i="43"/>
  <c r="T46" i="43"/>
  <c r="S46" i="43"/>
  <c r="R46" i="43"/>
  <c r="Q46" i="43"/>
  <c r="P46" i="43"/>
  <c r="O46" i="43"/>
  <c r="N46" i="43"/>
  <c r="W45" i="43"/>
  <c r="V45" i="43"/>
  <c r="U45" i="43"/>
  <c r="T45" i="43"/>
  <c r="S45" i="43"/>
  <c r="R45" i="43"/>
  <c r="Q45" i="43"/>
  <c r="P45" i="43"/>
  <c r="O45" i="43"/>
  <c r="N45" i="43"/>
  <c r="W44" i="43"/>
  <c r="V44" i="43"/>
  <c r="U44" i="43"/>
  <c r="T44" i="43"/>
  <c r="S44" i="43"/>
  <c r="R44" i="43"/>
  <c r="Q44" i="43"/>
  <c r="P44" i="43"/>
  <c r="O44" i="43"/>
  <c r="N44" i="43"/>
  <c r="W43" i="43"/>
  <c r="V43" i="43"/>
  <c r="U43" i="43"/>
  <c r="T43" i="43"/>
  <c r="S43" i="43"/>
  <c r="R43" i="43"/>
  <c r="Q43" i="43"/>
  <c r="P43" i="43"/>
  <c r="O43" i="43"/>
  <c r="N43" i="43"/>
  <c r="W42" i="43"/>
  <c r="V42" i="43"/>
  <c r="U42" i="43"/>
  <c r="T42" i="43"/>
  <c r="S42" i="43"/>
  <c r="R42" i="43"/>
  <c r="Q42" i="43"/>
  <c r="P42" i="43"/>
  <c r="O42" i="43"/>
  <c r="N42" i="43"/>
  <c r="W37" i="43"/>
  <c r="V37" i="43"/>
  <c r="U37" i="43"/>
  <c r="T37" i="43"/>
  <c r="S37" i="43"/>
  <c r="R37" i="43"/>
  <c r="Q37" i="43"/>
  <c r="P37" i="43"/>
  <c r="O37" i="43"/>
  <c r="N37" i="43"/>
  <c r="W36" i="43"/>
  <c r="V36" i="43"/>
  <c r="U36" i="43"/>
  <c r="T36" i="43"/>
  <c r="S36" i="43"/>
  <c r="R36" i="43"/>
  <c r="Q36" i="43"/>
  <c r="P36" i="43"/>
  <c r="O36" i="43"/>
  <c r="N36" i="43"/>
  <c r="W33" i="43"/>
  <c r="V33" i="43"/>
  <c r="U33" i="43"/>
  <c r="T33" i="43"/>
  <c r="S33" i="43"/>
  <c r="R33" i="43"/>
  <c r="Q33" i="43"/>
  <c r="P33" i="43"/>
  <c r="O33" i="43"/>
  <c r="N33" i="43"/>
  <c r="W32" i="43"/>
  <c r="V32" i="43"/>
  <c r="U32" i="43"/>
  <c r="T32" i="43"/>
  <c r="S32" i="43"/>
  <c r="R32" i="43"/>
  <c r="Q32" i="43"/>
  <c r="P32" i="43"/>
  <c r="O32" i="43"/>
  <c r="N32" i="43"/>
  <c r="W31" i="43"/>
  <c r="V31" i="43"/>
  <c r="U31" i="43"/>
  <c r="T31" i="43"/>
  <c r="S31" i="43"/>
  <c r="R31" i="43"/>
  <c r="Q31" i="43"/>
  <c r="P31" i="43"/>
  <c r="O31" i="43"/>
  <c r="N31" i="43"/>
  <c r="W30" i="43"/>
  <c r="V30" i="43"/>
  <c r="U30" i="43"/>
  <c r="T30" i="43"/>
  <c r="S30" i="43"/>
  <c r="R30" i="43"/>
  <c r="Q30" i="43"/>
  <c r="P30" i="43"/>
  <c r="O30" i="43"/>
  <c r="N30" i="43"/>
  <c r="W29" i="43"/>
  <c r="V29" i="43"/>
  <c r="U29" i="43"/>
  <c r="T29" i="43"/>
  <c r="S29" i="43"/>
  <c r="R29" i="43"/>
  <c r="Q29" i="43"/>
  <c r="P29" i="43"/>
  <c r="O29" i="43"/>
  <c r="N29" i="43"/>
  <c r="W28" i="43"/>
  <c r="V28" i="43"/>
  <c r="U28" i="43"/>
  <c r="T28" i="43"/>
  <c r="S28" i="43"/>
  <c r="R28" i="43"/>
  <c r="Q28" i="43"/>
  <c r="P28" i="43"/>
  <c r="O28" i="43"/>
  <c r="N28" i="43"/>
  <c r="W27" i="43"/>
  <c r="V27" i="43"/>
  <c r="U27" i="43"/>
  <c r="T27" i="43"/>
  <c r="S27" i="43"/>
  <c r="R27" i="43"/>
  <c r="Q27" i="43"/>
  <c r="P27" i="43"/>
  <c r="O27" i="43"/>
  <c r="N27" i="43"/>
  <c r="W26" i="43"/>
  <c r="V26" i="43"/>
  <c r="U26" i="43"/>
  <c r="T26" i="43"/>
  <c r="S26" i="43"/>
  <c r="R26" i="43"/>
  <c r="Q26" i="43"/>
  <c r="P26" i="43"/>
  <c r="O26" i="43"/>
  <c r="N26" i="43"/>
  <c r="W25" i="43"/>
  <c r="V25" i="43"/>
  <c r="U25" i="43"/>
  <c r="T25" i="43"/>
  <c r="S25" i="43"/>
  <c r="R25" i="43"/>
  <c r="Q25" i="43"/>
  <c r="P25" i="43"/>
  <c r="O25" i="43"/>
  <c r="N25" i="43"/>
  <c r="W24" i="43"/>
  <c r="V24" i="43"/>
  <c r="U24" i="43"/>
  <c r="T24" i="43"/>
  <c r="S24" i="43"/>
  <c r="R24" i="43"/>
  <c r="Q24" i="43"/>
  <c r="P24" i="43"/>
  <c r="O24" i="43"/>
  <c r="N24" i="43"/>
  <c r="W23" i="43"/>
  <c r="V23" i="43"/>
  <c r="U23" i="43"/>
  <c r="T23" i="43"/>
  <c r="S23" i="43"/>
  <c r="R23" i="43"/>
  <c r="Q23" i="43"/>
  <c r="P23" i="43"/>
  <c r="O23" i="43"/>
  <c r="N23" i="43"/>
  <c r="W22" i="43"/>
  <c r="V22" i="43"/>
  <c r="U22" i="43"/>
  <c r="T22" i="43"/>
  <c r="S22" i="43"/>
  <c r="R22" i="43"/>
  <c r="Q22" i="43"/>
  <c r="P22" i="43"/>
  <c r="O22" i="43"/>
  <c r="N22" i="43"/>
  <c r="W21" i="43"/>
  <c r="V21" i="43"/>
  <c r="U21" i="43"/>
  <c r="T21" i="43"/>
  <c r="S21" i="43"/>
  <c r="R21" i="43"/>
  <c r="Q21" i="43"/>
  <c r="P21" i="43"/>
  <c r="O21" i="43"/>
  <c r="N21" i="43"/>
  <c r="W20" i="43"/>
  <c r="V20" i="43"/>
  <c r="U20" i="43"/>
  <c r="T20" i="43"/>
  <c r="S20" i="43"/>
  <c r="R20" i="43"/>
  <c r="Q20" i="43"/>
  <c r="P20" i="43"/>
  <c r="O20" i="43"/>
  <c r="N20" i="43"/>
  <c r="W34" i="42"/>
  <c r="V34" i="42"/>
  <c r="U34" i="42"/>
  <c r="T34" i="42"/>
  <c r="S34" i="42"/>
  <c r="R34" i="42"/>
  <c r="Q34" i="42"/>
  <c r="P34" i="42"/>
  <c r="O34" i="42"/>
  <c r="N34" i="42"/>
  <c r="W33" i="42"/>
  <c r="V33" i="42"/>
  <c r="U33" i="42"/>
  <c r="T33" i="42"/>
  <c r="S33" i="42"/>
  <c r="R33" i="42"/>
  <c r="Q33" i="42"/>
  <c r="P33" i="42"/>
  <c r="O33" i="42"/>
  <c r="N33" i="42"/>
  <c r="W32" i="42"/>
  <c r="V32" i="42"/>
  <c r="U32" i="42"/>
  <c r="T32" i="42"/>
  <c r="S32" i="42"/>
  <c r="R32" i="42"/>
  <c r="Q32" i="42"/>
  <c r="P32" i="42"/>
  <c r="O32" i="42"/>
  <c r="N32" i="42"/>
  <c r="W31" i="42"/>
  <c r="V31" i="42"/>
  <c r="U31" i="42"/>
  <c r="T31" i="42"/>
  <c r="S31" i="42"/>
  <c r="R31" i="42"/>
  <c r="Q31" i="42"/>
  <c r="P31" i="42"/>
  <c r="O31" i="42"/>
  <c r="N31" i="42"/>
  <c r="W30" i="42"/>
  <c r="V30" i="42"/>
  <c r="U30" i="42"/>
  <c r="T30" i="42"/>
  <c r="S30" i="42"/>
  <c r="R30" i="42"/>
  <c r="Q30" i="42"/>
  <c r="P30" i="42"/>
  <c r="O30" i="42"/>
  <c r="N30" i="42"/>
  <c r="W29" i="42"/>
  <c r="V29" i="42"/>
  <c r="U29" i="42"/>
  <c r="T29" i="42"/>
  <c r="S29" i="42"/>
  <c r="R29" i="42"/>
  <c r="Q29" i="42"/>
  <c r="P29" i="42"/>
  <c r="O29" i="42"/>
  <c r="N29" i="42"/>
  <c r="W28" i="42"/>
  <c r="V28" i="42"/>
  <c r="U28" i="42"/>
  <c r="T28" i="42"/>
  <c r="S28" i="42"/>
  <c r="R28" i="42"/>
  <c r="Q28" i="42"/>
  <c r="P28" i="42"/>
  <c r="O28" i="42"/>
  <c r="N28" i="42"/>
  <c r="W27" i="42"/>
  <c r="V27" i="42"/>
  <c r="U27" i="42"/>
  <c r="T27" i="42"/>
  <c r="S27" i="42"/>
  <c r="R27" i="42"/>
  <c r="Q27" i="42"/>
  <c r="P27" i="42"/>
  <c r="O27" i="42"/>
  <c r="N27" i="42"/>
  <c r="W26" i="42"/>
  <c r="V26" i="42"/>
  <c r="U26" i="42"/>
  <c r="T26" i="42"/>
  <c r="S26" i="42"/>
  <c r="R26" i="42"/>
  <c r="Q26" i="42"/>
  <c r="P26" i="42"/>
  <c r="O26" i="42"/>
  <c r="N26" i="42"/>
  <c r="W25" i="42"/>
  <c r="V25" i="42"/>
  <c r="U25" i="42"/>
  <c r="U38" i="42" s="1"/>
  <c r="T25" i="42"/>
  <c r="T38" i="42" s="1"/>
  <c r="S25" i="42"/>
  <c r="R25" i="42"/>
  <c r="Q25" i="42"/>
  <c r="Q38" i="42" s="1"/>
  <c r="P25" i="42"/>
  <c r="P38" i="42" s="1"/>
  <c r="O25" i="42"/>
  <c r="N25" i="42"/>
  <c r="W24" i="42"/>
  <c r="V24" i="42"/>
  <c r="U24" i="42"/>
  <c r="T24" i="42"/>
  <c r="S24" i="42"/>
  <c r="R24" i="42"/>
  <c r="Q24" i="42"/>
  <c r="P24" i="42"/>
  <c r="O24" i="42"/>
  <c r="N24" i="42"/>
  <c r="W23" i="42"/>
  <c r="V23" i="42"/>
  <c r="U23" i="42"/>
  <c r="T23" i="42"/>
  <c r="S23" i="42"/>
  <c r="R23" i="42"/>
  <c r="Q23" i="42"/>
  <c r="P23" i="42"/>
  <c r="O23" i="42"/>
  <c r="N23" i="42"/>
  <c r="W22" i="42"/>
  <c r="V22" i="42"/>
  <c r="U22" i="42"/>
  <c r="T22" i="42"/>
  <c r="S22" i="42"/>
  <c r="R22" i="42"/>
  <c r="Q22" i="42"/>
  <c r="P22" i="42"/>
  <c r="O22" i="42"/>
  <c r="N22" i="42"/>
  <c r="W21" i="42"/>
  <c r="V21" i="42"/>
  <c r="U21" i="42"/>
  <c r="T21" i="42"/>
  <c r="S21" i="42"/>
  <c r="R21" i="42"/>
  <c r="Q21" i="42"/>
  <c r="P21" i="42"/>
  <c r="O21" i="42"/>
  <c r="N21" i="42"/>
  <c r="W20" i="42"/>
  <c r="V20" i="42"/>
  <c r="U20" i="42"/>
  <c r="T20" i="42"/>
  <c r="S20" i="42"/>
  <c r="R20" i="42"/>
  <c r="Q20" i="42"/>
  <c r="P20" i="42"/>
  <c r="O20" i="42"/>
  <c r="N20" i="42"/>
  <c r="N37" i="42" l="1"/>
  <c r="R37" i="42"/>
  <c r="V37" i="42"/>
  <c r="O37" i="42"/>
  <c r="S37" i="42"/>
  <c r="G2" i="32"/>
  <c r="H2" i="32" s="1"/>
  <c r="U39" i="43" l="1"/>
  <c r="U40" i="43" s="1"/>
  <c r="J2" i="32"/>
  <c r="W32" i="39"/>
  <c r="V32" i="39"/>
  <c r="U32" i="39"/>
  <c r="T32" i="39"/>
  <c r="S32" i="39"/>
  <c r="R32" i="39"/>
  <c r="Q32" i="39"/>
  <c r="P32" i="39"/>
  <c r="O32" i="39"/>
  <c r="N32" i="39"/>
  <c r="W31" i="39"/>
  <c r="V31" i="39"/>
  <c r="U31" i="39"/>
  <c r="T31" i="39"/>
  <c r="S31" i="39"/>
  <c r="R31" i="39"/>
  <c r="Q31" i="39"/>
  <c r="P31" i="39"/>
  <c r="O31" i="39"/>
  <c r="N31" i="39"/>
  <c r="W30" i="39"/>
  <c r="V30" i="39"/>
  <c r="U30" i="39"/>
  <c r="T30" i="39"/>
  <c r="S30" i="39"/>
  <c r="R30" i="39"/>
  <c r="Q30" i="39"/>
  <c r="P30" i="39"/>
  <c r="O30" i="39"/>
  <c r="N30" i="39"/>
  <c r="W29" i="39"/>
  <c r="V29" i="39"/>
  <c r="U29" i="39"/>
  <c r="T29" i="39"/>
  <c r="S29" i="39"/>
  <c r="R29" i="39"/>
  <c r="Q29" i="39"/>
  <c r="P29" i="39"/>
  <c r="O29" i="39"/>
  <c r="N29" i="39"/>
  <c r="W28" i="39"/>
  <c r="V28" i="39"/>
  <c r="U28" i="39"/>
  <c r="T28" i="39"/>
  <c r="S28" i="39"/>
  <c r="R28" i="39"/>
  <c r="Q28" i="39"/>
  <c r="P28" i="39"/>
  <c r="O28" i="39"/>
  <c r="N28" i="39"/>
  <c r="W27" i="39"/>
  <c r="V27" i="39"/>
  <c r="U27" i="39"/>
  <c r="T27" i="39"/>
  <c r="S27" i="39"/>
  <c r="R27" i="39"/>
  <c r="Q27" i="39"/>
  <c r="P27" i="39"/>
  <c r="O27" i="39"/>
  <c r="N27" i="39"/>
  <c r="W26" i="39"/>
  <c r="V26" i="39"/>
  <c r="U26" i="39"/>
  <c r="T26" i="39"/>
  <c r="S26" i="39"/>
  <c r="R26" i="39"/>
  <c r="Q26" i="39"/>
  <c r="P26" i="39"/>
  <c r="O26" i="39"/>
  <c r="N26" i="39"/>
  <c r="W25" i="39"/>
  <c r="V25" i="39"/>
  <c r="U25" i="39"/>
  <c r="T25" i="39"/>
  <c r="S25" i="39"/>
  <c r="R25" i="39"/>
  <c r="Q25" i="39"/>
  <c r="P25" i="39"/>
  <c r="O25" i="39"/>
  <c r="N25" i="39"/>
  <c r="W24" i="39"/>
  <c r="V24" i="39"/>
  <c r="U24" i="39"/>
  <c r="T24" i="39"/>
  <c r="S24" i="39"/>
  <c r="R24" i="39"/>
  <c r="Q24" i="39"/>
  <c r="P24" i="39"/>
  <c r="O24" i="39"/>
  <c r="N24" i="39"/>
  <c r="W23" i="39"/>
  <c r="W36" i="39" s="1"/>
  <c r="V23" i="39"/>
  <c r="U23" i="39"/>
  <c r="T23" i="39"/>
  <c r="T36" i="39" s="1"/>
  <c r="S23" i="39"/>
  <c r="S36" i="39" s="1"/>
  <c r="R23" i="39"/>
  <c r="Q23" i="39"/>
  <c r="P23" i="39"/>
  <c r="P36" i="39" s="1"/>
  <c r="O23" i="39"/>
  <c r="O36" i="39" s="1"/>
  <c r="N23" i="39"/>
  <c r="W22" i="39"/>
  <c r="V22" i="39"/>
  <c r="U22" i="39"/>
  <c r="T22" i="39"/>
  <c r="S22" i="39"/>
  <c r="R22" i="39"/>
  <c r="Q22" i="39"/>
  <c r="P22" i="39"/>
  <c r="O22" i="39"/>
  <c r="N22" i="39"/>
  <c r="W21" i="39"/>
  <c r="V21" i="39"/>
  <c r="U21" i="39"/>
  <c r="T21" i="39"/>
  <c r="S21" i="39"/>
  <c r="R21" i="39"/>
  <c r="Q21" i="39"/>
  <c r="P21" i="39"/>
  <c r="O21" i="39"/>
  <c r="N21" i="39"/>
  <c r="W20" i="39"/>
  <c r="V20" i="39"/>
  <c r="U20" i="39"/>
  <c r="T20" i="39"/>
  <c r="S20" i="39"/>
  <c r="R20" i="39"/>
  <c r="Q20" i="39"/>
  <c r="P20" i="39"/>
  <c r="O20" i="39"/>
  <c r="N20" i="39"/>
  <c r="Q35" i="39" l="1"/>
  <c r="U35" i="39"/>
  <c r="N35" i="39"/>
  <c r="R35" i="39"/>
  <c r="V35" i="39"/>
  <c r="U36" i="39" l="1"/>
  <c r="R36" i="39"/>
  <c r="N36" i="39"/>
  <c r="Q36" i="39"/>
  <c r="S35" i="39"/>
  <c r="S42" i="39"/>
  <c r="S44" i="39"/>
  <c r="S46" i="39"/>
  <c r="S48" i="39"/>
  <c r="S50" i="39"/>
  <c r="S49" i="39"/>
  <c r="S47" i="39"/>
  <c r="S45" i="39"/>
  <c r="S43" i="39"/>
  <c r="S41" i="39"/>
  <c r="S38" i="39"/>
  <c r="S39" i="39"/>
  <c r="V36" i="39"/>
  <c r="T35" i="39"/>
  <c r="T48" i="39"/>
  <c r="T42" i="39"/>
  <c r="T44" i="39"/>
  <c r="T46" i="39"/>
  <c r="T50" i="39"/>
  <c r="T38" i="39"/>
  <c r="T39" i="39"/>
  <c r="T41" i="39"/>
  <c r="T43" i="39"/>
  <c r="T45" i="39"/>
  <c r="T47" i="39"/>
  <c r="T49" i="39"/>
  <c r="T37" i="39"/>
  <c r="P35" i="39"/>
  <c r="P42" i="39"/>
  <c r="P46" i="39"/>
  <c r="P48" i="39"/>
  <c r="P50" i="39"/>
  <c r="P44" i="39"/>
  <c r="P38" i="39"/>
  <c r="P39" i="39"/>
  <c r="P41" i="39"/>
  <c r="P43" i="39"/>
  <c r="P45" i="39"/>
  <c r="P47" i="39"/>
  <c r="P49" i="39"/>
  <c r="P37" i="39"/>
  <c r="S37" i="39"/>
  <c r="W35" i="39"/>
  <c r="W38" i="39"/>
  <c r="W39" i="39"/>
  <c r="W41" i="39"/>
  <c r="W42" i="39"/>
  <c r="W43" i="39"/>
  <c r="W44" i="39"/>
  <c r="W45" i="39"/>
  <c r="W46" i="39"/>
  <c r="W47" i="39"/>
  <c r="W48" i="39"/>
  <c r="W49" i="39"/>
  <c r="W50" i="39"/>
  <c r="W37" i="39"/>
  <c r="O35" i="39"/>
  <c r="O38" i="39"/>
  <c r="O39" i="39"/>
  <c r="O41" i="39"/>
  <c r="O42" i="39"/>
  <c r="O43" i="39"/>
  <c r="O44" i="39"/>
  <c r="O45" i="39"/>
  <c r="O46" i="39"/>
  <c r="O47" i="39"/>
  <c r="O48" i="39"/>
  <c r="O49" i="39"/>
  <c r="O50" i="39"/>
  <c r="O37" i="39"/>
  <c r="N48" i="39"/>
  <c r="N49" i="39"/>
  <c r="N43" i="39"/>
  <c r="U45" i="39"/>
  <c r="U50" i="39"/>
  <c r="U42" i="39"/>
  <c r="V44" i="39"/>
  <c r="V38" i="39"/>
  <c r="V39" i="39"/>
  <c r="Q49" i="39"/>
  <c r="Q41" i="39"/>
  <c r="Q42" i="39"/>
  <c r="Q43" i="39"/>
  <c r="Q44" i="39"/>
  <c r="Q45" i="39"/>
  <c r="Q46" i="39"/>
  <c r="Q47" i="39"/>
  <c r="Q48" i="39"/>
  <c r="Q50" i="39"/>
  <c r="Q37" i="39"/>
  <c r="R48" i="39"/>
  <c r="R47" i="39"/>
  <c r="R45" i="39"/>
  <c r="N46" i="39"/>
  <c r="N38" i="39"/>
  <c r="N39" i="39"/>
  <c r="N41" i="39"/>
  <c r="N42" i="39"/>
  <c r="N44" i="39"/>
  <c r="N45" i="39"/>
  <c r="N47" i="39"/>
  <c r="N50" i="39"/>
  <c r="N37" i="39"/>
  <c r="U43" i="39"/>
  <c r="U48" i="39"/>
  <c r="V50" i="39"/>
  <c r="V42" i="39"/>
  <c r="V47" i="39"/>
  <c r="Q38" i="39"/>
  <c r="Q39" i="39"/>
  <c r="R46" i="39"/>
  <c r="R43" i="39"/>
  <c r="R38" i="39"/>
  <c r="R39" i="39"/>
  <c r="U49" i="39"/>
  <c r="U41" i="39"/>
  <c r="U44" i="39"/>
  <c r="U46" i="39"/>
  <c r="U47" i="39"/>
  <c r="U37" i="39"/>
  <c r="V48" i="39"/>
  <c r="V49" i="39"/>
  <c r="V43" i="39"/>
  <c r="R44" i="39"/>
  <c r="R41" i="39"/>
  <c r="R42" i="39"/>
  <c r="R49" i="39"/>
  <c r="R50" i="39"/>
  <c r="R37" i="39"/>
  <c r="U38" i="39"/>
  <c r="U39" i="39"/>
  <c r="V46" i="39"/>
  <c r="V45" i="39"/>
  <c r="V41" i="39"/>
  <c r="V37" i="39"/>
  <c r="S38" i="42"/>
  <c r="W38" i="42"/>
  <c r="O38" i="42"/>
  <c r="U37" i="42"/>
  <c r="U44" i="42"/>
  <c r="U46" i="42"/>
  <c r="U48" i="42"/>
  <c r="U50" i="42"/>
  <c r="U52" i="42"/>
  <c r="U40" i="42"/>
  <c r="U41" i="42"/>
  <c r="U43" i="42"/>
  <c r="U45" i="42"/>
  <c r="U47" i="42"/>
  <c r="U49" i="42"/>
  <c r="U51" i="42"/>
  <c r="U39" i="42"/>
  <c r="Q37" i="42"/>
  <c r="Q44" i="42"/>
  <c r="Q46" i="42"/>
  <c r="Q48" i="42"/>
  <c r="Q50" i="42"/>
  <c r="Q52" i="42"/>
  <c r="Q40" i="42"/>
  <c r="Q41" i="42"/>
  <c r="Q43" i="42"/>
  <c r="Q45" i="42"/>
  <c r="Q47" i="42"/>
  <c r="Q49" i="42"/>
  <c r="Q51" i="42"/>
  <c r="Q39" i="42"/>
  <c r="T37" i="42"/>
  <c r="T46" i="42"/>
  <c r="T48" i="42"/>
  <c r="T50" i="42"/>
  <c r="T52" i="42"/>
  <c r="T40" i="42"/>
  <c r="T43" i="42"/>
  <c r="T45" i="42"/>
  <c r="T47" i="42"/>
  <c r="T49" i="42"/>
  <c r="T51" i="42"/>
  <c r="T41" i="42"/>
  <c r="R38" i="42"/>
  <c r="T44" i="42"/>
  <c r="T39" i="42"/>
  <c r="V38" i="42"/>
  <c r="P37" i="42"/>
  <c r="P46" i="42"/>
  <c r="P44" i="42"/>
  <c r="P52" i="42"/>
  <c r="P48" i="42"/>
  <c r="P50" i="42"/>
  <c r="P40" i="42"/>
  <c r="P41" i="42"/>
  <c r="P43" i="42"/>
  <c r="P45" i="42"/>
  <c r="P47" i="42"/>
  <c r="P49" i="42"/>
  <c r="P51" i="42"/>
  <c r="P39" i="42"/>
  <c r="N38" i="42"/>
  <c r="W52" i="42"/>
  <c r="W44" i="42"/>
  <c r="W39" i="42" s="1"/>
  <c r="W45" i="42"/>
  <c r="S50" i="42"/>
  <c r="S51" i="42"/>
  <c r="S43" i="42"/>
  <c r="S44" i="42"/>
  <c r="S45" i="42"/>
  <c r="S46" i="42"/>
  <c r="S47" i="42"/>
  <c r="S48" i="42"/>
  <c r="S49" i="42"/>
  <c r="S52" i="42"/>
  <c r="S39" i="42"/>
  <c r="N48" i="42"/>
  <c r="N49" i="42"/>
  <c r="N43" i="42"/>
  <c r="N44" i="42"/>
  <c r="N45" i="42"/>
  <c r="N46" i="42"/>
  <c r="N47" i="42"/>
  <c r="N50" i="42"/>
  <c r="N51" i="42"/>
  <c r="N52" i="42"/>
  <c r="N39" i="42"/>
  <c r="O46" i="42"/>
  <c r="O47" i="42"/>
  <c r="R52" i="42"/>
  <c r="R44" i="42"/>
  <c r="R47" i="42"/>
  <c r="V50" i="42"/>
  <c r="V51" i="42"/>
  <c r="V47" i="42"/>
  <c r="W46" i="42"/>
  <c r="O48" i="42"/>
  <c r="O40" i="42"/>
  <c r="O41" i="42"/>
  <c r="R43" i="42"/>
  <c r="R45" i="42"/>
  <c r="R46" i="42"/>
  <c r="R48" i="42"/>
  <c r="R49" i="42"/>
  <c r="R50" i="42"/>
  <c r="R51" i="42"/>
  <c r="R39" i="42"/>
  <c r="V44" i="42"/>
  <c r="W50" i="42"/>
  <c r="W51" i="42"/>
  <c r="W43" i="42"/>
  <c r="W47" i="42"/>
  <c r="W48" i="42"/>
  <c r="W49" i="42"/>
  <c r="S40" i="42"/>
  <c r="S41" i="42"/>
  <c r="O52" i="42"/>
  <c r="O44" i="42"/>
  <c r="O45" i="42"/>
  <c r="R40" i="42"/>
  <c r="R41" i="42"/>
  <c r="V48" i="42"/>
  <c r="V49" i="42"/>
  <c r="V45" i="42"/>
  <c r="O49" i="42"/>
  <c r="V52" i="42"/>
  <c r="V43" i="42"/>
  <c r="V46" i="42"/>
  <c r="V39" i="42"/>
  <c r="W40" i="42"/>
  <c r="W41" i="42"/>
  <c r="N40" i="42"/>
  <c r="N41" i="42"/>
  <c r="O50" i="42"/>
  <c r="O51" i="42"/>
  <c r="O43" i="42"/>
  <c r="O39" i="42"/>
  <c r="V40" i="42"/>
  <c r="V41" i="42"/>
  <c r="P39" i="43"/>
  <c r="P40" i="43" s="1"/>
  <c r="T39" i="43"/>
  <c r="T40" i="43" s="1"/>
  <c r="O39" i="43"/>
  <c r="O40" i="43" s="1"/>
  <c r="N39" i="43"/>
  <c r="N40" i="43" s="1"/>
  <c r="W39" i="43" l="1"/>
  <c r="W40" i="43" s="1"/>
  <c r="R39" i="43"/>
  <c r="R40" i="43" s="1"/>
  <c r="V39" i="43"/>
  <c r="V40" i="43" s="1"/>
  <c r="Q39" i="43"/>
  <c r="Q40" i="43" s="1"/>
  <c r="S39" i="43" l="1"/>
  <c r="S40" i="43"/>
  <c r="T38" i="43"/>
  <c r="N38" i="43"/>
  <c r="S38" i="43"/>
  <c r="U38" i="43"/>
  <c r="W38" i="43"/>
  <c r="R38" i="43"/>
  <c r="V38" i="43"/>
  <c r="O38" i="43"/>
  <c r="P38" i="43"/>
  <c r="Q38" i="43"/>
</calcChain>
</file>

<file path=xl/sharedStrings.xml><?xml version="1.0" encoding="utf-8"?>
<sst xmlns="http://schemas.openxmlformats.org/spreadsheetml/2006/main" count="190" uniqueCount="72">
  <si>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</si>
  <si>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</si>
  <si>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</si>
  <si>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</si>
  <si>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</si>
  <si>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</si>
  <si>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</si>
  <si>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</si>
  <si>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</si>
  <si>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</si>
  <si>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</si>
  <si>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</si>
  <si>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</si>
  <si>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</si>
  <si>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</si>
  <si>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</si>
  <si>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</si>
  <si>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</si>
  <si>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</si>
  <si>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</si>
  <si>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</si>
  <si>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</si>
  <si>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</si>
  <si>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</si>
  <si>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</si>
  <si>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</si>
  <si>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</si>
  <si>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</si>
  <si>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</si>
  <si>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</si>
  <si>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</si>
  <si>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</si>
  <si>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</si>
  <si>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</si>
  <si>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</si>
  <si>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</si>
  <si>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</si>
  <si>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</si>
  <si>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</si>
  <si>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</si>
  <si>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</si>
  <si>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</si>
  <si>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</si>
  <si>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</si>
  <si>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</si>
  <si>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</si>
  <si>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</si>
  <si>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</si>
  <si>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</si>
  <si>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</si>
  <si>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</si>
  <si>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</si>
  <si>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</si>
  <si>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</si>
  <si>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peak date:</t>
  </si>
  <si>
    <t>Estimate of</t>
  </si>
  <si>
    <t>Estimated peak date</t>
  </si>
  <si>
    <t>24/03/2020</t>
  </si>
  <si>
    <t>Best fit</t>
  </si>
  <si>
    <t>R²</t>
  </si>
  <si>
    <t>Estimated days from peak</t>
  </si>
  <si>
    <t>25/03/2020</t>
  </si>
  <si>
    <t>Estimated days from peak since 15/03/2020</t>
  </si>
  <si>
    <t>c</t>
  </si>
  <si>
    <t>D</t>
  </si>
  <si>
    <t>y = -0.0157x2 - 0.4609x + 9.6479</t>
  </si>
  <si>
    <t>26/03/2020</t>
  </si>
  <si>
    <t>27/03/2020</t>
  </si>
  <si>
    <t>Estimated days from peak since 17/03/2020</t>
  </si>
  <si>
    <t>y = -0.6143x + 9.2895</t>
  </si>
  <si>
    <t>y = 9.6433e-0.115x</t>
  </si>
  <si>
    <t>0.6341x + 9.9943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</si>
</sst>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982892953765707E-3"/>
                  <c:y val="-7.70922743338236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9.6433e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-0.115x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0.975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27-03'!$M$25:$M$34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27-03'!$W$25:$W$34</c:f>
              <c:numCache>
                <c:formatCode>0.00</c:formatCode>
                <c:ptCount val="10"/>
                <c:pt idx="0">
                  <c:v>8.1785714285714288</c:v>
                </c:pt>
                <c:pt idx="1">
                  <c:v>7.5857142857142854</c:v>
                </c:pt>
                <c:pt idx="2">
                  <c:v>7.5294117647058822</c:v>
                </c:pt>
                <c:pt idx="3">
                  <c:v>6.3274336283185839</c:v>
                </c:pt>
                <c:pt idx="4">
                  <c:v>5.5890410958904111</c:v>
                </c:pt>
                <c:pt idx="5">
                  <c:v>4.4378109452736316</c:v>
                </c:pt>
                <c:pt idx="6">
                  <c:v>4.0871369294605806</c:v>
                </c:pt>
                <c:pt idx="7">
                  <c:v>3.7922535211267605</c:v>
                </c:pt>
                <c:pt idx="8">
                  <c:v>3.3930635838150289</c:v>
                </c:pt>
                <c:pt idx="9">
                  <c:v>3.223918575063613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A-40A6-8F21-EE77CF0A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17/3/2020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17,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33298167882144E-3"/>
                  <c:y val="-0.163420851401826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-0.6143x + 9.2895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0.9623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26-03'!$M$24:$M$33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26-03'!$W$24:$W$33</c:f>
              <c:numCache>
                <c:formatCode>0.00</c:formatCode>
                <c:ptCount val="10"/>
                <c:pt idx="0">
                  <c:v>8.1875</c:v>
                </c:pt>
                <c:pt idx="1">
                  <c:v>8.1785714285714288</c:v>
                </c:pt>
                <c:pt idx="2">
                  <c:v>7.5857142857142854</c:v>
                </c:pt>
                <c:pt idx="3">
                  <c:v>7.5294117647058822</c:v>
                </c:pt>
                <c:pt idx="4">
                  <c:v>6.3274336283185839</c:v>
                </c:pt>
                <c:pt idx="5">
                  <c:v>5.5890410958904111</c:v>
                </c:pt>
                <c:pt idx="6">
                  <c:v>4.4378109452736316</c:v>
                </c:pt>
                <c:pt idx="7">
                  <c:v>4.0871369294605806</c:v>
                </c:pt>
                <c:pt idx="8">
                  <c:v>3.7922535211267605</c:v>
                </c:pt>
                <c:pt idx="9">
                  <c:v>3.3930635838150289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4-4C47-9817-C514DF0F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16/3/2020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16,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3258490677770008E-3"/>
                  <c:y val="-0.129744301030078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11.015e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-0.104x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0.9468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284116318112773E-3"/>
                  <c:y val="-0.1087728091672567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-0.6341x + 9.9943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6-4683-8AD9-9926464A5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EMILIA-ROMAGNA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0236699382788296E-2"/>
                  <c:y val="-0.14647199728423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-0.0157x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- 0.4609x + 9.6479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0.971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'Emilia Romagna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'Emilia Romagna 25-03'!$W$23:$W$32</c:f>
              <c:numCache>
                <c:formatCode>0.00</c:formatCode>
                <c:ptCount val="10"/>
                <c:pt idx="0">
                  <c:v>9.3513513513513509</c:v>
                </c:pt>
                <c:pt idx="1">
                  <c:v>8.1875</c:v>
                </c:pt>
                <c:pt idx="2">
                  <c:v>8.1785714285714288</c:v>
                </c:pt>
                <c:pt idx="3">
                  <c:v>7.5857142857142854</c:v>
                </c:pt>
                <c:pt idx="4">
                  <c:v>7.5294117647058822</c:v>
                </c:pt>
                <c:pt idx="5">
                  <c:v>6.3274336283185839</c:v>
                </c:pt>
                <c:pt idx="6">
                  <c:v>5.5890410958904111</c:v>
                </c:pt>
                <c:pt idx="7">
                  <c:v>4.4378109452736316</c:v>
                </c:pt>
                <c:pt idx="8">
                  <c:v>4.0871369294605806</c:v>
                </c:pt>
                <c:pt idx="9">
                  <c:v>3.7922535211267605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6-4DD8-BD4A-FD9EA53C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72093-5BDD-4627-A2F1-9C89753DE31E}">
  <sheetPr>
    <tabColor theme="9"/>
  </sheetPr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D10BD4-2246-4E00-9092-685D7C8DE67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A5F3D2-4372-4E66-ABCA-2194C502B1CA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CB24A4-3CD3-4568-8A65-E95EA064174D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C421B5-070F-49D1-BD57-E5BBC78A51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8A0495-5914-43B5-A8CC-9FA73FFCF5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67750F-2FCB-4437-ABB6-AC934E71BB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84713B-D435-45E6-923F-A90F211693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J12"/>
  <sheetViews>
    <sheetView workbookViewId="0">
      <selection activeCell="C4" sqref="C4"/>
    </sheetView>
  </sheetViews>
  <sheetFormatPr defaultRowHeight="15" x14ac:dyDescent="0.25"/>
  <cols>
    <col min="1" max="1" width="11" style="3" bestFit="1" customWidth="1"/>
    <col min="2" max="2" width="27.5703125" style="3" bestFit="1" customWidth="1"/>
    <col min="3" max="3" width="7" style="3" bestFit="1" customWidth="1"/>
    <col min="4" max="4" width="7.7109375" style="3" bestFit="1" customWidth="1"/>
    <col min="5" max="5" width="7" style="3" customWidth="1"/>
    <col min="6" max="6" width="7" style="3" bestFit="1" customWidth="1"/>
    <col min="7" max="7" width="24.140625" style="3" bestFit="1" customWidth="1"/>
    <col min="8" max="8" width="19.28515625" style="3" bestFit="1" customWidth="1"/>
    <col min="9" max="9" width="9.140625" style="3"/>
    <col min="10" max="10" width="11.7109375" style="3" bestFit="1" customWidth="1"/>
    <col min="11" max="16384" width="9.140625" style="3"/>
  </cols>
  <sheetData>
    <row r="1" spans="1:10" x14ac:dyDescent="0.25">
      <c r="A1" s="3" t="s">
        <v>55</v>
      </c>
      <c r="B1" s="3" t="s">
        <v>58</v>
      </c>
      <c r="C1" s="3" t="s">
        <v>51</v>
      </c>
      <c r="D1" s="3" t="s">
        <v>52</v>
      </c>
      <c r="E1" s="3" t="s">
        <v>63</v>
      </c>
      <c r="F1" s="3" t="s">
        <v>59</v>
      </c>
      <c r="G1" s="3" t="s">
        <v>60</v>
      </c>
      <c r="H1" s="3" t="s">
        <v>56</v>
      </c>
      <c r="J1" s="3" t="s">
        <v>64</v>
      </c>
    </row>
    <row r="2" spans="1:10" x14ac:dyDescent="0.25">
      <c r="A2" s="4">
        <v>43915</v>
      </c>
      <c r="B2" s="3" t="s">
        <v>65</v>
      </c>
      <c r="C2" s="3">
        <v>-1.5699999999999999E-2</v>
      </c>
      <c r="D2" s="3">
        <v>-0.46089999999999998</v>
      </c>
      <c r="E2" s="3">
        <v>9.6478999999999999</v>
      </c>
      <c r="F2" s="3">
        <v>0.97099999999999997</v>
      </c>
      <c r="G2" s="3">
        <f>INT(0.5+-D2-SQRT(J2)/(2*C2))</f>
        <v>28</v>
      </c>
      <c r="H2" s="4">
        <f>A2-10+G2</f>
        <v>43933</v>
      </c>
      <c r="J2" s="3">
        <f>D2*D2-4*C2*(E2-1)</f>
        <v>0.75551692999999998</v>
      </c>
    </row>
    <row r="3" spans="1:10" x14ac:dyDescent="0.25">
      <c r="A3" s="4">
        <v>43916</v>
      </c>
      <c r="B3" s="3" t="s">
        <v>69</v>
      </c>
      <c r="C3" s="3">
        <v>-0.61429999999999996</v>
      </c>
      <c r="D3" s="3">
        <v>9.2895000000000003</v>
      </c>
      <c r="F3" s="3">
        <v>0.96230000000000004</v>
      </c>
      <c r="G3" s="3">
        <f>INT(1+(1-D3)/C3)</f>
        <v>14</v>
      </c>
      <c r="H3" s="4">
        <f>A3-10+G3</f>
        <v>43920</v>
      </c>
    </row>
    <row r="4" spans="1:10" x14ac:dyDescent="0.25">
      <c r="A4" s="4">
        <v>43917</v>
      </c>
      <c r="B4" s="3" t="s">
        <v>70</v>
      </c>
      <c r="C4" s="3">
        <v>9.6433</v>
      </c>
      <c r="D4" s="3">
        <v>-0.115</v>
      </c>
      <c r="F4" s="3">
        <v>0.97499999999999998</v>
      </c>
      <c r="G4" s="3">
        <f>INT(0.5-LN(C4)/D4)</f>
        <v>20</v>
      </c>
      <c r="H4" s="4">
        <f>A4-10+G4</f>
        <v>43927</v>
      </c>
    </row>
    <row r="5" spans="1:10" x14ac:dyDescent="0.25">
      <c r="A5" s="4"/>
      <c r="H5" s="4"/>
    </row>
    <row r="6" spans="1:10" x14ac:dyDescent="0.25">
      <c r="A6" s="4"/>
      <c r="H6" s="4"/>
    </row>
    <row r="7" spans="1:10" x14ac:dyDescent="0.25">
      <c r="A7" s="5"/>
      <c r="H7" s="4"/>
    </row>
    <row r="8" spans="1:10" x14ac:dyDescent="0.25">
      <c r="A8" s="5"/>
    </row>
    <row r="9" spans="1:10" x14ac:dyDescent="0.25">
      <c r="A9" s="5"/>
      <c r="H9" s="4"/>
    </row>
    <row r="10" spans="1:10" x14ac:dyDescent="0.25">
      <c r="A10" s="5"/>
      <c r="G10" s="4"/>
      <c r="H10" s="4"/>
    </row>
    <row r="11" spans="1:10" x14ac:dyDescent="0.25">
      <c r="A11" s="4"/>
    </row>
    <row r="12" spans="1:10" x14ac:dyDescent="0.25">
      <c r="A12" s="4"/>
    </row>
  </sheetData>
  <mergeCells count="2"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7BB1A-15D1-46C7-ACE2-373A41D666FA}">
  <dimension ref="A1:X52"/>
  <sheetViews>
    <sheetView topLeftCell="A9" workbookViewId="0">
      <selection activeCell="X25" sqref="X25:X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  <c r="N15" s="3">
        <v>9.6433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  <c r="N16">
        <v>-0.115</v>
      </c>
    </row>
    <row r="17" spans="1:24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4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4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4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4" si="0">J20/J19</f>
        <v>1.3767123287671232</v>
      </c>
      <c r="O20" s="1">
        <f t="shared" ref="O20:O34" si="1">J20/J18</f>
        <v>1.7787610619469028</v>
      </c>
      <c r="P20" s="1">
        <f t="shared" ref="P20:P34" si="2">J20/J17</f>
        <v>2.3647058823529412</v>
      </c>
      <c r="Q20" s="1">
        <f t="shared" ref="Q20:Q34" si="3">J20/J16</f>
        <v>2.8714285714285714</v>
      </c>
      <c r="R20" s="1">
        <f t="shared" ref="R20:R34" si="4">J20/J15</f>
        <v>3.5892857142857144</v>
      </c>
      <c r="S20" s="1">
        <f t="shared" ref="S20:S34" si="5">J20/J14</f>
        <v>4.1875</v>
      </c>
      <c r="T20" s="1">
        <f t="shared" ref="T20:T34" si="6">J20/J13</f>
        <v>5.4324324324324325</v>
      </c>
      <c r="U20" s="1">
        <f t="shared" ref="U20:U34" si="7">J20/J12</f>
        <v>6.7</v>
      </c>
      <c r="V20" s="1">
        <f t="shared" ref="V20:V34" si="8">J20/J11</f>
        <v>9.1363636363636367</v>
      </c>
      <c r="W20" s="1">
        <f t="shared" ref="W20:W34" si="9">J20/J10</f>
        <v>11.166666666666666</v>
      </c>
    </row>
    <row r="21" spans="1:24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4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4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4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4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1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  <c r="X25">
        <f>$N$15*EXP($N$16*M25)</f>
        <v>8.5957111355367459</v>
      </c>
    </row>
    <row r="26" spans="1:24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2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  <c r="X26">
        <f t="shared" ref="X26:X34" si="10">$N$15*EXP($N$16*M26)</f>
        <v>7.6619258890204014</v>
      </c>
    </row>
    <row r="27" spans="1:24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3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  <c r="X27">
        <f t="shared" si="10"/>
        <v>6.8295813345960354</v>
      </c>
    </row>
    <row r="28" spans="1:24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4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  <c r="X28">
        <f t="shared" si="10"/>
        <v>6.0876575787169394</v>
      </c>
    </row>
    <row r="29" spans="1:24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5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  <c r="X29">
        <f t="shared" si="10"/>
        <v>5.4263318613661156</v>
      </c>
    </row>
    <row r="30" spans="1:24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6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  <c r="X30">
        <f t="shared" si="10"/>
        <v>4.8368485068246923</v>
      </c>
    </row>
    <row r="31" spans="1:24" x14ac:dyDescent="0.25">
      <c r="A31" t="s">
        <v>57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7</v>
      </c>
      <c r="N31" s="1">
        <f t="shared" si="0"/>
        <v>1.1042600896860986</v>
      </c>
      <c r="O31" s="1">
        <f t="shared" si="1"/>
        <v>1.2071078431372548</v>
      </c>
      <c r="P31" s="1">
        <f t="shared" si="2"/>
        <v>1.3776223776223777</v>
      </c>
      <c r="Q31" s="1">
        <f t="shared" si="3"/>
        <v>1.5390625</v>
      </c>
      <c r="R31" s="1">
        <f t="shared" si="4"/>
        <v>1.8549905838041432</v>
      </c>
      <c r="S31" s="1">
        <f t="shared" si="5"/>
        <v>2.1506550218340612</v>
      </c>
      <c r="T31" s="1">
        <f t="shared" si="6"/>
        <v>2.5063613231552164</v>
      </c>
      <c r="U31" s="1">
        <f t="shared" si="7"/>
        <v>2.846820809248555</v>
      </c>
      <c r="V31" s="1">
        <f t="shared" si="8"/>
        <v>3.4683098591549295</v>
      </c>
      <c r="W31" s="1">
        <f t="shared" si="9"/>
        <v>4.0871369294605806</v>
      </c>
      <c r="X31">
        <f t="shared" si="10"/>
        <v>4.3114030021898415</v>
      </c>
    </row>
    <row r="32" spans="1:24" x14ac:dyDescent="0.25">
      <c r="A32" t="s">
        <v>61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8</v>
      </c>
      <c r="N32" s="1">
        <f t="shared" si="0"/>
        <v>1.0934010152284264</v>
      </c>
      <c r="O32" s="1">
        <f t="shared" si="1"/>
        <v>1.2073991031390134</v>
      </c>
      <c r="P32" s="1">
        <f t="shared" si="2"/>
        <v>1.3198529411764706</v>
      </c>
      <c r="Q32" s="1">
        <f t="shared" si="3"/>
        <v>1.5062937062937063</v>
      </c>
      <c r="R32" s="1">
        <f t="shared" si="4"/>
        <v>1.6828125</v>
      </c>
      <c r="S32" s="1">
        <f t="shared" si="5"/>
        <v>2.0282485875706215</v>
      </c>
      <c r="T32" s="1">
        <f t="shared" si="6"/>
        <v>2.3515283842794759</v>
      </c>
      <c r="U32" s="1">
        <f t="shared" si="7"/>
        <v>2.7404580152671754</v>
      </c>
      <c r="V32" s="1">
        <f t="shared" si="8"/>
        <v>3.1127167630057802</v>
      </c>
      <c r="W32" s="1">
        <f t="shared" si="9"/>
        <v>3.7922535211267605</v>
      </c>
      <c r="X32">
        <f t="shared" si="10"/>
        <v>3.8430386688902951</v>
      </c>
    </row>
    <row r="33" spans="1:24" x14ac:dyDescent="0.25">
      <c r="A33" t="s">
        <v>66</v>
      </c>
      <c r="B33">
        <v>301</v>
      </c>
      <c r="C33">
        <v>594</v>
      </c>
      <c r="D33">
        <v>42395</v>
      </c>
      <c r="E33">
        <v>10816</v>
      </c>
      <c r="F33">
        <v>3354</v>
      </c>
      <c r="G33">
        <v>8850</v>
      </c>
      <c r="H33">
        <v>792</v>
      </c>
      <c r="I33">
        <v>3655</v>
      </c>
      <c r="J33">
        <v>1174</v>
      </c>
      <c r="K33">
        <v>5195</v>
      </c>
      <c r="M33">
        <v>9</v>
      </c>
      <c r="N33" s="1">
        <f t="shared" si="0"/>
        <v>1.0900649953574744</v>
      </c>
      <c r="O33" s="1">
        <f t="shared" si="1"/>
        <v>1.1918781725888326</v>
      </c>
      <c r="P33" s="1">
        <f t="shared" si="2"/>
        <v>1.3161434977578474</v>
      </c>
      <c r="Q33" s="1">
        <f t="shared" si="3"/>
        <v>1.4387254901960784</v>
      </c>
      <c r="R33" s="1">
        <f t="shared" si="4"/>
        <v>1.641958041958042</v>
      </c>
      <c r="S33" s="1">
        <f t="shared" si="5"/>
        <v>1.8343750000000001</v>
      </c>
      <c r="T33" s="1">
        <f t="shared" si="6"/>
        <v>2.2109227871939736</v>
      </c>
      <c r="U33" s="1">
        <f t="shared" si="7"/>
        <v>2.5633187772925763</v>
      </c>
      <c r="V33" s="1">
        <f t="shared" si="8"/>
        <v>2.9872773536895676</v>
      </c>
      <c r="W33" s="1">
        <f t="shared" si="9"/>
        <v>3.3930635838150289</v>
      </c>
      <c r="X33">
        <f t="shared" si="10"/>
        <v>3.4255545591735843</v>
      </c>
    </row>
    <row r="34" spans="1:24" x14ac:dyDescent="0.25">
      <c r="A34" t="s">
        <v>67</v>
      </c>
      <c r="B34">
        <v>308</v>
      </c>
      <c r="C34">
        <v>511</v>
      </c>
      <c r="D34">
        <v>47798</v>
      </c>
      <c r="E34">
        <v>11588</v>
      </c>
      <c r="F34">
        <v>3461</v>
      </c>
      <c r="G34">
        <v>9361</v>
      </c>
      <c r="H34">
        <v>960</v>
      </c>
      <c r="I34">
        <v>3769</v>
      </c>
      <c r="J34">
        <v>1267</v>
      </c>
      <c r="K34">
        <v>5592</v>
      </c>
      <c r="M34">
        <v>10</v>
      </c>
      <c r="N34" s="1">
        <f t="shared" si="0"/>
        <v>1.0792163543441227</v>
      </c>
      <c r="O34" s="1">
        <f t="shared" si="1"/>
        <v>1.1764159702878365</v>
      </c>
      <c r="P34" s="1">
        <f t="shared" si="2"/>
        <v>1.2862944162436549</v>
      </c>
      <c r="Q34" s="1">
        <f t="shared" si="3"/>
        <v>1.4204035874439462</v>
      </c>
      <c r="R34" s="1">
        <f t="shared" si="4"/>
        <v>1.5526960784313726</v>
      </c>
      <c r="S34" s="1">
        <f t="shared" si="5"/>
        <v>1.7720279720279721</v>
      </c>
      <c r="T34" s="1">
        <f t="shared" si="6"/>
        <v>1.9796875</v>
      </c>
      <c r="U34" s="1">
        <f t="shared" si="7"/>
        <v>2.3860640301318266</v>
      </c>
      <c r="V34" s="1">
        <f t="shared" si="8"/>
        <v>2.7663755458515285</v>
      </c>
      <c r="W34" s="1">
        <f t="shared" si="9"/>
        <v>3.223918575063613</v>
      </c>
      <c r="X34">
        <f t="shared" si="10"/>
        <v>3.0534233581530232</v>
      </c>
    </row>
    <row r="37" spans="1:24" x14ac:dyDescent="0.25">
      <c r="K37" t="s">
        <v>50</v>
      </c>
      <c r="M37" t="s">
        <v>51</v>
      </c>
      <c r="N37">
        <f>EXP(INDEX(LINEST(LN(N25:N34),M25:M34),1,2))</f>
        <v>1.1892570303539514</v>
      </c>
      <c r="O37">
        <f>EXP(INDEX(LINEST(LN(O25:O34),M25:M34),1,2))</f>
        <v>1.4048006603160939</v>
      </c>
      <c r="P37">
        <f>EXP(INDEX(LINEST(LN(P25:P34),M25:M34),1,2))</f>
        <v>1.6938357176671544</v>
      </c>
      <c r="Q37">
        <f>EXP(INDEX(LINEST(LN(Q25:Q34),M25:M34),1,2))</f>
        <v>2.0436024964891355</v>
      </c>
      <c r="R37">
        <f>EXP(INDEX(LINEST(LN(R25:R34),M25:M34),1,2))</f>
        <v>2.4784169908042295</v>
      </c>
      <c r="S37">
        <f>EXP(INDEX(LINEST(LN(S25:S34),M25:M34),1,2))</f>
        <v>3.1670744835877604</v>
      </c>
      <c r="T37">
        <f>EXP(INDEX(LINEST(LN(T25:T34),M25:M34),1,2))</f>
        <v>4.1412541686615381</v>
      </c>
      <c r="U37">
        <f>EXP(INDEX(LINEST(LN(U25:U34),M25:M34),1,2))</f>
        <v>5.5269781390647239</v>
      </c>
      <c r="V37">
        <f>EXP(INDEX(LINEST(LN(V25:V34),M25:M34),1,2))</f>
        <v>7.3239270985499649</v>
      </c>
      <c r="W37">
        <f>EXP(INDEX(LINEST(LN(W25:W34),M25:M34),1,2))</f>
        <v>9.6432981987852102</v>
      </c>
    </row>
    <row r="38" spans="1:24" x14ac:dyDescent="0.25">
      <c r="M38" t="s">
        <v>52</v>
      </c>
      <c r="N38">
        <f>INDEX(LINEST(LN(N25:N34),M25:M34),1)</f>
        <v>-1.0230729282517389E-2</v>
      </c>
      <c r="O38">
        <f>INDEX(LINEST(LN(O25:O34),M25:M34),1)</f>
        <v>-1.8302242647847768E-2</v>
      </c>
      <c r="P38">
        <f>INDEX(LINEST(LN(P25:P34),M25:M34),1)</f>
        <v>-2.8084816237155211E-2</v>
      </c>
      <c r="Q38">
        <f>INDEX(LINEST(LN(Q25:Q34),M25:M34),1)</f>
        <v>-3.661828837114077E-2</v>
      </c>
      <c r="R38">
        <f>INDEX(LINEST(LN(R25:R34),M25:M34),1)</f>
        <v>-4.4598241765939808E-2</v>
      </c>
      <c r="S38">
        <f>INDEX(LINEST(LN(S25:S34),M25:M34),1)</f>
        <v>-5.7890508384312853E-2</v>
      </c>
      <c r="T38">
        <f>INDEX(LINEST(LN(T25:T34),M25:M34),1)</f>
        <v>-7.310885800525263E-2</v>
      </c>
      <c r="U38">
        <f>INDEX(LINEST(LN(U25:U34),M25:M34),1)</f>
        <v>-8.8883556970302008E-2</v>
      </c>
      <c r="V38">
        <f>INDEX(LINEST(LN(V25:V34),M25:M34),1)</f>
        <v>-0.10322515288366269</v>
      </c>
      <c r="W38">
        <f>INDEX(LINEST(LN(W25:W34),M25:M34),1)</f>
        <v>-0.11503692826276904</v>
      </c>
    </row>
    <row r="39" spans="1:24" x14ac:dyDescent="0.25">
      <c r="M39" t="s">
        <v>53</v>
      </c>
      <c r="N39">
        <f t="shared" ref="N39:W39" si="11">PEARSON(N25:N34,N43:N52)</f>
        <v>0.84804483891966043</v>
      </c>
      <c r="O39">
        <f t="shared" si="11"/>
        <v>0.89974994023405552</v>
      </c>
      <c r="P39">
        <f t="shared" si="11"/>
        <v>0.93362239803126856</v>
      </c>
      <c r="Q39">
        <f t="shared" si="11"/>
        <v>0.96820677174686687</v>
      </c>
      <c r="R39">
        <f t="shared" si="11"/>
        <v>0.97047996983372542</v>
      </c>
      <c r="S39">
        <f t="shared" si="11"/>
        <v>0.98072125014122857</v>
      </c>
      <c r="T39">
        <f t="shared" si="11"/>
        <v>0.98762469972850364</v>
      </c>
      <c r="U39">
        <f t="shared" si="11"/>
        <v>0.98424623198811445</v>
      </c>
      <c r="V39">
        <f t="shared" si="11"/>
        <v>0.98962266667519183</v>
      </c>
      <c r="W39">
        <f t="shared" si="11"/>
        <v>0.98429433102309449</v>
      </c>
    </row>
    <row r="40" spans="1:24" x14ac:dyDescent="0.25">
      <c r="M40" t="s">
        <v>68</v>
      </c>
      <c r="N40">
        <f t="shared" ref="N40:W40" si="12">INT(0.5-LN(N37)/N38)</f>
        <v>17</v>
      </c>
      <c r="O40">
        <f t="shared" si="12"/>
        <v>19</v>
      </c>
      <c r="P40">
        <f t="shared" si="12"/>
        <v>19</v>
      </c>
      <c r="Q40">
        <f t="shared" si="12"/>
        <v>20</v>
      </c>
      <c r="R40">
        <f t="shared" si="12"/>
        <v>20</v>
      </c>
      <c r="S40">
        <f t="shared" si="12"/>
        <v>20</v>
      </c>
      <c r="T40">
        <f t="shared" si="12"/>
        <v>19</v>
      </c>
      <c r="U40">
        <f t="shared" si="12"/>
        <v>19</v>
      </c>
      <c r="V40">
        <f t="shared" si="12"/>
        <v>19</v>
      </c>
      <c r="W40">
        <f t="shared" si="12"/>
        <v>20</v>
      </c>
    </row>
    <row r="41" spans="1:24" x14ac:dyDescent="0.25">
      <c r="M41" t="s">
        <v>54</v>
      </c>
      <c r="N41" s="2">
        <f>N40+A24</f>
        <v>43924</v>
      </c>
      <c r="O41" s="2">
        <f>O40+A24</f>
        <v>43926</v>
      </c>
      <c r="P41" s="2">
        <f>P40+A24</f>
        <v>43926</v>
      </c>
      <c r="Q41" s="2">
        <f>Q40+A24</f>
        <v>43927</v>
      </c>
      <c r="R41" s="2">
        <f>R40+A24</f>
        <v>43927</v>
      </c>
      <c r="S41" s="2">
        <f>S40+A24</f>
        <v>43927</v>
      </c>
      <c r="T41" s="2">
        <f>T40+A24</f>
        <v>43926</v>
      </c>
      <c r="U41" s="2">
        <f>U40+A24</f>
        <v>43926</v>
      </c>
      <c r="V41" s="2">
        <f>V40+A24</f>
        <v>43926</v>
      </c>
      <c r="W41" s="2">
        <f>W40+A24</f>
        <v>43927</v>
      </c>
    </row>
    <row r="43" spans="1:24" x14ac:dyDescent="0.25">
      <c r="N43">
        <f>N37*EXP(N38*M25)</f>
        <v>1.177152090393883</v>
      </c>
      <c r="O43">
        <f>O37*EXP(O38*M25)</f>
        <v>1.3793235133953745</v>
      </c>
      <c r="P43">
        <f>P37*EXP(P38*M25)</f>
        <v>1.6469264551031966</v>
      </c>
      <c r="Q43">
        <f>Q37*EXP(Q38*M25)</f>
        <v>1.9701228312924137</v>
      </c>
      <c r="R43">
        <f>R37*EXP(R38*M25)</f>
        <v>2.3703125034366899</v>
      </c>
      <c r="S43">
        <f>S37*EXP(S38*M25)</f>
        <v>2.9889369155824372</v>
      </c>
      <c r="T43">
        <f>T37*EXP(T38*M25)</f>
        <v>3.8492942632323923</v>
      </c>
      <c r="U43">
        <f>U37*EXP(U38*M25)</f>
        <v>5.0569202946041614</v>
      </c>
      <c r="V43">
        <f>V37*EXP(V38*M25)</f>
        <v>6.605624744509778</v>
      </c>
      <c r="W43">
        <f>W37*EXP(W38*M25)</f>
        <v>8.5953921112355527</v>
      </c>
    </row>
    <row r="44" spans="1:24" x14ac:dyDescent="0.25">
      <c r="N44">
        <f>N37*EXP(N38*M26)</f>
        <v>1.1651703614535496</v>
      </c>
      <c r="O44">
        <f>O37*EXP(O38*M26)</f>
        <v>1.354308414246667</v>
      </c>
      <c r="P44">
        <f>P37*EXP(P38*M26)</f>
        <v>1.6013163025363553</v>
      </c>
      <c r="Q44">
        <f>Q37*EXP(Q38*M26)</f>
        <v>1.8992851971201685</v>
      </c>
      <c r="R44">
        <f>R37*EXP(R38*M26)</f>
        <v>2.2669233566403131</v>
      </c>
      <c r="S44">
        <f>S37*EXP(S38*M26)</f>
        <v>2.8208190024034523</v>
      </c>
      <c r="T44">
        <f>T37*EXP(T38*M26)</f>
        <v>3.5779176359374993</v>
      </c>
      <c r="U44">
        <f>U37*EXP(U38*M26)</f>
        <v>4.6268398793245122</v>
      </c>
      <c r="V44">
        <f>V37*EXP(V38*M26)</f>
        <v>5.9577706984438512</v>
      </c>
      <c r="W44">
        <f>W37*EXP(W38*M26)</f>
        <v>7.6613585956718957</v>
      </c>
    </row>
    <row r="45" spans="1:24" x14ac:dyDescent="0.25">
      <c r="N45">
        <f>N37*EXP(N38*M27)</f>
        <v>1.1533105894205447</v>
      </c>
      <c r="O45">
        <f>O37*EXP(O38*M27)</f>
        <v>1.3297469832761226</v>
      </c>
      <c r="P45">
        <f>P37*EXP(P38*M27)</f>
        <v>1.556969282279232</v>
      </c>
      <c r="Q45">
        <f>Q37*EXP(Q38*M27)</f>
        <v>1.83099459724214</v>
      </c>
      <c r="R45">
        <f>R37*EXP(R38*M27)</f>
        <v>2.1680438749871547</v>
      </c>
      <c r="S45">
        <f>S37*EXP(S38*M27)</f>
        <v>2.6621571712796976</v>
      </c>
      <c r="T45">
        <f>T37*EXP(T38*M27)</f>
        <v>3.325673158279852</v>
      </c>
      <c r="U45">
        <f>U37*EXP(U38*M27)</f>
        <v>4.2333368971130643</v>
      </c>
      <c r="V45">
        <f>V37*EXP(V38*M27)</f>
        <v>5.3734556636353883</v>
      </c>
      <c r="W45">
        <f>W37*EXP(W38*M27)</f>
        <v>6.8288234872670941</v>
      </c>
    </row>
    <row r="46" spans="1:24" x14ac:dyDescent="0.25">
      <c r="N46">
        <f>N37*EXP(N38*M28)</f>
        <v>1.1415715329475367</v>
      </c>
      <c r="O46">
        <f>O37*EXP(O38*M28)</f>
        <v>1.3056309928603107</v>
      </c>
      <c r="P46">
        <f>P37*EXP(P38*M28)</f>
        <v>1.5138504130142463</v>
      </c>
      <c r="Q46">
        <f>Q37*EXP(Q38*M28)</f>
        <v>1.7651594506255661</v>
      </c>
      <c r="R46">
        <f>R37*EXP(R38*M28)</f>
        <v>2.0734773542743641</v>
      </c>
      <c r="S46">
        <f>S37*EXP(S38*M28)</f>
        <v>2.5124195485628262</v>
      </c>
      <c r="T46">
        <f>T37*EXP(T38*M28)</f>
        <v>3.0912120068423752</v>
      </c>
      <c r="U46">
        <f>U37*EXP(U38*M28)</f>
        <v>3.8733005143621342</v>
      </c>
      <c r="V46">
        <f>V37*EXP(V38*M28)</f>
        <v>4.8464479803824982</v>
      </c>
      <c r="W46">
        <f>W37*EXP(W38*M28)</f>
        <v>6.086757281743064</v>
      </c>
    </row>
    <row r="47" spans="1:24" x14ac:dyDescent="0.25">
      <c r="N47">
        <f>N37*EXP(N38*M29)</f>
        <v>1.1299519633223396</v>
      </c>
      <c r="O47">
        <f>O37*EXP(O38*M29)</f>
        <v>1.2819523645901174</v>
      </c>
      <c r="P47">
        <f>P37*EXP(P38*M29)</f>
        <v>1.4719256822000648</v>
      </c>
      <c r="Q47">
        <f>Q37*EXP(Q38*M29)</f>
        <v>1.7016914691205407</v>
      </c>
      <c r="R47">
        <f>R37*EXP(R38*M29)</f>
        <v>1.9830356702140493</v>
      </c>
      <c r="S47">
        <f>S37*EXP(S38*M29)</f>
        <v>2.3711041767554009</v>
      </c>
      <c r="T47">
        <f>T37*EXP(T38*M29)</f>
        <v>2.8732804507430711</v>
      </c>
      <c r="U47">
        <f>U37*EXP(U38*M29)</f>
        <v>3.5438844673073238</v>
      </c>
      <c r="V47">
        <f>V37*EXP(V38*M29)</f>
        <v>4.3711271659889075</v>
      </c>
      <c r="W47">
        <f>W37*EXP(W38*M29)</f>
        <v>5.4253290154493534</v>
      </c>
    </row>
    <row r="48" spans="1:24" x14ac:dyDescent="0.25">
      <c r="N48">
        <f>N37*EXP(N38*M30)</f>
        <v>1.1184506643393035</v>
      </c>
      <c r="O48">
        <f>O37*EXP(O38*M30)</f>
        <v>1.2587031665646289</v>
      </c>
      <c r="P48">
        <f>P37*EXP(P38*M30)</f>
        <v>1.4311620192422125</v>
      </c>
      <c r="Q48">
        <f>Q37*EXP(Q38*M30)</f>
        <v>1.6405055390612899</v>
      </c>
      <c r="R48">
        <f>R37*EXP(R38*M30)</f>
        <v>1.8965389041914471</v>
      </c>
      <c r="S48">
        <f>S37*EXP(S38*M30)</f>
        <v>2.2377373318253819</v>
      </c>
      <c r="T48">
        <f>T37*EXP(T38*M30)</f>
        <v>2.6707131475771586</v>
      </c>
      <c r="U48">
        <f>U37*EXP(U38*M30)</f>
        <v>3.2424845609198454</v>
      </c>
      <c r="V48">
        <f>V37*EXP(V38*M30)</f>
        <v>3.9424239728945265</v>
      </c>
      <c r="W48">
        <f>W37*EXP(W38*M30)</f>
        <v>4.8357760238219294</v>
      </c>
    </row>
    <row r="49" spans="14:23" x14ac:dyDescent="0.25">
      <c r="N49">
        <f>N37*EXP(N38*M31)</f>
        <v>1.1070664321720181</v>
      </c>
      <c r="O49">
        <f>O37*EXP(O38*M31)</f>
        <v>1.2358756107340911</v>
      </c>
      <c r="P49">
        <f>P37*EXP(P38*M31)</f>
        <v>1.3915272694066982</v>
      </c>
      <c r="Q49">
        <f>Q37*EXP(Q38*M31)</f>
        <v>1.5815196071245836</v>
      </c>
      <c r="R49">
        <f>R37*EXP(R38*M31)</f>
        <v>1.8138149853469099</v>
      </c>
      <c r="S49">
        <f>S37*EXP(S38*M31)</f>
        <v>2.1118719351661532</v>
      </c>
      <c r="T49">
        <f>T37*EXP(T38*M31)</f>
        <v>2.4824269119977043</v>
      </c>
      <c r="U49">
        <f>U37*EXP(U38*M31)</f>
        <v>2.966718081470634</v>
      </c>
      <c r="V49">
        <f>V37*EXP(V38*M31)</f>
        <v>3.5557663256720038</v>
      </c>
      <c r="W49">
        <f>W37*EXP(W38*M31)</f>
        <v>4.310287852769827</v>
      </c>
    </row>
    <row r="50" spans="14:23" x14ac:dyDescent="0.25">
      <c r="N50">
        <f>N37*EXP(N38*M32)</f>
        <v>1.0957980752473078</v>
      </c>
      <c r="O50">
        <f>O37*EXP(O38*M32)</f>
        <v>1.2134620502910591</v>
      </c>
      <c r="P50">
        <f>P37*EXP(P38*M32)</f>
        <v>1.3529901684560774</v>
      </c>
      <c r="Q50">
        <f>Q37*EXP(Q38*M32)</f>
        <v>1.5246545702922198</v>
      </c>
      <c r="R50">
        <f>R37*EXP(R38*M32)</f>
        <v>1.7346993482696875</v>
      </c>
      <c r="S50">
        <f>S37*EXP(S38*M32)</f>
        <v>1.9930860548786082</v>
      </c>
      <c r="T50">
        <f>T37*EXP(T38*M32)</f>
        <v>2.3074149236135519</v>
      </c>
      <c r="U50">
        <f>U37*EXP(U38*M32)</f>
        <v>2.7144049600125051</v>
      </c>
      <c r="V50">
        <f>V37*EXP(V38*M32)</f>
        <v>3.2070305603129108</v>
      </c>
      <c r="W50">
        <f>W37*EXP(W38*M32)</f>
        <v>3.8419027850366905</v>
      </c>
    </row>
    <row r="51" spans="14:23" x14ac:dyDescent="0.25">
      <c r="N51">
        <f>N37*EXP(N38*M33)</f>
        <v>1.0846444141205123</v>
      </c>
      <c r="O51">
        <f>O37*EXP(O38*M33)</f>
        <v>1.1914549771088565</v>
      </c>
      <c r="P51">
        <f>P37*EXP(P38*M33)</f>
        <v>1.3155203179879513</v>
      </c>
      <c r="Q51">
        <f>Q37*EXP(Q38*M33)</f>
        <v>1.4698341697700092</v>
      </c>
      <c r="R51">
        <f>R37*EXP(R38*M33)</f>
        <v>1.6590346056225482</v>
      </c>
      <c r="S51">
        <f>S37*EXP(S38*M33)</f>
        <v>1.8809814913512</v>
      </c>
      <c r="T51">
        <f>T37*EXP(T38*M33)</f>
        <v>2.1447413432325284</v>
      </c>
      <c r="U51">
        <f>U37*EXP(U38*M33)</f>
        <v>2.4835505378684637</v>
      </c>
      <c r="V51">
        <f>V37*EXP(V38*M33)</f>
        <v>2.8924974457755379</v>
      </c>
      <c r="W51">
        <f>W37*EXP(W38*M33)</f>
        <v>3.4244156107086079</v>
      </c>
    </row>
    <row r="52" spans="14:23" x14ac:dyDescent="0.25">
      <c r="N52">
        <f>N37*EXP(N38*M34)</f>
        <v>1.0736042813520354</v>
      </c>
      <c r="O52">
        <f>O37*EXP(O38*M34)</f>
        <v>1.1698470192264945</v>
      </c>
      <c r="P52">
        <f>P37*EXP(P38*M34)</f>
        <v>1.2790881614564378</v>
      </c>
      <c r="Q52">
        <f>Q37*EXP(Q38*M34)</f>
        <v>1.4169848887210044</v>
      </c>
      <c r="R52">
        <f>R37*EXP(R38*M34)</f>
        <v>1.5866702350459747</v>
      </c>
      <c r="S52">
        <f>S37*EXP(S38*M34)</f>
        <v>1.7751824423964853</v>
      </c>
      <c r="T52">
        <f>T37*EXP(T38*M34)</f>
        <v>1.9935363086614357</v>
      </c>
      <c r="U52">
        <f>U37*EXP(U38*M34)</f>
        <v>2.2723297978789128</v>
      </c>
      <c r="V52">
        <f>V37*EXP(V38*M34)</f>
        <v>2.6088125187686657</v>
      </c>
      <c r="W52">
        <f>W37*EXP(W38*M34)</f>
        <v>3.052295420003142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364-259B-4F47-83D7-9C5B99B50906}">
  <dimension ref="A1:W51"/>
  <sheetViews>
    <sheetView topLeftCell="A15" workbookViewId="0">
      <selection activeCell="D53" sqref="D5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3" si="0">J20/J19</f>
        <v>1.3767123287671232</v>
      </c>
      <c r="O20" s="1">
        <f t="shared" ref="O20:O33" si="1">J20/J18</f>
        <v>1.7787610619469028</v>
      </c>
      <c r="P20" s="1">
        <f t="shared" ref="P20:P33" si="2">J20/J17</f>
        <v>2.3647058823529412</v>
      </c>
      <c r="Q20" s="1">
        <f t="shared" ref="Q20:Q33" si="3">J20/J16</f>
        <v>2.8714285714285714</v>
      </c>
      <c r="R20" s="1">
        <f t="shared" ref="R20:R33" si="4">J20/J15</f>
        <v>3.5892857142857144</v>
      </c>
      <c r="S20" s="1">
        <f t="shared" ref="S20:S33" si="5">J20/J14</f>
        <v>4.1875</v>
      </c>
      <c r="T20" s="1">
        <f t="shared" ref="T20:T33" si="6">J20/J13</f>
        <v>5.4324324324324325</v>
      </c>
      <c r="U20" s="1">
        <f t="shared" ref="U20:U33" si="7">J20/J12</f>
        <v>6.7</v>
      </c>
      <c r="V20" s="1">
        <f t="shared" ref="V20:V33" si="8">J20/J11</f>
        <v>9.1363636363636367</v>
      </c>
      <c r="W20" s="1">
        <f t="shared" ref="W20:W33" si="9">J20/J10</f>
        <v>11.166666666666666</v>
      </c>
    </row>
    <row r="21" spans="1:23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3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3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</row>
    <row r="24" spans="1:23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1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</row>
    <row r="25" spans="1:23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2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</row>
    <row r="26" spans="1:23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3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</row>
    <row r="27" spans="1:23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4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</row>
    <row r="28" spans="1:23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5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</row>
    <row r="29" spans="1:23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6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</row>
    <row r="30" spans="1:23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7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</row>
    <row r="31" spans="1:23" x14ac:dyDescent="0.25">
      <c r="A31" t="s">
        <v>57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8</v>
      </c>
      <c r="N31" s="1">
        <f t="shared" si="0"/>
        <v>1.1042600896860986</v>
      </c>
      <c r="O31" s="1">
        <f t="shared" si="1"/>
        <v>1.2071078431372548</v>
      </c>
      <c r="P31" s="1">
        <f t="shared" si="2"/>
        <v>1.3776223776223777</v>
      </c>
      <c r="Q31" s="1">
        <f t="shared" si="3"/>
        <v>1.5390625</v>
      </c>
      <c r="R31" s="1">
        <f t="shared" si="4"/>
        <v>1.8549905838041432</v>
      </c>
      <c r="S31" s="1">
        <f t="shared" si="5"/>
        <v>2.1506550218340612</v>
      </c>
      <c r="T31" s="1">
        <f t="shared" si="6"/>
        <v>2.5063613231552164</v>
      </c>
      <c r="U31" s="1">
        <f t="shared" si="7"/>
        <v>2.846820809248555</v>
      </c>
      <c r="V31" s="1">
        <f t="shared" si="8"/>
        <v>3.4683098591549295</v>
      </c>
      <c r="W31" s="1">
        <f t="shared" si="9"/>
        <v>4.0871369294605806</v>
      </c>
    </row>
    <row r="32" spans="1:23" x14ac:dyDescent="0.25">
      <c r="A32" t="s">
        <v>61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9</v>
      </c>
      <c r="N32" s="1">
        <f t="shared" si="0"/>
        <v>1.0934010152284264</v>
      </c>
      <c r="O32" s="1">
        <f t="shared" si="1"/>
        <v>1.2073991031390134</v>
      </c>
      <c r="P32" s="1">
        <f t="shared" si="2"/>
        <v>1.3198529411764706</v>
      </c>
      <c r="Q32" s="1">
        <f t="shared" si="3"/>
        <v>1.5062937062937063</v>
      </c>
      <c r="R32" s="1">
        <f t="shared" si="4"/>
        <v>1.6828125</v>
      </c>
      <c r="S32" s="1">
        <f t="shared" si="5"/>
        <v>2.0282485875706215</v>
      </c>
      <c r="T32" s="1">
        <f t="shared" si="6"/>
        <v>2.3515283842794759</v>
      </c>
      <c r="U32" s="1">
        <f t="shared" si="7"/>
        <v>2.7404580152671754</v>
      </c>
      <c r="V32" s="1">
        <f t="shared" si="8"/>
        <v>3.1127167630057802</v>
      </c>
      <c r="W32" s="1">
        <f t="shared" si="9"/>
        <v>3.7922535211267605</v>
      </c>
    </row>
    <row r="33" spans="1:23" x14ac:dyDescent="0.25">
      <c r="A33" t="s">
        <v>66</v>
      </c>
      <c r="B33">
        <v>301</v>
      </c>
      <c r="C33">
        <v>594</v>
      </c>
      <c r="D33">
        <v>42395</v>
      </c>
      <c r="E33">
        <v>10816</v>
      </c>
      <c r="F33">
        <v>3354</v>
      </c>
      <c r="G33">
        <v>8850</v>
      </c>
      <c r="H33">
        <v>792</v>
      </c>
      <c r="I33">
        <v>3655</v>
      </c>
      <c r="J33">
        <v>1174</v>
      </c>
      <c r="K33">
        <v>5195</v>
      </c>
      <c r="M33">
        <v>10</v>
      </c>
      <c r="N33" s="1">
        <f t="shared" si="0"/>
        <v>1.0900649953574744</v>
      </c>
      <c r="O33" s="1">
        <f t="shared" si="1"/>
        <v>1.1918781725888326</v>
      </c>
      <c r="P33" s="1">
        <f t="shared" si="2"/>
        <v>1.3161434977578474</v>
      </c>
      <c r="Q33" s="1">
        <f t="shared" si="3"/>
        <v>1.4387254901960784</v>
      </c>
      <c r="R33" s="1">
        <f t="shared" si="4"/>
        <v>1.641958041958042</v>
      </c>
      <c r="S33" s="1">
        <f t="shared" si="5"/>
        <v>1.8343750000000001</v>
      </c>
      <c r="T33" s="1">
        <f t="shared" si="6"/>
        <v>2.2109227871939736</v>
      </c>
      <c r="U33" s="1">
        <f t="shared" si="7"/>
        <v>2.5633187772925763</v>
      </c>
      <c r="V33" s="1">
        <f t="shared" si="8"/>
        <v>2.9872773536895676</v>
      </c>
      <c r="W33" s="1">
        <f t="shared" si="9"/>
        <v>3.3930635838150289</v>
      </c>
    </row>
    <row r="36" spans="1:23" x14ac:dyDescent="0.25">
      <c r="K36" t="s">
        <v>50</v>
      </c>
      <c r="M36" t="s">
        <v>51</v>
      </c>
      <c r="N36">
        <f>EXP(INDEX(LINEST(LN(N24:N33),M24:M33),1,2))</f>
        <v>1.1812422583686486</v>
      </c>
      <c r="O36">
        <f t="shared" ref="O36:W36" si="10">EXP(INDEX(LINEST(LN(O24:O33),N24:N33),1,2))</f>
        <v>0.30841271015153537</v>
      </c>
      <c r="P36">
        <f t="shared" si="10"/>
        <v>0.38296042534623992</v>
      </c>
      <c r="Q36">
        <f t="shared" si="10"/>
        <v>0.50939187540526942</v>
      </c>
      <c r="R36">
        <f t="shared" si="10"/>
        <v>0.52921012538388956</v>
      </c>
      <c r="S36">
        <f t="shared" si="10"/>
        <v>0.70722727680569752</v>
      </c>
      <c r="T36">
        <f t="shared" si="10"/>
        <v>0.92084482331280504</v>
      </c>
      <c r="U36">
        <f t="shared" si="10"/>
        <v>1.2454760397307094</v>
      </c>
      <c r="V36">
        <f t="shared" si="10"/>
        <v>1.5623450241157213</v>
      </c>
      <c r="W36">
        <f t="shared" si="10"/>
        <v>1.9909053509596719</v>
      </c>
    </row>
    <row r="37" spans="1:23" x14ac:dyDescent="0.25">
      <c r="M37" t="s">
        <v>52</v>
      </c>
      <c r="N37">
        <f>INDEX(LINEST(LN(N24:N33),M24:M33),1)</f>
        <v>-8.0715133653304072E-3</v>
      </c>
      <c r="O37">
        <f t="shared" ref="O37:W37" si="11">INDEX(LINEST(LN(O24:O33),N24:N33),1)</f>
        <v>1.2664838321404348</v>
      </c>
      <c r="P37">
        <f t="shared" si="11"/>
        <v>1.0486637108339565</v>
      </c>
      <c r="Q37">
        <f t="shared" si="11"/>
        <v>0.81801558189760371</v>
      </c>
      <c r="R37">
        <f t="shared" si="11"/>
        <v>0.780692435935328</v>
      </c>
      <c r="S37">
        <f t="shared" si="11"/>
        <v>0.60309195584101516</v>
      </c>
      <c r="T37">
        <f t="shared" si="11"/>
        <v>0.47312601851383917</v>
      </c>
      <c r="U37">
        <f t="shared" si="11"/>
        <v>0.35076499602146149</v>
      </c>
      <c r="V37">
        <f t="shared" si="11"/>
        <v>0.27931093277035884</v>
      </c>
      <c r="W37">
        <f t="shared" si="11"/>
        <v>0.21765518235160303</v>
      </c>
    </row>
    <row r="38" spans="1:23" x14ac:dyDescent="0.25">
      <c r="M38" t="s">
        <v>53</v>
      </c>
      <c r="N38">
        <f>PEARSON(N24:N33,N42:N51)</f>
        <v>0.72185279736968089</v>
      </c>
      <c r="O38">
        <f t="shared" ref="O38:W38" si="12">PEARSON(O24:O33,O42:O51)</f>
        <v>0.80134397094101029</v>
      </c>
      <c r="P38">
        <f t="shared" si="12"/>
        <v>0.93543972610896065</v>
      </c>
      <c r="Q38">
        <f t="shared" si="12"/>
        <v>0.95603029893095692</v>
      </c>
      <c r="R38">
        <f t="shared" si="12"/>
        <v>0.93997998801506877</v>
      </c>
      <c r="S38">
        <f t="shared" si="12"/>
        <v>0.96260764910192442</v>
      </c>
      <c r="T38">
        <f t="shared" si="12"/>
        <v>0.97940731045107821</v>
      </c>
      <c r="U38">
        <f t="shared" si="12"/>
        <v>0.95856538832921634</v>
      </c>
      <c r="V38">
        <f t="shared" si="12"/>
        <v>0.96867747082773226</v>
      </c>
      <c r="W38">
        <f t="shared" si="12"/>
        <v>0.9620082136727035</v>
      </c>
    </row>
    <row r="39" spans="1:23" x14ac:dyDescent="0.25">
      <c r="M39" t="s">
        <v>68</v>
      </c>
      <c r="N39">
        <f t="shared" ref="N39:W39" si="13">INT(0.5-LN(N36)/N37)</f>
        <v>21</v>
      </c>
      <c r="O39">
        <f t="shared" si="13"/>
        <v>1</v>
      </c>
      <c r="P39">
        <f t="shared" si="13"/>
        <v>1</v>
      </c>
      <c r="Q39">
        <f t="shared" si="13"/>
        <v>1</v>
      </c>
      <c r="R39">
        <f t="shared" si="13"/>
        <v>1</v>
      </c>
      <c r="S39">
        <f t="shared" si="13"/>
        <v>1</v>
      </c>
      <c r="T39">
        <f t="shared" si="13"/>
        <v>0</v>
      </c>
      <c r="U39">
        <f t="shared" si="13"/>
        <v>-1</v>
      </c>
      <c r="V39">
        <f t="shared" si="13"/>
        <v>-2</v>
      </c>
      <c r="W39">
        <f t="shared" si="13"/>
        <v>-3</v>
      </c>
    </row>
    <row r="40" spans="1:23" x14ac:dyDescent="0.25">
      <c r="M40" t="s">
        <v>54</v>
      </c>
      <c r="N40" s="2">
        <f>N39+A24</f>
        <v>43928</v>
      </c>
      <c r="O40" s="2">
        <f>O39+A24</f>
        <v>43908</v>
      </c>
      <c r="P40" s="2">
        <f>P39+A24</f>
        <v>43908</v>
      </c>
      <c r="Q40" s="2">
        <f>Q39+A24</f>
        <v>43908</v>
      </c>
      <c r="R40" s="2">
        <f>R39+A24</f>
        <v>43908</v>
      </c>
      <c r="S40" s="2">
        <f>S39+A24</f>
        <v>43908</v>
      </c>
      <c r="T40" s="2">
        <f>T39+A24</f>
        <v>43907</v>
      </c>
      <c r="U40" s="2">
        <f>U39+A24</f>
        <v>43906</v>
      </c>
      <c r="V40" s="2">
        <f>V39+A24</f>
        <v>43905</v>
      </c>
      <c r="W40" s="2">
        <f>W39+A24</f>
        <v>43904</v>
      </c>
    </row>
    <row r="42" spans="1:23" x14ac:dyDescent="0.25">
      <c r="N42">
        <f>N$36*EXP(N$37*M24)</f>
        <v>1.1717462209440104</v>
      </c>
      <c r="O42">
        <f t="shared" ref="O42:W42" si="14">O$36*EXP(O$37*N24)</f>
        <v>1.2997919696669284</v>
      </c>
      <c r="P42">
        <f t="shared" si="14"/>
        <v>1.6344725841636554</v>
      </c>
      <c r="Q42">
        <f t="shared" si="14"/>
        <v>1.9336410036209333</v>
      </c>
      <c r="R42">
        <f t="shared" si="14"/>
        <v>2.4352727938698258</v>
      </c>
      <c r="S42">
        <f t="shared" si="14"/>
        <v>3.5858235270411325</v>
      </c>
      <c r="T42">
        <f t="shared" si="14"/>
        <v>4.7731665466611224</v>
      </c>
      <c r="U42">
        <f t="shared" si="14"/>
        <v>6.3046666279703647</v>
      </c>
      <c r="V42">
        <f t="shared" si="14"/>
        <v>7.4956233197506172</v>
      </c>
      <c r="W42">
        <f t="shared" si="14"/>
        <v>9.1711479301400249</v>
      </c>
    </row>
    <row r="43" spans="1:23" x14ac:dyDescent="0.25">
      <c r="N43">
        <f t="shared" ref="N43:W43" si="15">N$36*EXP(N$37*M25)</f>
        <v>1.1623265224127119</v>
      </c>
      <c r="O43">
        <f t="shared" si="15"/>
        <v>1.3493685513766724</v>
      </c>
      <c r="P43">
        <f t="shared" si="15"/>
        <v>1.5346340130788076</v>
      </c>
      <c r="Q43">
        <f t="shared" si="15"/>
        <v>1.9053323908268354</v>
      </c>
      <c r="R43">
        <f t="shared" si="15"/>
        <v>2.3332679848480455</v>
      </c>
      <c r="S43">
        <f t="shared" si="15"/>
        <v>2.7949279635879054</v>
      </c>
      <c r="T43">
        <f t="shared" si="15"/>
        <v>4.06220567094892</v>
      </c>
      <c r="U43">
        <f t="shared" si="15"/>
        <v>5.1613722920373837</v>
      </c>
      <c r="V43">
        <f t="shared" si="15"/>
        <v>7.0369929358767838</v>
      </c>
      <c r="W43">
        <f t="shared" si="15"/>
        <v>8.2703452052941842</v>
      </c>
    </row>
    <row r="44" spans="1:23" x14ac:dyDescent="0.25">
      <c r="N44">
        <f t="shared" ref="N44:W44" si="16">N$36*EXP(N$37*M26)</f>
        <v>1.1529825490843923</v>
      </c>
      <c r="O44">
        <f t="shared" si="16"/>
        <v>1.3391439288672471</v>
      </c>
      <c r="P44">
        <f t="shared" si="16"/>
        <v>1.5794444106687004</v>
      </c>
      <c r="Q44">
        <f t="shared" si="16"/>
        <v>1.7875682730139821</v>
      </c>
      <c r="R44">
        <f t="shared" si="16"/>
        <v>2.2780167735815575</v>
      </c>
      <c r="S44">
        <f t="shared" si="16"/>
        <v>2.6708614734122578</v>
      </c>
      <c r="T44">
        <f t="shared" si="16"/>
        <v>3.2137431067262456</v>
      </c>
      <c r="U44">
        <f t="shared" si="16"/>
        <v>4.4604305783135434</v>
      </c>
      <c r="V44">
        <f t="shared" si="16"/>
        <v>5.8048984377554547</v>
      </c>
      <c r="W44">
        <f t="shared" si="16"/>
        <v>7.7546620155926922</v>
      </c>
    </row>
    <row r="45" spans="1:23" x14ac:dyDescent="0.25">
      <c r="N45">
        <f t="shared" ref="N45:W45" si="17">N$36*EXP(N$37*M27)</f>
        <v>1.1437136922021633</v>
      </c>
      <c r="O45">
        <f t="shared" si="17"/>
        <v>1.4192696823735707</v>
      </c>
      <c r="P45">
        <f t="shared" si="17"/>
        <v>1.6579103456227455</v>
      </c>
      <c r="Q45">
        <f t="shared" si="17"/>
        <v>1.9301537606657664</v>
      </c>
      <c r="R45">
        <f t="shared" si="17"/>
        <v>2.2427115771440915</v>
      </c>
      <c r="S45">
        <f t="shared" si="17"/>
        <v>2.7529615668683345</v>
      </c>
      <c r="T45">
        <f t="shared" si="17"/>
        <v>3.2348109779622884</v>
      </c>
      <c r="U45">
        <f t="shared" si="17"/>
        <v>3.8052492192051988</v>
      </c>
      <c r="V45">
        <f t="shared" si="17"/>
        <v>5.3151679191581094</v>
      </c>
      <c r="W45">
        <f t="shared" si="17"/>
        <v>6.8300145335717488</v>
      </c>
    </row>
    <row r="46" spans="1:23" x14ac:dyDescent="0.25">
      <c r="N46">
        <f t="shared" ref="N46:W46" si="18">N$36*EXP(N$37*M28)</f>
        <v>1.1345193479029489</v>
      </c>
      <c r="O46">
        <f t="shared" si="18"/>
        <v>1.2694496768961059</v>
      </c>
      <c r="P46">
        <f t="shared" si="18"/>
        <v>1.5717958983759452</v>
      </c>
      <c r="Q46">
        <f t="shared" si="18"/>
        <v>1.8266713810771695</v>
      </c>
      <c r="R46">
        <f t="shared" si="18"/>
        <v>2.190158753145552</v>
      </c>
      <c r="S46">
        <f t="shared" si="18"/>
        <v>2.4592849602406996</v>
      </c>
      <c r="T46">
        <f t="shared" si="18"/>
        <v>3.0303586704841443</v>
      </c>
      <c r="U46">
        <f t="shared" si="18"/>
        <v>3.526017879803272</v>
      </c>
      <c r="V46">
        <f t="shared" si="18"/>
        <v>4.2196688529021538</v>
      </c>
      <c r="W46">
        <f t="shared" si="18"/>
        <v>5.7805773397369977</v>
      </c>
    </row>
    <row r="47" spans="1:23" x14ac:dyDescent="0.25">
      <c r="N47">
        <f t="shared" ref="N47:W47" si="19">N$36*EXP(N$37*M29)</f>
        <v>1.1253989171781447</v>
      </c>
      <c r="O47">
        <f t="shared" si="19"/>
        <v>1.3087458590567047</v>
      </c>
      <c r="P47">
        <f t="shared" si="19"/>
        <v>1.4582288867982331</v>
      </c>
      <c r="Q47">
        <f t="shared" si="19"/>
        <v>1.7905553572490214</v>
      </c>
      <c r="R47">
        <f t="shared" si="19"/>
        <v>2.1266719533429055</v>
      </c>
      <c r="S47">
        <f t="shared" si="19"/>
        <v>2.4739554519094442</v>
      </c>
      <c r="T47">
        <f t="shared" si="19"/>
        <v>2.8104592565971034</v>
      </c>
      <c r="U47">
        <f t="shared" si="19"/>
        <v>3.412174043700376</v>
      </c>
      <c r="V47">
        <f t="shared" si="19"/>
        <v>4.0225040164269208</v>
      </c>
      <c r="W47">
        <f t="shared" si="19"/>
        <v>4.8172563989324013</v>
      </c>
    </row>
    <row r="48" spans="1:23" x14ac:dyDescent="0.25">
      <c r="N48">
        <f t="shared" ref="N48:W48" si="20">N$36*EXP(N$37*M30)</f>
        <v>1.1163518058345918</v>
      </c>
      <c r="O48">
        <f t="shared" si="20"/>
        <v>1.2313661384539214</v>
      </c>
      <c r="P48">
        <f t="shared" si="20"/>
        <v>1.4168546164342182</v>
      </c>
      <c r="Q48">
        <f t="shared" si="20"/>
        <v>1.5929243668501827</v>
      </c>
      <c r="R48">
        <f t="shared" si="20"/>
        <v>1.964182170326132</v>
      </c>
      <c r="S48">
        <f t="shared" si="20"/>
        <v>2.2891432971008592</v>
      </c>
      <c r="T48">
        <f t="shared" si="20"/>
        <v>2.6950045449576545</v>
      </c>
      <c r="U48">
        <f t="shared" si="20"/>
        <v>3.0765293987733733</v>
      </c>
      <c r="V48">
        <f t="shared" si="20"/>
        <v>3.7563970981894346</v>
      </c>
      <c r="W48">
        <f t="shared" si="20"/>
        <v>4.455701893082181</v>
      </c>
    </row>
    <row r="49" spans="14:23" x14ac:dyDescent="0.25">
      <c r="N49">
        <f t="shared" ref="N49:W49" si="21">N$36*EXP(N$37*M31)</f>
        <v>1.1073774244558661</v>
      </c>
      <c r="O49">
        <f t="shared" si="21"/>
        <v>1.2488350104816517</v>
      </c>
      <c r="P49">
        <f t="shared" si="21"/>
        <v>1.3580183844659077</v>
      </c>
      <c r="Q49">
        <f t="shared" si="21"/>
        <v>1.5720474923356762</v>
      </c>
      <c r="R49">
        <f t="shared" si="21"/>
        <v>1.7597376556253057</v>
      </c>
      <c r="S49">
        <f t="shared" si="21"/>
        <v>2.1647972345996793</v>
      </c>
      <c r="T49">
        <f t="shared" si="21"/>
        <v>2.5473843906181717</v>
      </c>
      <c r="U49">
        <f t="shared" si="21"/>
        <v>3.0001480504775513</v>
      </c>
      <c r="V49">
        <f t="shared" si="21"/>
        <v>3.4602335569655822</v>
      </c>
      <c r="W49">
        <f t="shared" si="21"/>
        <v>4.2354310274164551</v>
      </c>
    </row>
    <row r="50" spans="14:23" x14ac:dyDescent="0.25">
      <c r="N50">
        <f t="shared" ref="N50:W50" si="22">N$36*EXP(N$37*M32)</f>
        <v>1.0984751883638768</v>
      </c>
      <c r="O50">
        <f t="shared" si="22"/>
        <v>1.2317775427931148</v>
      </c>
      <c r="P50">
        <f t="shared" si="22"/>
        <v>1.3584332325248356</v>
      </c>
      <c r="Q50">
        <f t="shared" si="22"/>
        <v>1.4994863344934788</v>
      </c>
      <c r="R50">
        <f t="shared" si="22"/>
        <v>1.7152903888938913</v>
      </c>
      <c r="S50">
        <f t="shared" si="22"/>
        <v>1.9512837390285915</v>
      </c>
      <c r="T50">
        <f t="shared" si="22"/>
        <v>2.4040466813836949</v>
      </c>
      <c r="U50">
        <f t="shared" si="22"/>
        <v>2.8415556390066925</v>
      </c>
      <c r="V50">
        <f t="shared" si="22"/>
        <v>3.3589478921548546</v>
      </c>
      <c r="W50">
        <f t="shared" si="22"/>
        <v>3.9199873241809251</v>
      </c>
    </row>
    <row r="51" spans="14:23" x14ac:dyDescent="0.25">
      <c r="N51">
        <f t="shared" ref="N51:W51" si="23">N$36*EXP(N$37*M33)</f>
        <v>1.0896445175807761</v>
      </c>
      <c r="O51">
        <f t="shared" si="23"/>
        <v>1.2265842425262412</v>
      </c>
      <c r="P51">
        <f t="shared" si="23"/>
        <v>1.3365020147943221</v>
      </c>
      <c r="Q51">
        <f t="shared" si="23"/>
        <v>1.4949432156423039</v>
      </c>
      <c r="R51">
        <f t="shared" si="23"/>
        <v>1.6271538658327225</v>
      </c>
      <c r="S51">
        <f t="shared" si="23"/>
        <v>1.9037935267856014</v>
      </c>
      <c r="T51">
        <f t="shared" si="23"/>
        <v>2.1933428512052879</v>
      </c>
      <c r="U51">
        <f t="shared" si="23"/>
        <v>2.7048112744603889</v>
      </c>
      <c r="V51">
        <f t="shared" si="23"/>
        <v>3.1968017977038339</v>
      </c>
      <c r="W51">
        <f t="shared" si="23"/>
        <v>3.8144095520789434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C0CA-E011-437F-B71B-95C8C0DFB48C}">
  <dimension ref="A1:X50"/>
  <sheetViews>
    <sheetView topLeftCell="A4" workbookViewId="0">
      <selection activeCell="N10" sqref="N10"/>
    </sheetView>
  </sheetViews>
  <sheetFormatPr defaultRowHeight="15" x14ac:dyDescent="0.25"/>
  <cols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 x14ac:dyDescent="0.25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 x14ac:dyDescent="0.25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 x14ac:dyDescent="0.25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 x14ac:dyDescent="0.25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 x14ac:dyDescent="0.25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 x14ac:dyDescent="0.25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  <c r="N8" t="s">
        <v>71</v>
      </c>
    </row>
    <row r="9" spans="1:23" x14ac:dyDescent="0.25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  <c r="N9">
        <v>-0.6341</v>
      </c>
    </row>
    <row r="10" spans="1:23" x14ac:dyDescent="0.25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  <c r="N10">
        <v>9.9943000000000008</v>
      </c>
    </row>
    <row r="11" spans="1:23" x14ac:dyDescent="0.25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 x14ac:dyDescent="0.25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 x14ac:dyDescent="0.25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 x14ac:dyDescent="0.25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 x14ac:dyDescent="0.25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 x14ac:dyDescent="0.25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4" x14ac:dyDescent="0.25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4" x14ac:dyDescent="0.25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4" x14ac:dyDescent="0.25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4" x14ac:dyDescent="0.25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 t="shared" ref="N20:N32" si="0">J20/J19</f>
        <v>1.3767123287671232</v>
      </c>
      <c r="O20" s="1">
        <f t="shared" ref="O20:O32" si="1">J20/J18</f>
        <v>1.7787610619469028</v>
      </c>
      <c r="P20" s="1">
        <f t="shared" ref="P20:P32" si="2">J20/J17</f>
        <v>2.3647058823529412</v>
      </c>
      <c r="Q20" s="1">
        <f t="shared" ref="Q20:Q32" si="3">J20/J16</f>
        <v>2.8714285714285714</v>
      </c>
      <c r="R20" s="1">
        <f t="shared" ref="R20:R32" si="4">J20/J15</f>
        <v>3.5892857142857144</v>
      </c>
      <c r="S20" s="1">
        <f t="shared" ref="S20:S32" si="5">J20/J14</f>
        <v>4.1875</v>
      </c>
      <c r="T20" s="1">
        <f t="shared" ref="T20:T32" si="6">J20/J13</f>
        <v>5.4324324324324325</v>
      </c>
      <c r="U20" s="1">
        <f t="shared" ref="U20:U32" si="7">J20/J12</f>
        <v>6.7</v>
      </c>
      <c r="V20" s="1">
        <f t="shared" ref="V20:V32" si="8">J20/J11</f>
        <v>9.1363636363636367</v>
      </c>
      <c r="W20" s="1">
        <f t="shared" ref="W20:W32" si="9">J20/J10</f>
        <v>11.166666666666666</v>
      </c>
    </row>
    <row r="21" spans="1:24" x14ac:dyDescent="0.25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 t="shared" si="0"/>
        <v>1.1990049751243781</v>
      </c>
      <c r="O21" s="1">
        <f t="shared" si="1"/>
        <v>1.6506849315068493</v>
      </c>
      <c r="P21" s="1">
        <f t="shared" si="2"/>
        <v>2.1327433628318584</v>
      </c>
      <c r="Q21" s="1">
        <f t="shared" si="3"/>
        <v>2.835294117647059</v>
      </c>
      <c r="R21" s="1">
        <f t="shared" si="4"/>
        <v>3.4428571428571431</v>
      </c>
      <c r="S21" s="1">
        <f t="shared" si="5"/>
        <v>4.3035714285714288</v>
      </c>
      <c r="T21" s="1">
        <f t="shared" si="6"/>
        <v>5.020833333333333</v>
      </c>
      <c r="U21" s="1">
        <f t="shared" si="7"/>
        <v>6.5135135135135132</v>
      </c>
      <c r="V21" s="1">
        <f t="shared" si="8"/>
        <v>8.0333333333333332</v>
      </c>
      <c r="W21" s="1">
        <f t="shared" si="9"/>
        <v>10.954545454545455</v>
      </c>
    </row>
    <row r="22" spans="1:24" x14ac:dyDescent="0.25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 t="shared" si="0"/>
        <v>1.1784232365145229</v>
      </c>
      <c r="O22" s="1">
        <f t="shared" si="1"/>
        <v>1.4129353233830846</v>
      </c>
      <c r="P22" s="1">
        <f t="shared" si="2"/>
        <v>1.9452054794520548</v>
      </c>
      <c r="Q22" s="1">
        <f t="shared" si="3"/>
        <v>2.5132743362831858</v>
      </c>
      <c r="R22" s="1">
        <f t="shared" si="4"/>
        <v>3.3411764705882354</v>
      </c>
      <c r="S22" s="1">
        <f t="shared" si="5"/>
        <v>4.0571428571428569</v>
      </c>
      <c r="T22" s="1">
        <f t="shared" si="6"/>
        <v>5.0714285714285712</v>
      </c>
      <c r="U22" s="1">
        <f t="shared" si="7"/>
        <v>5.916666666666667</v>
      </c>
      <c r="V22" s="1">
        <f t="shared" si="8"/>
        <v>7.6756756756756754</v>
      </c>
      <c r="W22" s="1">
        <f t="shared" si="9"/>
        <v>9.4666666666666668</v>
      </c>
    </row>
    <row r="23" spans="1:24" x14ac:dyDescent="0.25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1</v>
      </c>
      <c r="N23" s="1">
        <f t="shared" si="0"/>
        <v>1.2183098591549295</v>
      </c>
      <c r="O23" s="1">
        <f t="shared" si="1"/>
        <v>1.4356846473029046</v>
      </c>
      <c r="P23" s="1">
        <f t="shared" si="2"/>
        <v>1.7213930348258706</v>
      </c>
      <c r="Q23" s="1">
        <f t="shared" si="3"/>
        <v>2.3698630136986303</v>
      </c>
      <c r="R23" s="1">
        <f t="shared" si="4"/>
        <v>3.0619469026548671</v>
      </c>
      <c r="S23" s="1">
        <f t="shared" si="5"/>
        <v>4.0705882352941174</v>
      </c>
      <c r="T23" s="1">
        <f t="shared" si="6"/>
        <v>4.9428571428571431</v>
      </c>
      <c r="U23" s="1">
        <f t="shared" si="7"/>
        <v>6.1785714285714288</v>
      </c>
      <c r="V23" s="1">
        <f t="shared" si="8"/>
        <v>7.208333333333333</v>
      </c>
      <c r="W23" s="1">
        <f t="shared" si="9"/>
        <v>9.3513513513513509</v>
      </c>
      <c r="X23">
        <f>$N$9*M23+$N$10</f>
        <v>9.3602000000000007</v>
      </c>
    </row>
    <row r="24" spans="1:24" x14ac:dyDescent="0.25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2</v>
      </c>
      <c r="N24" s="1">
        <f t="shared" si="0"/>
        <v>1.1358381502890174</v>
      </c>
      <c r="O24" s="1">
        <f t="shared" si="1"/>
        <v>1.3838028169014085</v>
      </c>
      <c r="P24" s="1">
        <f t="shared" si="2"/>
        <v>1.6307053941908713</v>
      </c>
      <c r="Q24" s="1">
        <f t="shared" si="3"/>
        <v>1.955223880597015</v>
      </c>
      <c r="R24" s="1">
        <f t="shared" si="4"/>
        <v>2.6917808219178081</v>
      </c>
      <c r="S24" s="1">
        <f t="shared" si="5"/>
        <v>3.4778761061946901</v>
      </c>
      <c r="T24" s="1">
        <f t="shared" si="6"/>
        <v>4.6235294117647054</v>
      </c>
      <c r="U24" s="1">
        <f t="shared" si="7"/>
        <v>5.6142857142857139</v>
      </c>
      <c r="V24" s="1">
        <f t="shared" si="8"/>
        <v>7.0178571428571432</v>
      </c>
      <c r="W24" s="1">
        <f t="shared" si="9"/>
        <v>8.1875</v>
      </c>
      <c r="X24">
        <f t="shared" ref="X24:X32" si="10">$N$9*M24+$N$10</f>
        <v>8.7261000000000006</v>
      </c>
    </row>
    <row r="25" spans="1:24" x14ac:dyDescent="0.25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3</v>
      </c>
      <c r="N25" s="1">
        <f t="shared" si="0"/>
        <v>1.1653944020356235</v>
      </c>
      <c r="O25" s="1">
        <f t="shared" si="1"/>
        <v>1.323699421965318</v>
      </c>
      <c r="P25" s="1">
        <f t="shared" si="2"/>
        <v>1.6126760563380282</v>
      </c>
      <c r="Q25" s="1">
        <f t="shared" si="3"/>
        <v>1.900414937759336</v>
      </c>
      <c r="R25" s="1">
        <f t="shared" si="4"/>
        <v>2.2786069651741294</v>
      </c>
      <c r="S25" s="1">
        <f t="shared" si="5"/>
        <v>3.1369863013698631</v>
      </c>
      <c r="T25" s="1">
        <f t="shared" si="6"/>
        <v>4.053097345132743</v>
      </c>
      <c r="U25" s="1">
        <f t="shared" si="7"/>
        <v>5.3882352941176475</v>
      </c>
      <c r="V25" s="1">
        <f t="shared" si="8"/>
        <v>6.5428571428571427</v>
      </c>
      <c r="W25" s="1">
        <f t="shared" si="9"/>
        <v>8.1785714285714288</v>
      </c>
      <c r="X25">
        <f t="shared" si="10"/>
        <v>8.0920000000000005</v>
      </c>
    </row>
    <row r="26" spans="1:24" x14ac:dyDescent="0.25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4</v>
      </c>
      <c r="N26" s="1">
        <f t="shared" si="0"/>
        <v>1.1593886462882097</v>
      </c>
      <c r="O26" s="1">
        <f t="shared" si="1"/>
        <v>1.3511450381679388</v>
      </c>
      <c r="P26" s="1">
        <f t="shared" si="2"/>
        <v>1.5346820809248556</v>
      </c>
      <c r="Q26" s="1">
        <f t="shared" si="3"/>
        <v>1.869718309859155</v>
      </c>
      <c r="R26" s="1">
        <f t="shared" si="4"/>
        <v>2.203319502074689</v>
      </c>
      <c r="S26" s="1">
        <f t="shared" si="5"/>
        <v>2.6417910447761193</v>
      </c>
      <c r="T26" s="1">
        <f t="shared" si="6"/>
        <v>3.6369863013698631</v>
      </c>
      <c r="U26" s="1">
        <f t="shared" si="7"/>
        <v>4.6991150442477876</v>
      </c>
      <c r="V26" s="1">
        <f t="shared" si="8"/>
        <v>6.2470588235294118</v>
      </c>
      <c r="W26" s="1">
        <f t="shared" si="9"/>
        <v>7.5857142857142854</v>
      </c>
      <c r="X26">
        <f t="shared" si="10"/>
        <v>7.4579000000000004</v>
      </c>
    </row>
    <row r="27" spans="1:24" x14ac:dyDescent="0.25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5</v>
      </c>
      <c r="N27" s="1">
        <f t="shared" si="0"/>
        <v>1.2052730696798493</v>
      </c>
      <c r="O27" s="1">
        <f t="shared" si="1"/>
        <v>1.3973799126637554</v>
      </c>
      <c r="P27" s="1">
        <f t="shared" si="2"/>
        <v>1.6284987277353689</v>
      </c>
      <c r="Q27" s="1">
        <f t="shared" si="3"/>
        <v>1.8497109826589595</v>
      </c>
      <c r="R27" s="1">
        <f t="shared" si="4"/>
        <v>2.2535211267605635</v>
      </c>
      <c r="S27" s="1">
        <f t="shared" si="5"/>
        <v>2.6556016597510372</v>
      </c>
      <c r="T27" s="1">
        <f t="shared" si="6"/>
        <v>3.1840796019900499</v>
      </c>
      <c r="U27" s="1">
        <f t="shared" si="7"/>
        <v>4.3835616438356162</v>
      </c>
      <c r="V27" s="1">
        <f t="shared" si="8"/>
        <v>5.663716814159292</v>
      </c>
      <c r="W27" s="1">
        <f t="shared" si="9"/>
        <v>7.5294117647058822</v>
      </c>
      <c r="X27">
        <f t="shared" si="10"/>
        <v>6.8238000000000003</v>
      </c>
    </row>
    <row r="28" spans="1:24" x14ac:dyDescent="0.25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6</v>
      </c>
      <c r="N28" s="1">
        <f t="shared" si="0"/>
        <v>1.1171875</v>
      </c>
      <c r="O28" s="1">
        <f t="shared" si="1"/>
        <v>1.3465160075329567</v>
      </c>
      <c r="P28" s="1">
        <f t="shared" si="2"/>
        <v>1.5611353711790392</v>
      </c>
      <c r="Q28" s="1">
        <f t="shared" si="3"/>
        <v>1.8193384223918576</v>
      </c>
      <c r="R28" s="1">
        <f t="shared" si="4"/>
        <v>2.0664739884393062</v>
      </c>
      <c r="S28" s="1">
        <f t="shared" si="5"/>
        <v>2.517605633802817</v>
      </c>
      <c r="T28" s="1">
        <f t="shared" si="6"/>
        <v>2.9668049792531122</v>
      </c>
      <c r="U28" s="1">
        <f t="shared" si="7"/>
        <v>3.5572139303482588</v>
      </c>
      <c r="V28" s="1">
        <f t="shared" si="8"/>
        <v>4.897260273972603</v>
      </c>
      <c r="W28" s="1">
        <f t="shared" si="9"/>
        <v>6.3274336283185839</v>
      </c>
      <c r="X28">
        <f t="shared" si="10"/>
        <v>6.1897000000000011</v>
      </c>
    </row>
    <row r="29" spans="1:24" x14ac:dyDescent="0.25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7</v>
      </c>
      <c r="N29" s="1">
        <f t="shared" si="0"/>
        <v>1.1412587412587412</v>
      </c>
      <c r="O29" s="1">
        <f t="shared" si="1"/>
        <v>1.2749999999999999</v>
      </c>
      <c r="P29" s="1">
        <f t="shared" si="2"/>
        <v>1.536723163841808</v>
      </c>
      <c r="Q29" s="1">
        <f t="shared" si="3"/>
        <v>1.7816593886462881</v>
      </c>
      <c r="R29" s="1">
        <f t="shared" si="4"/>
        <v>2.0763358778625953</v>
      </c>
      <c r="S29" s="1">
        <f t="shared" si="5"/>
        <v>2.3583815028901736</v>
      </c>
      <c r="T29" s="1">
        <f t="shared" si="6"/>
        <v>2.8732394366197185</v>
      </c>
      <c r="U29" s="1">
        <f t="shared" si="7"/>
        <v>3.3858921161825726</v>
      </c>
      <c r="V29" s="1">
        <f t="shared" si="8"/>
        <v>4.0597014925373136</v>
      </c>
      <c r="W29" s="1">
        <f t="shared" si="9"/>
        <v>5.5890410958904111</v>
      </c>
      <c r="X29">
        <f t="shared" si="10"/>
        <v>5.555600000000001</v>
      </c>
    </row>
    <row r="30" spans="1:24" x14ac:dyDescent="0.25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8</v>
      </c>
      <c r="N30" s="1">
        <f t="shared" si="0"/>
        <v>1.0931372549019607</v>
      </c>
      <c r="O30" s="1">
        <f t="shared" si="1"/>
        <v>1.2475524475524475</v>
      </c>
      <c r="P30" s="1">
        <f t="shared" si="2"/>
        <v>1.39375</v>
      </c>
      <c r="Q30" s="1">
        <f t="shared" si="3"/>
        <v>1.67984934086629</v>
      </c>
      <c r="R30" s="1">
        <f t="shared" si="4"/>
        <v>1.9475982532751093</v>
      </c>
      <c r="S30" s="1">
        <f t="shared" si="5"/>
        <v>2.2697201017811706</v>
      </c>
      <c r="T30" s="1">
        <f t="shared" si="6"/>
        <v>2.5780346820809248</v>
      </c>
      <c r="U30" s="1">
        <f t="shared" si="7"/>
        <v>3.140845070422535</v>
      </c>
      <c r="V30" s="1">
        <f t="shared" si="8"/>
        <v>3.7012448132780085</v>
      </c>
      <c r="W30" s="1">
        <f t="shared" si="9"/>
        <v>4.4378109452736316</v>
      </c>
      <c r="X30">
        <f t="shared" si="10"/>
        <v>4.9215000000000009</v>
      </c>
    </row>
    <row r="31" spans="1:24" x14ac:dyDescent="0.25">
      <c r="A31" t="s">
        <v>57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9</v>
      </c>
      <c r="N31" s="1">
        <f t="shared" si="0"/>
        <v>1.1042600896860986</v>
      </c>
      <c r="O31" s="1">
        <f t="shared" si="1"/>
        <v>1.2071078431372548</v>
      </c>
      <c r="P31" s="1">
        <f t="shared" si="2"/>
        <v>1.3776223776223777</v>
      </c>
      <c r="Q31" s="1">
        <f t="shared" si="3"/>
        <v>1.5390625</v>
      </c>
      <c r="R31" s="1">
        <f t="shared" si="4"/>
        <v>1.8549905838041432</v>
      </c>
      <c r="S31" s="1">
        <f t="shared" si="5"/>
        <v>2.1506550218340612</v>
      </c>
      <c r="T31" s="1">
        <f t="shared" si="6"/>
        <v>2.5063613231552164</v>
      </c>
      <c r="U31" s="1">
        <f t="shared" si="7"/>
        <v>2.846820809248555</v>
      </c>
      <c r="V31" s="1">
        <f t="shared" si="8"/>
        <v>3.4683098591549295</v>
      </c>
      <c r="W31" s="1">
        <f t="shared" si="9"/>
        <v>4.0871369294605806</v>
      </c>
      <c r="X31">
        <f t="shared" si="10"/>
        <v>4.2874000000000008</v>
      </c>
    </row>
    <row r="32" spans="1:24" x14ac:dyDescent="0.25">
      <c r="A32" t="s">
        <v>61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10</v>
      </c>
      <c r="N32" s="1">
        <f t="shared" si="0"/>
        <v>1.0934010152284264</v>
      </c>
      <c r="O32" s="1">
        <f t="shared" si="1"/>
        <v>1.2073991031390134</v>
      </c>
      <c r="P32" s="1">
        <f t="shared" si="2"/>
        <v>1.3198529411764706</v>
      </c>
      <c r="Q32" s="1">
        <f t="shared" si="3"/>
        <v>1.5062937062937063</v>
      </c>
      <c r="R32" s="1">
        <f t="shared" si="4"/>
        <v>1.6828125</v>
      </c>
      <c r="S32" s="1">
        <f t="shared" si="5"/>
        <v>2.0282485875706215</v>
      </c>
      <c r="T32" s="1">
        <f t="shared" si="6"/>
        <v>2.3515283842794759</v>
      </c>
      <c r="U32" s="1">
        <f t="shared" si="7"/>
        <v>2.7404580152671754</v>
      </c>
      <c r="V32" s="1">
        <f t="shared" si="8"/>
        <v>3.1127167630057802</v>
      </c>
      <c r="W32" s="1">
        <f t="shared" si="9"/>
        <v>3.7922535211267605</v>
      </c>
      <c r="X32">
        <f t="shared" si="10"/>
        <v>3.6533000000000007</v>
      </c>
    </row>
    <row r="35" spans="11:23" x14ac:dyDescent="0.25">
      <c r="K35" t="s">
        <v>50</v>
      </c>
      <c r="M35" t="s">
        <v>51</v>
      </c>
      <c r="N35">
        <f>EXP(INDEX(LINEST(LN(N23:N32),M23:M32),1,2))</f>
        <v>1.2057480933173996</v>
      </c>
      <c r="O35">
        <f>EXP(INDEX(LINEST(LN(O23:O32),M23:M32),1,2))</f>
        <v>1.4547277448099327</v>
      </c>
      <c r="P35">
        <f>EXP(INDEX(LINEST(LN(P23:P32),M23:M32),1,2))</f>
        <v>1.7642481675987831</v>
      </c>
      <c r="Q35">
        <f>EXP(INDEX(LINEST(LN(Q23:Q32),M23:M32),1,2))</f>
        <v>2.2544654007175211</v>
      </c>
      <c r="R35">
        <f>EXP(INDEX(LINEST(LN(R23:R32),M23:M32),1,2))</f>
        <v>2.9479301125397499</v>
      </c>
      <c r="S35">
        <f>EXP(INDEX(LINEST(LN(S23:S32),M23:M32),1,2))</f>
        <v>3.93435047063624</v>
      </c>
      <c r="T35">
        <f>EXP(INDEX(LINEST(LN(T23:T32),M23:M32),1,2))</f>
        <v>5.213499185643899</v>
      </c>
      <c r="U35">
        <f>EXP(INDEX(LINEST(LN(U23:U32),M23:M32),1,2))</f>
        <v>6.8645313681838482</v>
      </c>
      <c r="V35">
        <f>EXP(INDEX(LINEST(LN(V23:V32),M23:M32),1,2))</f>
        <v>8.7046666511021371</v>
      </c>
      <c r="W35">
        <f>EXP(INDEX(LINEST(LN(W23:W32),M23:M32),1,2))</f>
        <v>11.014974587253983</v>
      </c>
    </row>
    <row r="36" spans="11:23" x14ac:dyDescent="0.25">
      <c r="M36" t="s">
        <v>52</v>
      </c>
      <c r="N36">
        <f>INDEX(LINEST(LN(N23:N32),M23:M32),1)</f>
        <v>-9.7825735893074511E-3</v>
      </c>
      <c r="O36">
        <f>INDEX(LINEST(LN(O23:O32),M23:M32),1)</f>
        <v>-1.8316045723293022E-2</v>
      </c>
      <c r="P36">
        <f>INDEX(LINEST(LN(P23:P32),M23:M32),1)</f>
        <v>-2.629599911809204E-2</v>
      </c>
      <c r="Q36">
        <f>INDEX(LINEST(LN(Q23:Q32),M23:M32),1)</f>
        <v>-3.9588265736465095E-2</v>
      </c>
      <c r="R36">
        <f>INDEX(LINEST(LN(R23:R32),M23:M32),1)</f>
        <v>-5.4806615357404873E-2</v>
      </c>
      <c r="S36">
        <f>INDEX(LINEST(LN(S23:S32),M23:M32),1)</f>
        <v>-7.0581314322454208E-2</v>
      </c>
      <c r="T36">
        <f>INDEX(LINEST(LN(T23:T32),M23:M32),1)</f>
        <v>-8.4922910235814983E-2</v>
      </c>
      <c r="U36">
        <f>INDEX(LINEST(LN(U23:U32),M23:M32),1)</f>
        <v>-9.6734685614921281E-2</v>
      </c>
      <c r="V36">
        <f>INDEX(LINEST(LN(V23:V32),M23:M32),1)</f>
        <v>-0.10168571206300586</v>
      </c>
      <c r="W36">
        <f>INDEX(LINEST(LN(W23:W32),M23:M32),1)</f>
        <v>-0.10383922267701268</v>
      </c>
    </row>
    <row r="37" spans="11:23" x14ac:dyDescent="0.25">
      <c r="M37" t="s">
        <v>53</v>
      </c>
      <c r="N37">
        <f t="shared" ref="N37:W37" si="11">PEARSON(N23:N32,N41:N50)</f>
        <v>0.76884784818224405</v>
      </c>
      <c r="O37">
        <f t="shared" si="11"/>
        <v>0.90160090912852509</v>
      </c>
      <c r="P37">
        <f t="shared" si="11"/>
        <v>0.92317982729704162</v>
      </c>
      <c r="Q37">
        <f t="shared" si="11"/>
        <v>0.92052396381146429</v>
      </c>
      <c r="R37">
        <f t="shared" si="11"/>
        <v>0.94305988873030744</v>
      </c>
      <c r="S37">
        <f t="shared" si="11"/>
        <v>0.96079702028020653</v>
      </c>
      <c r="T37">
        <f t="shared" si="11"/>
        <v>0.9885398808144259</v>
      </c>
      <c r="U37">
        <f t="shared" si="11"/>
        <v>0.99264746833019435</v>
      </c>
      <c r="V37">
        <f t="shared" si="11"/>
        <v>0.97899301742755152</v>
      </c>
      <c r="W37">
        <f t="shared" si="11"/>
        <v>0.96663887840606211</v>
      </c>
    </row>
    <row r="38" spans="11:23" x14ac:dyDescent="0.25">
      <c r="M38" t="s">
        <v>62</v>
      </c>
      <c r="N38">
        <f t="shared" ref="N38:W38" si="12">INT(0.5-LN(N35)/N36)</f>
        <v>19</v>
      </c>
      <c r="O38">
        <f t="shared" si="12"/>
        <v>20</v>
      </c>
      <c r="P38">
        <f t="shared" si="12"/>
        <v>22</v>
      </c>
      <c r="Q38">
        <f t="shared" si="12"/>
        <v>21</v>
      </c>
      <c r="R38">
        <f t="shared" si="12"/>
        <v>20</v>
      </c>
      <c r="S38">
        <f t="shared" si="12"/>
        <v>19</v>
      </c>
      <c r="T38">
        <f t="shared" si="12"/>
        <v>19</v>
      </c>
      <c r="U38">
        <f t="shared" si="12"/>
        <v>20</v>
      </c>
      <c r="V38">
        <f t="shared" si="12"/>
        <v>21</v>
      </c>
      <c r="W38">
        <f t="shared" si="12"/>
        <v>23</v>
      </c>
    </row>
    <row r="39" spans="11:23" x14ac:dyDescent="0.25">
      <c r="M39" t="s">
        <v>54</v>
      </c>
      <c r="N39" s="2">
        <f>N38+A22</f>
        <v>43924</v>
      </c>
      <c r="O39" s="2">
        <f>O38+A22</f>
        <v>43925</v>
      </c>
      <c r="P39" s="2">
        <f>P38+A22</f>
        <v>43927</v>
      </c>
      <c r="Q39" s="2">
        <f>Q38+A22</f>
        <v>43926</v>
      </c>
      <c r="R39" s="2">
        <f>R38+A22</f>
        <v>43925</v>
      </c>
      <c r="S39" s="2">
        <f>S38+A22</f>
        <v>43924</v>
      </c>
      <c r="T39" s="2">
        <f>T38+A22</f>
        <v>43924</v>
      </c>
      <c r="U39" s="2">
        <f>U38+A22</f>
        <v>43925</v>
      </c>
      <c r="V39" s="2">
        <f>V38+A22</f>
        <v>43926</v>
      </c>
      <c r="W39" s="2">
        <f>W38+A22</f>
        <v>43928</v>
      </c>
    </row>
    <row r="41" spans="11:23" x14ac:dyDescent="0.25">
      <c r="N41">
        <f>N35*EXP(N36*M23)</f>
        <v>1.1940102804809616</v>
      </c>
      <c r="O41">
        <f>O35*EXP(O36*M23)</f>
        <v>1.4283254161619519</v>
      </c>
      <c r="P41">
        <f>P35*EXP(P36*M23)</f>
        <v>1.7184601584887609</v>
      </c>
      <c r="Q41">
        <f>Q35*EXP(Q36*M23)</f>
        <v>2.1669585753851188</v>
      </c>
      <c r="R41">
        <f>R35*EXP(R36*M23)</f>
        <v>2.7907116973282653</v>
      </c>
      <c r="S41">
        <f>S35*EXP(S36*M23)</f>
        <v>3.6662322112931514</v>
      </c>
      <c r="T41">
        <f>T35*EXP(T36*M23)</f>
        <v>4.7890322178654241</v>
      </c>
      <c r="U41">
        <f>U35*EXP(U36*M23)</f>
        <v>6.2315997862437191</v>
      </c>
      <c r="V41">
        <f>V35*EXP(V36*M23)</f>
        <v>7.8630420943473078</v>
      </c>
      <c r="W41">
        <f>W35*EXP(W36*M23)</f>
        <v>9.9285699090594033</v>
      </c>
    </row>
    <row r="42" spans="11:23" x14ac:dyDescent="0.25">
      <c r="N42">
        <f>N35*EXP(N36*M24)</f>
        <v>1.1823867338423693</v>
      </c>
      <c r="O42">
        <f>O35*EXP(O36*M24)</f>
        <v>1.4024022719940381</v>
      </c>
      <c r="P42">
        <f>P35*EXP(P36*M24)</f>
        <v>1.6738604979437326</v>
      </c>
      <c r="Q42">
        <f>Q35*EXP(Q36*M24)</f>
        <v>2.0828483178054613</v>
      </c>
      <c r="R42">
        <f>R35*EXP(R36*M24)</f>
        <v>2.6418780229817247</v>
      </c>
      <c r="S42">
        <f>S35*EXP(S36*M24)</f>
        <v>3.4163856848649861</v>
      </c>
      <c r="T42">
        <f>T35*EXP(T36*M24)</f>
        <v>4.3991240368670805</v>
      </c>
      <c r="U42">
        <f>U35*EXP(U36*M24)</f>
        <v>5.6570265052466056</v>
      </c>
      <c r="V42">
        <f>V35*EXP(V36*M24)</f>
        <v>7.1027913480925138</v>
      </c>
      <c r="W42">
        <f>W35*EXP(W36*M24)</f>
        <v>8.9493171008445191</v>
      </c>
    </row>
    <row r="43" spans="11:23" x14ac:dyDescent="0.25">
      <c r="N43">
        <f>N35*EXP(N36*M25)</f>
        <v>1.170876341033914</v>
      </c>
      <c r="O43">
        <f>O35*EXP(O36*M25)</f>
        <v>1.376949615430662</v>
      </c>
      <c r="P43">
        <f>P35*EXP(P36*M25)</f>
        <v>1.6304183444324902</v>
      </c>
      <c r="Q43">
        <f>Q35*EXP(Q36*M25)</f>
        <v>2.0020027905766637</v>
      </c>
      <c r="R43">
        <f>R35*EXP(R36*M25)</f>
        <v>2.5009819161885432</v>
      </c>
      <c r="S43">
        <f>S35*EXP(S36*M25)</f>
        <v>3.18356570863076</v>
      </c>
      <c r="T43">
        <f>T35*EXP(T36*M25)</f>
        <v>4.0409609731895797</v>
      </c>
      <c r="U43">
        <f>U35*EXP(U36*M25)</f>
        <v>5.1354307046012559</v>
      </c>
      <c r="V43">
        <f>V35*EXP(V36*M25)</f>
        <v>6.4160466558872677</v>
      </c>
      <c r="W43">
        <f>W35*EXP(W36*M25)</f>
        <v>8.0666477957101463</v>
      </c>
    </row>
    <row r="44" spans="11:23" x14ac:dyDescent="0.25">
      <c r="N44">
        <f>N35*EXP(N36*M26)</f>
        <v>1.1594780005166534</v>
      </c>
      <c r="O44">
        <f>O35*EXP(O36*M26)</f>
        <v>1.3519589074387268</v>
      </c>
      <c r="P44">
        <f>P35*EXP(P36*M26)</f>
        <v>1.5881036568624138</v>
      </c>
      <c r="Q44">
        <f>Q35*EXP(Q36*M26)</f>
        <v>1.9242952735510237</v>
      </c>
      <c r="R44">
        <f>R35*EXP(R36*M26)</f>
        <v>2.3676000521941525</v>
      </c>
      <c r="S44">
        <f>S35*EXP(S36*M26)</f>
        <v>2.966611956626966</v>
      </c>
      <c r="T44">
        <f>T35*EXP(T36*M26)</f>
        <v>3.7119584376326298</v>
      </c>
      <c r="U44">
        <f>U35*EXP(U36*M26)</f>
        <v>4.6619276924550475</v>
      </c>
      <c r="V44">
        <f>V35*EXP(V36*M26)</f>
        <v>5.7957009678423699</v>
      </c>
      <c r="W44">
        <f>W35*EXP(W36*M26)</f>
        <v>7.2710359826108792</v>
      </c>
    </row>
    <row r="45" spans="11:23" x14ac:dyDescent="0.25">
      <c r="N45">
        <f>N35*EXP(N36*M27)</f>
        <v>1.1481906214749937</v>
      </c>
      <c r="O45">
        <f>O35*EXP(O36*M27)</f>
        <v>1.3274217639628347</v>
      </c>
      <c r="P45">
        <f>P35*EXP(P36*M27)</f>
        <v>1.5468871738054721</v>
      </c>
      <c r="Q45">
        <f>Q35*EXP(Q36*M27)</f>
        <v>1.8496039652093637</v>
      </c>
      <c r="R45">
        <f>R35*EXP(R36*M27)</f>
        <v>2.2413316829145624</v>
      </c>
      <c r="S45">
        <f>S35*EXP(S36*M27)</f>
        <v>2.7644431768261701</v>
      </c>
      <c r="T45">
        <f>T35*EXP(T36*M27)</f>
        <v>3.409742270249255</v>
      </c>
      <c r="U45">
        <f>U35*EXP(U36*M27)</f>
        <v>4.2320831610494425</v>
      </c>
      <c r="V45">
        <f>V35*EXP(V36*M27)</f>
        <v>5.2353343905046525</v>
      </c>
      <c r="W45">
        <f>W35*EXP(W36*M27)</f>
        <v>6.553895199011591</v>
      </c>
    </row>
    <row r="46" spans="11:23" x14ac:dyDescent="0.25">
      <c r="N46">
        <f>N35*EXP(N36*M28)</f>
        <v>1.1370131237123002</v>
      </c>
      <c r="O46">
        <f>O35*EXP(O36*M28)</f>
        <v>1.3033299531125451</v>
      </c>
      <c r="P46">
        <f>P35*EXP(P36*M28)</f>
        <v>1.5067403932633772</v>
      </c>
      <c r="Q46">
        <f>Q35*EXP(Q36*M28)</f>
        <v>1.7778117917450107</v>
      </c>
      <c r="R46">
        <f>R35*EXP(R36*M28)</f>
        <v>2.121797432881908</v>
      </c>
      <c r="S46">
        <f>S35*EXP(S36*M28)</f>
        <v>2.576051802403533</v>
      </c>
      <c r="T46">
        <f>T35*EXP(T36*M28)</f>
        <v>3.1321316078472736</v>
      </c>
      <c r="U46">
        <f>U35*EXP(U36*M28)</f>
        <v>3.8418716598768747</v>
      </c>
      <c r="V46">
        <f>V35*EXP(V36*M28)</f>
        <v>4.7291477480427142</v>
      </c>
      <c r="W46">
        <f>W35*EXP(W36*M28)</f>
        <v>5.9074858634110958</v>
      </c>
    </row>
    <row r="47" spans="11:23" x14ac:dyDescent="0.25">
      <c r="N47">
        <f>N35*EXP(N36*M29)</f>
        <v>1.1259444375475229</v>
      </c>
      <c r="O47">
        <f>O35*EXP(O36*M29)</f>
        <v>1.2796753924006843</v>
      </c>
      <c r="P47">
        <f>P35*EXP(P36*M29)</f>
        <v>1.4676355529578993</v>
      </c>
      <c r="Q47">
        <f>Q35*EXP(Q36*M29)</f>
        <v>1.7088062235581569</v>
      </c>
      <c r="R47">
        <f>R35*EXP(R36*M29)</f>
        <v>2.0086381594043918</v>
      </c>
      <c r="S47">
        <f>S35*EXP(S36*M29)</f>
        <v>2.4004989302349364</v>
      </c>
      <c r="T47">
        <f>T35*EXP(T36*M29)</f>
        <v>2.8771231463657836</v>
      </c>
      <c r="U47">
        <f>U35*EXP(U36*M29)</f>
        <v>3.487638897744394</v>
      </c>
      <c r="V47">
        <f>V35*EXP(V36*M29)</f>
        <v>4.271902567175208</v>
      </c>
      <c r="W47">
        <f>W35*EXP(W36*M29)</f>
        <v>5.3248317476399452</v>
      </c>
    </row>
    <row r="48" spans="11:23" x14ac:dyDescent="0.25">
      <c r="N48">
        <f>N35*EXP(N36*M30)</f>
        <v>1.1149835037128282</v>
      </c>
      <c r="O48">
        <f>O35*EXP(O36*M30)</f>
        <v>1.2564501460317761</v>
      </c>
      <c r="P48">
        <f>P35*EXP(P36*M30)</f>
        <v>1.4295456111327132</v>
      </c>
      <c r="Q48">
        <f>Q35*EXP(Q36*M30)</f>
        <v>1.6424790988729725</v>
      </c>
      <c r="R48">
        <f>R35*EXP(R36*M30)</f>
        <v>1.9015138735159443</v>
      </c>
      <c r="S48">
        <f>S35*EXP(S36*M30)</f>
        <v>2.2369096416006031</v>
      </c>
      <c r="T48">
        <f>T35*EXP(T36*M30)</f>
        <v>2.6428766845602438</v>
      </c>
      <c r="U48">
        <f>U35*EXP(U36*M30)</f>
        <v>3.1660675207067062</v>
      </c>
      <c r="V48">
        <f>V35*EXP(V36*M30)</f>
        <v>3.8588668647519069</v>
      </c>
      <c r="W48">
        <f>W35*EXP(W36*M30)</f>
        <v>4.7996446874783087</v>
      </c>
    </row>
    <row r="49" spans="14:23" x14ac:dyDescent="0.25">
      <c r="N49">
        <f>N35*EXP(N36*M31)</f>
        <v>1.1041292732522272</v>
      </c>
      <c r="O49">
        <f>O35*EXP(O36*M31)</f>
        <v>1.2336464222396868</v>
      </c>
      <c r="P49">
        <f>P35*EXP(P36*M31)</f>
        <v>1.392444227853497</v>
      </c>
      <c r="Q49">
        <f>Q35*EXP(Q36*M31)</f>
        <v>1.5787264542010009</v>
      </c>
      <c r="R49">
        <f>R35*EXP(R36*M31)</f>
        <v>1.8001027184735781</v>
      </c>
      <c r="S49">
        <f>S35*EXP(S36*M31)</f>
        <v>2.0844686417735754</v>
      </c>
      <c r="T49">
        <f>T35*EXP(T36*M31)</f>
        <v>2.4277018446759704</v>
      </c>
      <c r="U49">
        <f>U35*EXP(U36*M31)</f>
        <v>2.8741460453824077</v>
      </c>
      <c r="V49">
        <f>V35*EXP(V36*M31)</f>
        <v>3.4857661769488288</v>
      </c>
      <c r="W49">
        <f>W35*EXP(W36*M31)</f>
        <v>4.3262567190501295</v>
      </c>
    </row>
    <row r="50" spans="14:23" x14ac:dyDescent="0.25">
      <c r="N50">
        <f>N35*EXP(N36*M32)</f>
        <v>1.0933807074211921</v>
      </c>
      <c r="O50">
        <f>O35*EXP(O36*M32)</f>
        <v>1.2112565706735894</v>
      </c>
      <c r="P50">
        <f>P35*EXP(P36*M32)</f>
        <v>1.3563057467933579</v>
      </c>
      <c r="Q50">
        <f>Q35*EXP(Q36*M32)</f>
        <v>1.5174483613850982</v>
      </c>
      <c r="R50">
        <f>R35*EXP(R36*M32)</f>
        <v>1.7041000027333197</v>
      </c>
      <c r="S50">
        <f>S35*EXP(S36*M32)</f>
        <v>1.9424161967616791</v>
      </c>
      <c r="T50">
        <f>T35*EXP(T36*M32)</f>
        <v>2.230045874283304</v>
      </c>
      <c r="U50">
        <f>U35*EXP(U36*M32)</f>
        <v>2.6091406567170865</v>
      </c>
      <c r="V50">
        <f>V35*EXP(V36*M32)</f>
        <v>3.1487393232836065</v>
      </c>
      <c r="W50">
        <f>W35*EXP(W36*M32)</f>
        <v>3.8995589085907669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Grafici</vt:lpstr>
      </vt:variant>
      <vt:variant>
        <vt:i4>5</vt:i4>
      </vt:variant>
    </vt:vector>
  </HeadingPairs>
  <TitlesOfParts>
    <vt:vector size="9" baseType="lpstr">
      <vt:lpstr>Summary</vt:lpstr>
      <vt:lpstr>Emilia Romagna 27-03</vt:lpstr>
      <vt:lpstr>Emilia Romagna 26-03</vt:lpstr>
      <vt:lpstr>Emilia Romagna 25-03</vt:lpstr>
      <vt:lpstr>g Emilia-Romagna 27-03 (EXP)</vt:lpstr>
      <vt:lpstr>g Emilia-Romagna 26-03 (X)</vt:lpstr>
      <vt:lpstr>g Emilia-Romagna 25-03 (EXP)</vt:lpstr>
      <vt:lpstr>g Emilia-Romagna 25-03 (X)</vt:lpstr>
      <vt:lpstr>g Emilia-Romagna 25-03 (X2)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2020-03-28T09:54:10Z</dcterms:modified>
</cp:coreProperties>
</file>