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October/Accounts Dashboard/data/"/>
    </mc:Choice>
  </mc:AlternateContent>
  <xr:revisionPtr revIDLastSave="11" documentId="8_{7444EFD5-4EB3-43F2-AB1B-EA3FEEE1749E}" xr6:coauthVersionLast="47" xr6:coauthVersionMax="47" xr10:uidLastSave="{4BB22662-8834-4F88-ADDB-1AB065D3BCC5}"/>
  <bookViews>
    <workbookView xWindow="-110" yWindow="-110" windowWidth="19420" windowHeight="10300" activeTab="2" xr2:uid="{00000000-000D-0000-FFFF-FFFF00000000}"/>
  </bookViews>
  <sheets>
    <sheet name="Weekly Comp Data" sheetId="29" r:id="rId1"/>
    <sheet name="Monthly Debt" sheetId="28" r:id="rId2"/>
    <sheet name="Data Source" sheetId="2" r:id="rId3"/>
    <sheet name="PIVOTS" sheetId="30" r:id="rId4"/>
    <sheet name="Weekly Comparison" sheetId="7" r:id="rId5"/>
    <sheet name="Year 2023" sheetId="9" r:id="rId6"/>
    <sheet name="CURRENT WEEK COLLECTION" sheetId="10" r:id="rId7"/>
    <sheet name="MINT" sheetId="11" r:id="rId8"/>
    <sheet name="IPMI &amp; ADMIN FEE" sheetId="12" r:id="rId9"/>
    <sheet name="Kenbright Policies" sheetId="13" state="hidden" r:id="rId10"/>
    <sheet name="Old Debts" sheetId="14" r:id="rId11"/>
    <sheet name="SUMMARY" sheetId="15" r:id="rId12"/>
  </sheets>
  <definedNames>
    <definedName name="_xlnm._FilterDatabase" localSheetId="2" hidden="1">'Data Source'!$A$1:$T$541</definedName>
    <definedName name="_xlnm._FilterDatabase" localSheetId="0" hidden="1">'Weekly Comp Data'!$A$1:$U$1066</definedName>
    <definedName name="Aging">#REF!</definedName>
    <definedName name="Coll._Income">#REF!</definedName>
    <definedName name="Coll._Prem">#REF!</definedName>
    <definedName name="Data">'Data Source'!#REF!</definedName>
    <definedName name="Income">#REF!</definedName>
    <definedName name="Os._Prem">#REF!</definedName>
    <definedName name="Uncoll.Income">#REF!</definedName>
    <definedName name="Under._Prem">#REF!</definedName>
    <definedName name="Week">#REF!</definedName>
  </definedNames>
  <calcPr calcId="191028"/>
  <pivotCaches>
    <pivotCache cacheId="0" r:id="rId13"/>
    <pivotCache cacheId="1" r:id="rId14"/>
    <pivotCache cacheId="2" r:id="rId15"/>
    <pivotCache cacheId="3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7" l="1"/>
  <c r="D39" i="7"/>
  <c r="D33" i="7"/>
  <c r="D34" i="7"/>
  <c r="D35" i="7"/>
  <c r="D36" i="7"/>
  <c r="D37" i="7"/>
  <c r="D38" i="7"/>
  <c r="E32" i="7"/>
  <c r="F32" i="7"/>
  <c r="G32" i="7"/>
  <c r="H32" i="7"/>
  <c r="I32" i="7"/>
  <c r="J32" i="7"/>
  <c r="D32" i="7"/>
  <c r="Q9" i="7"/>
  <c r="R9" i="7"/>
  <c r="S9" i="7"/>
  <c r="T9" i="7"/>
  <c r="U9" i="7"/>
  <c r="V9" i="7"/>
  <c r="W9" i="7"/>
  <c r="D27" i="7"/>
  <c r="E27" i="7"/>
  <c r="F27" i="7"/>
  <c r="G27" i="7"/>
  <c r="H27" i="7"/>
  <c r="I27" i="7"/>
  <c r="J27" i="7"/>
  <c r="Q8" i="7"/>
  <c r="R8" i="7"/>
  <c r="S8" i="7"/>
  <c r="T8" i="7"/>
  <c r="U8" i="7"/>
  <c r="V8" i="7"/>
  <c r="W8" i="7"/>
  <c r="J87" i="2"/>
  <c r="J515" i="2"/>
  <c r="J514" i="2"/>
  <c r="J513" i="2"/>
  <c r="J512" i="2"/>
  <c r="J511" i="2"/>
  <c r="J510" i="2"/>
  <c r="J509" i="2"/>
  <c r="J508" i="2"/>
  <c r="J507" i="2"/>
  <c r="J506" i="2"/>
  <c r="J459" i="2"/>
  <c r="J473" i="2"/>
  <c r="J472" i="2"/>
  <c r="J471" i="2"/>
  <c r="J470" i="2"/>
  <c r="J469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C527" i="2"/>
  <c r="E527" i="2" s="1"/>
  <c r="C528" i="2"/>
  <c r="E528" i="2" s="1"/>
  <c r="C529" i="2"/>
  <c r="E529" i="2" s="1"/>
  <c r="C530" i="2"/>
  <c r="E530" i="2" s="1"/>
  <c r="C531" i="2"/>
  <c r="E531" i="2" s="1"/>
  <c r="C532" i="2"/>
  <c r="E532" i="2" s="1"/>
  <c r="C533" i="2"/>
  <c r="E533" i="2" s="1"/>
  <c r="C534" i="2"/>
  <c r="E534" i="2" s="1"/>
  <c r="C535" i="2"/>
  <c r="E535" i="2" s="1"/>
  <c r="C536" i="2"/>
  <c r="E536" i="2" s="1"/>
  <c r="C537" i="2"/>
  <c r="E537" i="2" s="1"/>
  <c r="C538" i="2"/>
  <c r="E538" i="2" s="1"/>
  <c r="C539" i="2"/>
  <c r="E539" i="2" s="1"/>
  <c r="C540" i="2"/>
  <c r="E540" i="2" s="1"/>
  <c r="C541" i="2"/>
  <c r="E541" i="2" s="1"/>
  <c r="D15" i="7"/>
  <c r="E15" i="7"/>
  <c r="F15" i="7"/>
  <c r="G15" i="7"/>
  <c r="H15" i="7"/>
  <c r="I15" i="7"/>
  <c r="J15" i="7"/>
  <c r="I33" i="7"/>
  <c r="I34" i="7"/>
  <c r="I35" i="7"/>
  <c r="I36" i="7"/>
  <c r="I37" i="7"/>
  <c r="I38" i="7"/>
  <c r="H33" i="7"/>
  <c r="H34" i="7"/>
  <c r="H35" i="7"/>
  <c r="H36" i="7"/>
  <c r="H37" i="7"/>
  <c r="H38" i="7"/>
  <c r="G33" i="7"/>
  <c r="G34" i="7"/>
  <c r="G35" i="7"/>
  <c r="G36" i="7"/>
  <c r="G37" i="7"/>
  <c r="G38" i="7"/>
  <c r="F33" i="7"/>
  <c r="F34" i="7"/>
  <c r="F35" i="7"/>
  <c r="F36" i="7"/>
  <c r="F37" i="7"/>
  <c r="F38" i="7"/>
  <c r="E34" i="7"/>
  <c r="E35" i="7"/>
  <c r="E36" i="7"/>
  <c r="E37" i="7"/>
  <c r="E38" i="7"/>
  <c r="J33" i="7"/>
  <c r="J34" i="7"/>
  <c r="J35" i="7"/>
  <c r="J36" i="7"/>
  <c r="J37" i="7"/>
  <c r="J38" i="7"/>
  <c r="N526" i="2"/>
  <c r="O526" i="2" s="1"/>
  <c r="K526" i="2"/>
  <c r="C526" i="2"/>
  <c r="E526" i="2" s="1"/>
  <c r="R326" i="2"/>
  <c r="T326" i="2" s="1"/>
  <c r="R327" i="2"/>
  <c r="T327" i="2" s="1"/>
  <c r="R361" i="2"/>
  <c r="T361" i="2" s="1"/>
  <c r="R362" i="2"/>
  <c r="T362" i="2" s="1"/>
  <c r="Q355" i="2"/>
  <c r="S355" i="2" s="1"/>
  <c r="Q349" i="2"/>
  <c r="R349" i="2" s="1"/>
  <c r="Q347" i="2"/>
  <c r="R347" i="2" s="1"/>
  <c r="Q345" i="2"/>
  <c r="S345" i="2" s="1"/>
  <c r="Q343" i="2"/>
  <c r="S343" i="2" s="1"/>
  <c r="Q339" i="2"/>
  <c r="S339" i="2" s="1"/>
  <c r="Q320" i="2"/>
  <c r="R320" i="2" s="1"/>
  <c r="Q319" i="2"/>
  <c r="R319" i="2" s="1"/>
  <c r="Q318" i="2"/>
  <c r="R318" i="2" s="1"/>
  <c r="S318" i="2" s="1"/>
  <c r="H241" i="30"/>
  <c r="O534" i="2" l="1"/>
  <c r="P534" i="2" s="1"/>
  <c r="O536" i="2"/>
  <c r="Q536" i="2" s="1"/>
  <c r="O528" i="2"/>
  <c r="P528" i="2" s="1"/>
  <c r="O541" i="2"/>
  <c r="Q541" i="2" s="1"/>
  <c r="O533" i="2"/>
  <c r="P533" i="2" s="1"/>
  <c r="O537" i="2"/>
  <c r="Q537" i="2" s="1"/>
  <c r="O529" i="2"/>
  <c r="Q529" i="2" s="1"/>
  <c r="O535" i="2"/>
  <c r="Q535" i="2" s="1"/>
  <c r="O527" i="2"/>
  <c r="Q527" i="2" s="1"/>
  <c r="O540" i="2"/>
  <c r="P540" i="2" s="1"/>
  <c r="O532" i="2"/>
  <c r="P532" i="2" s="1"/>
  <c r="O539" i="2"/>
  <c r="P539" i="2" s="1"/>
  <c r="O531" i="2"/>
  <c r="P531" i="2" s="1"/>
  <c r="O538" i="2"/>
  <c r="P538" i="2" s="1"/>
  <c r="O530" i="2"/>
  <c r="P530" i="2" s="1"/>
  <c r="Q540" i="2"/>
  <c r="H39" i="7"/>
  <c r="F39" i="7"/>
  <c r="G39" i="7"/>
  <c r="E39" i="7"/>
  <c r="I39" i="7"/>
  <c r="J39" i="7"/>
  <c r="P526" i="2"/>
  <c r="Q526" i="2"/>
  <c r="R343" i="2"/>
  <c r="T343" i="2" s="1"/>
  <c r="S319" i="2"/>
  <c r="T319" i="2" s="1"/>
  <c r="S320" i="2"/>
  <c r="T320" i="2" s="1"/>
  <c r="S347" i="2"/>
  <c r="T347" i="2" s="1"/>
  <c r="S349" i="2"/>
  <c r="T349" i="2" s="1"/>
  <c r="R355" i="2"/>
  <c r="T355" i="2" s="1"/>
  <c r="R339" i="2"/>
  <c r="T339" i="2" s="1"/>
  <c r="R345" i="2"/>
  <c r="T345" i="2" s="1"/>
  <c r="T318" i="2"/>
  <c r="Q534" i="2" l="1"/>
  <c r="P536" i="2"/>
  <c r="Q528" i="2"/>
  <c r="R528" i="2" s="1"/>
  <c r="T528" i="2" s="1"/>
  <c r="P529" i="2"/>
  <c r="P537" i="2"/>
  <c r="Q533" i="2"/>
  <c r="R533" i="2" s="1"/>
  <c r="T533" i="2" s="1"/>
  <c r="P541" i="2"/>
  <c r="P527" i="2"/>
  <c r="P535" i="2"/>
  <c r="Q531" i="2"/>
  <c r="R531" i="2" s="1"/>
  <c r="T531" i="2" s="1"/>
  <c r="Q530" i="2"/>
  <c r="R530" i="2" s="1"/>
  <c r="T530" i="2" s="1"/>
  <c r="Q539" i="2"/>
  <c r="R539" i="2" s="1"/>
  <c r="Q532" i="2"/>
  <c r="R532" i="2" s="1"/>
  <c r="T532" i="2" s="1"/>
  <c r="Q538" i="2"/>
  <c r="R538" i="2" s="1"/>
  <c r="T538" i="2" s="1"/>
  <c r="R536" i="2"/>
  <c r="T536" i="2" s="1"/>
  <c r="R541" i="2"/>
  <c r="T541" i="2" s="1"/>
  <c r="R540" i="2"/>
  <c r="T540" i="2" s="1"/>
  <c r="R527" i="2"/>
  <c r="T527" i="2" s="1"/>
  <c r="R535" i="2"/>
  <c r="T535" i="2" s="1"/>
  <c r="R529" i="2"/>
  <c r="T529" i="2" s="1"/>
  <c r="R534" i="2"/>
  <c r="T534" i="2" s="1"/>
  <c r="R537" i="2"/>
  <c r="T537" i="2" s="1"/>
  <c r="R526" i="2"/>
  <c r="T526" i="2" s="1"/>
  <c r="J251" i="2"/>
  <c r="J250" i="2"/>
  <c r="J249" i="2"/>
  <c r="J248" i="2"/>
  <c r="J244" i="2"/>
  <c r="J362" i="2"/>
  <c r="J361" i="2"/>
  <c r="J327" i="2"/>
  <c r="J326" i="2"/>
  <c r="J468" i="2"/>
  <c r="J467" i="2"/>
  <c r="J466" i="2"/>
  <c r="J449" i="2"/>
  <c r="J448" i="2"/>
  <c r="J447" i="2"/>
  <c r="J446" i="2"/>
  <c r="J441" i="2"/>
  <c r="J440" i="2"/>
  <c r="J424" i="2"/>
  <c r="J417" i="2"/>
  <c r="J59" i="2"/>
  <c r="J124" i="2"/>
  <c r="T539" i="2" l="1"/>
  <c r="N490" i="2"/>
  <c r="O490" i="2" s="1"/>
  <c r="N491" i="2"/>
  <c r="O491" i="2" s="1"/>
  <c r="N492" i="2"/>
  <c r="O492" i="2" s="1"/>
  <c r="N493" i="2"/>
  <c r="O493" i="2" s="1"/>
  <c r="N494" i="2"/>
  <c r="O494" i="2" s="1"/>
  <c r="N495" i="2"/>
  <c r="O495" i="2" s="1"/>
  <c r="N496" i="2"/>
  <c r="O496" i="2" s="1"/>
  <c r="N497" i="2"/>
  <c r="O497" i="2" s="1"/>
  <c r="N498" i="2"/>
  <c r="O498" i="2" s="1"/>
  <c r="P498" i="2" s="1"/>
  <c r="N499" i="2"/>
  <c r="O499" i="2" s="1"/>
  <c r="N500" i="2"/>
  <c r="O500" i="2" s="1"/>
  <c r="N501" i="2"/>
  <c r="O501" i="2" s="1"/>
  <c r="N502" i="2"/>
  <c r="O502" i="2" s="1"/>
  <c r="N503" i="2"/>
  <c r="O503" i="2" s="1"/>
  <c r="N504" i="2"/>
  <c r="O504" i="2" s="1"/>
  <c r="N505" i="2"/>
  <c r="O505" i="2" s="1"/>
  <c r="N506" i="2"/>
  <c r="O506" i="2" s="1"/>
  <c r="P506" i="2" s="1"/>
  <c r="N507" i="2"/>
  <c r="O507" i="2" s="1"/>
  <c r="N508" i="2"/>
  <c r="O508" i="2" s="1"/>
  <c r="N509" i="2"/>
  <c r="O509" i="2" s="1"/>
  <c r="N510" i="2"/>
  <c r="O510" i="2" s="1"/>
  <c r="N511" i="2"/>
  <c r="O511" i="2" s="1"/>
  <c r="N512" i="2"/>
  <c r="O512" i="2" s="1"/>
  <c r="N513" i="2"/>
  <c r="O513" i="2" s="1"/>
  <c r="N514" i="2"/>
  <c r="O514" i="2" s="1"/>
  <c r="P514" i="2" s="1"/>
  <c r="N515" i="2"/>
  <c r="O515" i="2" s="1"/>
  <c r="N516" i="2"/>
  <c r="O516" i="2" s="1"/>
  <c r="N517" i="2"/>
  <c r="O517" i="2" s="1"/>
  <c r="N518" i="2"/>
  <c r="O518" i="2" s="1"/>
  <c r="N519" i="2"/>
  <c r="O519" i="2" s="1"/>
  <c r="N520" i="2"/>
  <c r="O520" i="2" s="1"/>
  <c r="N521" i="2"/>
  <c r="O521" i="2" s="1"/>
  <c r="N522" i="2"/>
  <c r="O522" i="2" s="1"/>
  <c r="N523" i="2"/>
  <c r="O523" i="2" s="1"/>
  <c r="N524" i="2"/>
  <c r="O524" i="2" s="1"/>
  <c r="N525" i="2"/>
  <c r="O525" i="2" s="1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490" i="2"/>
  <c r="C490" i="2"/>
  <c r="E490" i="2" s="1"/>
  <c r="C491" i="2"/>
  <c r="E491" i="2" s="1"/>
  <c r="C492" i="2"/>
  <c r="E492" i="2" s="1"/>
  <c r="C493" i="2"/>
  <c r="E493" i="2" s="1"/>
  <c r="C494" i="2"/>
  <c r="E494" i="2" s="1"/>
  <c r="C495" i="2"/>
  <c r="E495" i="2" s="1"/>
  <c r="C496" i="2"/>
  <c r="E496" i="2" s="1"/>
  <c r="C497" i="2"/>
  <c r="E497" i="2" s="1"/>
  <c r="C498" i="2"/>
  <c r="E498" i="2" s="1"/>
  <c r="C499" i="2"/>
  <c r="E499" i="2" s="1"/>
  <c r="C500" i="2"/>
  <c r="E500" i="2" s="1"/>
  <c r="C501" i="2"/>
  <c r="E501" i="2" s="1"/>
  <c r="C502" i="2"/>
  <c r="E502" i="2" s="1"/>
  <c r="C503" i="2"/>
  <c r="E503" i="2" s="1"/>
  <c r="C504" i="2"/>
  <c r="E504" i="2" s="1"/>
  <c r="C505" i="2"/>
  <c r="E505" i="2" s="1"/>
  <c r="C506" i="2"/>
  <c r="E506" i="2" s="1"/>
  <c r="C507" i="2"/>
  <c r="E507" i="2" s="1"/>
  <c r="C508" i="2"/>
  <c r="E508" i="2" s="1"/>
  <c r="C509" i="2"/>
  <c r="E509" i="2" s="1"/>
  <c r="C510" i="2"/>
  <c r="E510" i="2" s="1"/>
  <c r="C511" i="2"/>
  <c r="E511" i="2" s="1"/>
  <c r="C512" i="2"/>
  <c r="E512" i="2" s="1"/>
  <c r="C513" i="2"/>
  <c r="E513" i="2" s="1"/>
  <c r="C514" i="2"/>
  <c r="E514" i="2" s="1"/>
  <c r="C515" i="2"/>
  <c r="E515" i="2" s="1"/>
  <c r="C516" i="2"/>
  <c r="E516" i="2" s="1"/>
  <c r="C517" i="2"/>
  <c r="E517" i="2" s="1"/>
  <c r="C518" i="2"/>
  <c r="E518" i="2" s="1"/>
  <c r="C519" i="2"/>
  <c r="E519" i="2" s="1"/>
  <c r="C520" i="2"/>
  <c r="E520" i="2" s="1"/>
  <c r="C521" i="2"/>
  <c r="E521" i="2" s="1"/>
  <c r="C522" i="2"/>
  <c r="E522" i="2" s="1"/>
  <c r="C523" i="2"/>
  <c r="E523" i="2" s="1"/>
  <c r="C524" i="2"/>
  <c r="E524" i="2" s="1"/>
  <c r="C525" i="2"/>
  <c r="E525" i="2" s="1"/>
  <c r="D10" i="15"/>
  <c r="D9" i="15"/>
  <c r="D8" i="15"/>
  <c r="D6" i="15"/>
  <c r="D5" i="15"/>
  <c r="D4" i="15"/>
  <c r="N463" i="2"/>
  <c r="O463" i="2" s="1"/>
  <c r="P463" i="2" s="1"/>
  <c r="K463" i="2"/>
  <c r="C463" i="2"/>
  <c r="E463" i="2" s="1"/>
  <c r="N462" i="2"/>
  <c r="O462" i="2" s="1"/>
  <c r="K462" i="2"/>
  <c r="C462" i="2"/>
  <c r="E462" i="2" s="1"/>
  <c r="N461" i="2"/>
  <c r="O461" i="2" s="1"/>
  <c r="K461" i="2"/>
  <c r="C461" i="2"/>
  <c r="E461" i="2" s="1"/>
  <c r="N460" i="2"/>
  <c r="O460" i="2" s="1"/>
  <c r="K460" i="2"/>
  <c r="C460" i="2"/>
  <c r="E460" i="2" s="1"/>
  <c r="N489" i="2"/>
  <c r="O489" i="2" s="1"/>
  <c r="P489" i="2" s="1"/>
  <c r="K489" i="2"/>
  <c r="C489" i="2"/>
  <c r="E489" i="2" s="1"/>
  <c r="N488" i="2"/>
  <c r="O488" i="2" s="1"/>
  <c r="K488" i="2"/>
  <c r="C488" i="2"/>
  <c r="E488" i="2" s="1"/>
  <c r="N487" i="2"/>
  <c r="O487" i="2" s="1"/>
  <c r="P487" i="2" s="1"/>
  <c r="K487" i="2"/>
  <c r="C487" i="2"/>
  <c r="E487" i="2" s="1"/>
  <c r="N486" i="2"/>
  <c r="O486" i="2" s="1"/>
  <c r="K486" i="2"/>
  <c r="C486" i="2"/>
  <c r="E486" i="2" s="1"/>
  <c r="N485" i="2"/>
  <c r="O485" i="2" s="1"/>
  <c r="P485" i="2" s="1"/>
  <c r="K485" i="2"/>
  <c r="C485" i="2"/>
  <c r="E485" i="2" s="1"/>
  <c r="N484" i="2"/>
  <c r="O484" i="2" s="1"/>
  <c r="K484" i="2"/>
  <c r="C484" i="2"/>
  <c r="E484" i="2" s="1"/>
  <c r="N483" i="2"/>
  <c r="O483" i="2" s="1"/>
  <c r="P483" i="2" s="1"/>
  <c r="K483" i="2"/>
  <c r="C483" i="2"/>
  <c r="E483" i="2" s="1"/>
  <c r="N482" i="2"/>
  <c r="O482" i="2" s="1"/>
  <c r="K482" i="2"/>
  <c r="C482" i="2"/>
  <c r="E482" i="2" s="1"/>
  <c r="N481" i="2"/>
  <c r="O481" i="2" s="1"/>
  <c r="P481" i="2" s="1"/>
  <c r="K481" i="2"/>
  <c r="C481" i="2"/>
  <c r="E481" i="2" s="1"/>
  <c r="N480" i="2"/>
  <c r="O480" i="2" s="1"/>
  <c r="P480" i="2" s="1"/>
  <c r="K480" i="2"/>
  <c r="C480" i="2"/>
  <c r="E480" i="2" s="1"/>
  <c r="N479" i="2"/>
  <c r="O479" i="2" s="1"/>
  <c r="P479" i="2" s="1"/>
  <c r="K479" i="2"/>
  <c r="C479" i="2"/>
  <c r="E479" i="2" s="1"/>
  <c r="N478" i="2"/>
  <c r="O478" i="2" s="1"/>
  <c r="K478" i="2"/>
  <c r="C478" i="2"/>
  <c r="E478" i="2" s="1"/>
  <c r="N477" i="2"/>
  <c r="O477" i="2" s="1"/>
  <c r="P477" i="2" s="1"/>
  <c r="K477" i="2"/>
  <c r="C477" i="2"/>
  <c r="E477" i="2" s="1"/>
  <c r="N476" i="2"/>
  <c r="O476" i="2" s="1"/>
  <c r="P476" i="2" s="1"/>
  <c r="K476" i="2"/>
  <c r="C476" i="2"/>
  <c r="E476" i="2" s="1"/>
  <c r="N475" i="2"/>
  <c r="O475" i="2" s="1"/>
  <c r="K475" i="2"/>
  <c r="C475" i="2"/>
  <c r="E475" i="2" s="1"/>
  <c r="N474" i="2"/>
  <c r="O474" i="2" s="1"/>
  <c r="K474" i="2"/>
  <c r="C474" i="2"/>
  <c r="E474" i="2" s="1"/>
  <c r="N473" i="2"/>
  <c r="O473" i="2" s="1"/>
  <c r="K473" i="2"/>
  <c r="C473" i="2"/>
  <c r="E473" i="2" s="1"/>
  <c r="N472" i="2"/>
  <c r="O472" i="2" s="1"/>
  <c r="K472" i="2"/>
  <c r="C472" i="2"/>
  <c r="E472" i="2" s="1"/>
  <c r="N471" i="2"/>
  <c r="O471" i="2" s="1"/>
  <c r="K471" i="2"/>
  <c r="C471" i="2"/>
  <c r="E471" i="2" s="1"/>
  <c r="N470" i="2"/>
  <c r="O470" i="2" s="1"/>
  <c r="P470" i="2" s="1"/>
  <c r="K470" i="2"/>
  <c r="C470" i="2"/>
  <c r="E470" i="2" s="1"/>
  <c r="N469" i="2"/>
  <c r="O469" i="2" s="1"/>
  <c r="P469" i="2" s="1"/>
  <c r="K469" i="2"/>
  <c r="C469" i="2"/>
  <c r="E469" i="2" s="1"/>
  <c r="N468" i="2"/>
  <c r="O468" i="2" s="1"/>
  <c r="K468" i="2"/>
  <c r="C468" i="2"/>
  <c r="E468" i="2" s="1"/>
  <c r="N467" i="2"/>
  <c r="O467" i="2" s="1"/>
  <c r="P467" i="2" s="1"/>
  <c r="K467" i="2"/>
  <c r="C467" i="2"/>
  <c r="E467" i="2" s="1"/>
  <c r="N466" i="2"/>
  <c r="O466" i="2" s="1"/>
  <c r="K466" i="2"/>
  <c r="C466" i="2"/>
  <c r="E466" i="2" s="1"/>
  <c r="N465" i="2"/>
  <c r="O465" i="2" s="1"/>
  <c r="P465" i="2" s="1"/>
  <c r="K465" i="2"/>
  <c r="C465" i="2"/>
  <c r="E465" i="2" s="1"/>
  <c r="N464" i="2"/>
  <c r="O464" i="2" s="1"/>
  <c r="P464" i="2" s="1"/>
  <c r="K464" i="2"/>
  <c r="C464" i="2"/>
  <c r="E464" i="2" s="1"/>
  <c r="N459" i="2"/>
  <c r="O459" i="2" s="1"/>
  <c r="P459" i="2" s="1"/>
  <c r="K459" i="2"/>
  <c r="C459" i="2"/>
  <c r="E459" i="2" s="1"/>
  <c r="N458" i="2"/>
  <c r="O458" i="2" s="1"/>
  <c r="K458" i="2"/>
  <c r="C458" i="2"/>
  <c r="E458" i="2" s="1"/>
  <c r="N457" i="2"/>
  <c r="O457" i="2" s="1"/>
  <c r="P457" i="2" s="1"/>
  <c r="K457" i="2"/>
  <c r="C457" i="2"/>
  <c r="E457" i="2" s="1"/>
  <c r="N456" i="2"/>
  <c r="O456" i="2" s="1"/>
  <c r="J456" i="2"/>
  <c r="K456" i="2" s="1"/>
  <c r="C456" i="2"/>
  <c r="E456" i="2" s="1"/>
  <c r="N455" i="2"/>
  <c r="K455" i="2"/>
  <c r="C455" i="2"/>
  <c r="E455" i="2" s="1"/>
  <c r="N454" i="2"/>
  <c r="O454" i="2" s="1"/>
  <c r="K454" i="2"/>
  <c r="C454" i="2"/>
  <c r="E454" i="2" s="1"/>
  <c r="N453" i="2"/>
  <c r="O453" i="2" s="1"/>
  <c r="K453" i="2"/>
  <c r="C453" i="2"/>
  <c r="E453" i="2" s="1"/>
  <c r="N452" i="2"/>
  <c r="O452" i="2" s="1"/>
  <c r="K452" i="2"/>
  <c r="C452" i="2"/>
  <c r="E452" i="2" s="1"/>
  <c r="N451" i="2"/>
  <c r="O451" i="2" s="1"/>
  <c r="P451" i="2" s="1"/>
  <c r="K451" i="2"/>
  <c r="C451" i="2"/>
  <c r="E451" i="2" s="1"/>
  <c r="N450" i="2"/>
  <c r="O450" i="2" s="1"/>
  <c r="J450" i="2"/>
  <c r="K450" i="2" s="1"/>
  <c r="C450" i="2"/>
  <c r="E450" i="2" s="1"/>
  <c r="N449" i="2"/>
  <c r="O449" i="2" s="1"/>
  <c r="K449" i="2"/>
  <c r="C449" i="2"/>
  <c r="E449" i="2" s="1"/>
  <c r="N448" i="2"/>
  <c r="O448" i="2" s="1"/>
  <c r="P448" i="2" s="1"/>
  <c r="K448" i="2"/>
  <c r="C448" i="2"/>
  <c r="E448" i="2" s="1"/>
  <c r="N447" i="2"/>
  <c r="O447" i="2" s="1"/>
  <c r="P447" i="2" s="1"/>
  <c r="K447" i="2"/>
  <c r="C447" i="2"/>
  <c r="E447" i="2" s="1"/>
  <c r="N446" i="2"/>
  <c r="O446" i="2" s="1"/>
  <c r="P446" i="2" s="1"/>
  <c r="K446" i="2"/>
  <c r="C446" i="2"/>
  <c r="E446" i="2" s="1"/>
  <c r="N445" i="2"/>
  <c r="O445" i="2" s="1"/>
  <c r="K445" i="2"/>
  <c r="C445" i="2"/>
  <c r="E445" i="2" s="1"/>
  <c r="P444" i="2"/>
  <c r="N444" i="2"/>
  <c r="K444" i="2"/>
  <c r="Q444" i="2" s="1"/>
  <c r="C444" i="2"/>
  <c r="E444" i="2" s="1"/>
  <c r="N443" i="2"/>
  <c r="O443" i="2" s="1"/>
  <c r="P443" i="2" s="1"/>
  <c r="K443" i="2"/>
  <c r="C443" i="2"/>
  <c r="E443" i="2" s="1"/>
  <c r="N442" i="2"/>
  <c r="O442" i="2" s="1"/>
  <c r="K442" i="2"/>
  <c r="C442" i="2"/>
  <c r="E442" i="2" s="1"/>
  <c r="N441" i="2"/>
  <c r="O441" i="2" s="1"/>
  <c r="P441" i="2" s="1"/>
  <c r="K441" i="2"/>
  <c r="C441" i="2"/>
  <c r="E441" i="2" s="1"/>
  <c r="N440" i="2"/>
  <c r="O440" i="2" s="1"/>
  <c r="P440" i="2" s="1"/>
  <c r="K440" i="2"/>
  <c r="C440" i="2"/>
  <c r="E440" i="2" s="1"/>
  <c r="N439" i="2"/>
  <c r="O439" i="2" s="1"/>
  <c r="K439" i="2"/>
  <c r="C439" i="2"/>
  <c r="E439" i="2" s="1"/>
  <c r="N438" i="2"/>
  <c r="O438" i="2" s="1"/>
  <c r="P438" i="2" s="1"/>
  <c r="K438" i="2"/>
  <c r="C438" i="2"/>
  <c r="E438" i="2" s="1"/>
  <c r="N437" i="2"/>
  <c r="O437" i="2" s="1"/>
  <c r="P437" i="2" s="1"/>
  <c r="K437" i="2"/>
  <c r="C437" i="2"/>
  <c r="E437" i="2" s="1"/>
  <c r="N436" i="2"/>
  <c r="O436" i="2" s="1"/>
  <c r="K436" i="2"/>
  <c r="C436" i="2"/>
  <c r="E436" i="2" s="1"/>
  <c r="N435" i="2"/>
  <c r="O435" i="2" s="1"/>
  <c r="K435" i="2"/>
  <c r="C435" i="2"/>
  <c r="E435" i="2" s="1"/>
  <c r="N434" i="2"/>
  <c r="O434" i="2" s="1"/>
  <c r="K434" i="2"/>
  <c r="C434" i="2"/>
  <c r="E434" i="2" s="1"/>
  <c r="N433" i="2"/>
  <c r="O433" i="2" s="1"/>
  <c r="K433" i="2"/>
  <c r="C433" i="2"/>
  <c r="E433" i="2" s="1"/>
  <c r="N432" i="2"/>
  <c r="O432" i="2" s="1"/>
  <c r="K432" i="2"/>
  <c r="C432" i="2"/>
  <c r="E432" i="2" s="1"/>
  <c r="N431" i="2"/>
  <c r="O431" i="2" s="1"/>
  <c r="K431" i="2"/>
  <c r="C431" i="2"/>
  <c r="E431" i="2" s="1"/>
  <c r="N430" i="2"/>
  <c r="O430" i="2" s="1"/>
  <c r="P430" i="2" s="1"/>
  <c r="K430" i="2"/>
  <c r="C430" i="2"/>
  <c r="E430" i="2" s="1"/>
  <c r="N429" i="2"/>
  <c r="O429" i="2" s="1"/>
  <c r="K429" i="2"/>
  <c r="C429" i="2"/>
  <c r="E429" i="2" s="1"/>
  <c r="N428" i="2"/>
  <c r="O428" i="2" s="1"/>
  <c r="P428" i="2" s="1"/>
  <c r="K428" i="2"/>
  <c r="C428" i="2"/>
  <c r="E428" i="2" s="1"/>
  <c r="N427" i="2"/>
  <c r="O427" i="2" s="1"/>
  <c r="P427" i="2" s="1"/>
  <c r="K427" i="2"/>
  <c r="C427" i="2"/>
  <c r="E427" i="2" s="1"/>
  <c r="N426" i="2"/>
  <c r="O426" i="2" s="1"/>
  <c r="K426" i="2"/>
  <c r="C426" i="2"/>
  <c r="E426" i="2" s="1"/>
  <c r="N425" i="2"/>
  <c r="O425" i="2" s="1"/>
  <c r="K425" i="2"/>
  <c r="C425" i="2"/>
  <c r="E425" i="2" s="1"/>
  <c r="N424" i="2"/>
  <c r="O424" i="2" s="1"/>
  <c r="P424" i="2" s="1"/>
  <c r="K424" i="2"/>
  <c r="C424" i="2"/>
  <c r="E424" i="2" s="1"/>
  <c r="N423" i="2"/>
  <c r="O423" i="2" s="1"/>
  <c r="P423" i="2" s="1"/>
  <c r="K423" i="2"/>
  <c r="C423" i="2"/>
  <c r="E423" i="2" s="1"/>
  <c r="N422" i="2"/>
  <c r="O422" i="2" s="1"/>
  <c r="K422" i="2"/>
  <c r="C422" i="2"/>
  <c r="E422" i="2" s="1"/>
  <c r="N421" i="2"/>
  <c r="O421" i="2" s="1"/>
  <c r="P421" i="2" s="1"/>
  <c r="K421" i="2"/>
  <c r="C421" i="2"/>
  <c r="E421" i="2" s="1"/>
  <c r="N420" i="2"/>
  <c r="O420" i="2" s="1"/>
  <c r="K420" i="2"/>
  <c r="C420" i="2"/>
  <c r="E420" i="2" s="1"/>
  <c r="N419" i="2"/>
  <c r="O419" i="2" s="1"/>
  <c r="K419" i="2"/>
  <c r="C419" i="2"/>
  <c r="E419" i="2" s="1"/>
  <c r="N418" i="2"/>
  <c r="O418" i="2" s="1"/>
  <c r="K418" i="2"/>
  <c r="C418" i="2"/>
  <c r="E418" i="2" s="1"/>
  <c r="N417" i="2"/>
  <c r="O417" i="2" s="1"/>
  <c r="K417" i="2"/>
  <c r="C417" i="2"/>
  <c r="E417" i="2" s="1"/>
  <c r="N416" i="2"/>
  <c r="O416" i="2" s="1"/>
  <c r="K416" i="2"/>
  <c r="C416" i="2"/>
  <c r="E416" i="2" s="1"/>
  <c r="N415" i="2"/>
  <c r="O415" i="2" s="1"/>
  <c r="P415" i="2" s="1"/>
  <c r="K415" i="2"/>
  <c r="C415" i="2"/>
  <c r="E415" i="2" s="1"/>
  <c r="N414" i="2"/>
  <c r="O414" i="2" s="1"/>
  <c r="J414" i="2"/>
  <c r="K414" i="2" s="1"/>
  <c r="C414" i="2"/>
  <c r="E414" i="2" s="1"/>
  <c r="N413" i="2"/>
  <c r="O413" i="2" s="1"/>
  <c r="K413" i="2"/>
  <c r="C413" i="2"/>
  <c r="E413" i="2" s="1"/>
  <c r="N412" i="2"/>
  <c r="O412" i="2" s="1"/>
  <c r="K412" i="2"/>
  <c r="C412" i="2"/>
  <c r="E412" i="2" s="1"/>
  <c r="N411" i="2"/>
  <c r="O411" i="2" s="1"/>
  <c r="K411" i="2"/>
  <c r="C411" i="2"/>
  <c r="E411" i="2" s="1"/>
  <c r="N410" i="2"/>
  <c r="O410" i="2" s="1"/>
  <c r="P410" i="2" s="1"/>
  <c r="K410" i="2"/>
  <c r="C410" i="2"/>
  <c r="E410" i="2" s="1"/>
  <c r="N409" i="2"/>
  <c r="O409" i="2" s="1"/>
  <c r="P409" i="2" s="1"/>
  <c r="K409" i="2"/>
  <c r="C409" i="2"/>
  <c r="E409" i="2" s="1"/>
  <c r="N408" i="2"/>
  <c r="O408" i="2" s="1"/>
  <c r="K408" i="2"/>
  <c r="C408" i="2"/>
  <c r="E408" i="2" s="1"/>
  <c r="N407" i="2"/>
  <c r="O407" i="2" s="1"/>
  <c r="P407" i="2" s="1"/>
  <c r="K407" i="2"/>
  <c r="C407" i="2"/>
  <c r="E407" i="2" s="1"/>
  <c r="N406" i="2"/>
  <c r="O406" i="2" s="1"/>
  <c r="J406" i="2"/>
  <c r="K406" i="2" s="1"/>
  <c r="C406" i="2"/>
  <c r="E406" i="2" s="1"/>
  <c r="N405" i="2"/>
  <c r="O405" i="2" s="1"/>
  <c r="J405" i="2"/>
  <c r="K405" i="2" s="1"/>
  <c r="C405" i="2"/>
  <c r="E405" i="2" s="1"/>
  <c r="N404" i="2"/>
  <c r="O404" i="2" s="1"/>
  <c r="J404" i="2"/>
  <c r="K404" i="2" s="1"/>
  <c r="C404" i="2"/>
  <c r="E404" i="2" s="1"/>
  <c r="N403" i="2"/>
  <c r="O403" i="2" s="1"/>
  <c r="J403" i="2"/>
  <c r="K403" i="2" s="1"/>
  <c r="C403" i="2"/>
  <c r="E403" i="2" s="1"/>
  <c r="N402" i="2"/>
  <c r="O402" i="2" s="1"/>
  <c r="J402" i="2"/>
  <c r="K402" i="2" s="1"/>
  <c r="C402" i="2"/>
  <c r="E402" i="2" s="1"/>
  <c r="N401" i="2"/>
  <c r="O401" i="2" s="1"/>
  <c r="J401" i="2"/>
  <c r="K401" i="2" s="1"/>
  <c r="C401" i="2"/>
  <c r="E401" i="2" s="1"/>
  <c r="N400" i="2"/>
  <c r="O400" i="2" s="1"/>
  <c r="J400" i="2"/>
  <c r="K400" i="2" s="1"/>
  <c r="C400" i="2"/>
  <c r="E400" i="2" s="1"/>
  <c r="N399" i="2"/>
  <c r="O399" i="2" s="1"/>
  <c r="K399" i="2"/>
  <c r="C399" i="2"/>
  <c r="E399" i="2" s="1"/>
  <c r="N398" i="2"/>
  <c r="P398" i="2" s="1"/>
  <c r="K398" i="2"/>
  <c r="C398" i="2"/>
  <c r="E398" i="2" s="1"/>
  <c r="N397" i="2"/>
  <c r="O397" i="2" s="1"/>
  <c r="K397" i="2"/>
  <c r="C397" i="2"/>
  <c r="E397" i="2" s="1"/>
  <c r="N396" i="2"/>
  <c r="O396" i="2" s="1"/>
  <c r="P396" i="2" s="1"/>
  <c r="K396" i="2"/>
  <c r="C396" i="2"/>
  <c r="E396" i="2" s="1"/>
  <c r="N395" i="2"/>
  <c r="O395" i="2" s="1"/>
  <c r="K395" i="2"/>
  <c r="C395" i="2"/>
  <c r="E395" i="2" s="1"/>
  <c r="N394" i="2"/>
  <c r="O394" i="2" s="1"/>
  <c r="K394" i="2"/>
  <c r="C394" i="2"/>
  <c r="E394" i="2" s="1"/>
  <c r="N393" i="2"/>
  <c r="O393" i="2" s="1"/>
  <c r="K393" i="2"/>
  <c r="C393" i="2"/>
  <c r="E393" i="2" s="1"/>
  <c r="N392" i="2"/>
  <c r="O392" i="2" s="1"/>
  <c r="P392" i="2" s="1"/>
  <c r="K392" i="2"/>
  <c r="C392" i="2"/>
  <c r="E392" i="2" s="1"/>
  <c r="N391" i="2"/>
  <c r="O391" i="2" s="1"/>
  <c r="K391" i="2"/>
  <c r="C391" i="2"/>
  <c r="E391" i="2" s="1"/>
  <c r="N390" i="2"/>
  <c r="O390" i="2" s="1"/>
  <c r="K390" i="2"/>
  <c r="C390" i="2"/>
  <c r="E390" i="2" s="1"/>
  <c r="N389" i="2"/>
  <c r="O389" i="2" s="1"/>
  <c r="P389" i="2" s="1"/>
  <c r="K389" i="2"/>
  <c r="C389" i="2"/>
  <c r="E389" i="2" s="1"/>
  <c r="N388" i="2"/>
  <c r="O388" i="2" s="1"/>
  <c r="K388" i="2"/>
  <c r="C388" i="2"/>
  <c r="E388" i="2" s="1"/>
  <c r="N387" i="2"/>
  <c r="O387" i="2" s="1"/>
  <c r="P387" i="2" s="1"/>
  <c r="K387" i="2"/>
  <c r="C387" i="2"/>
  <c r="E387" i="2" s="1"/>
  <c r="N386" i="2"/>
  <c r="O386" i="2" s="1"/>
  <c r="J386" i="2"/>
  <c r="K386" i="2" s="1"/>
  <c r="C386" i="2"/>
  <c r="E386" i="2" s="1"/>
  <c r="N385" i="2"/>
  <c r="O385" i="2" s="1"/>
  <c r="J385" i="2"/>
  <c r="K385" i="2" s="1"/>
  <c r="C385" i="2"/>
  <c r="E385" i="2" s="1"/>
  <c r="N384" i="2"/>
  <c r="O384" i="2" s="1"/>
  <c r="K384" i="2"/>
  <c r="C384" i="2"/>
  <c r="E384" i="2" s="1"/>
  <c r="N383" i="2"/>
  <c r="O383" i="2" s="1"/>
  <c r="J383" i="2"/>
  <c r="K383" i="2" s="1"/>
  <c r="C383" i="2"/>
  <c r="E383" i="2" s="1"/>
  <c r="N382" i="2"/>
  <c r="J382" i="2"/>
  <c r="K382" i="2" s="1"/>
  <c r="C382" i="2"/>
  <c r="E382" i="2" s="1"/>
  <c r="N381" i="2"/>
  <c r="O381" i="2" s="1"/>
  <c r="P381" i="2" s="1"/>
  <c r="K381" i="2"/>
  <c r="C381" i="2"/>
  <c r="E381" i="2" s="1"/>
  <c r="N380" i="2"/>
  <c r="O380" i="2" s="1"/>
  <c r="P380" i="2" s="1"/>
  <c r="K380" i="2"/>
  <c r="C380" i="2"/>
  <c r="E380" i="2" s="1"/>
  <c r="N379" i="2"/>
  <c r="O379" i="2" s="1"/>
  <c r="P379" i="2" s="1"/>
  <c r="K379" i="2"/>
  <c r="C379" i="2"/>
  <c r="E379" i="2" s="1"/>
  <c r="N378" i="2"/>
  <c r="O378" i="2" s="1"/>
  <c r="K378" i="2"/>
  <c r="C378" i="2"/>
  <c r="E378" i="2" s="1"/>
  <c r="N377" i="2"/>
  <c r="O377" i="2" s="1"/>
  <c r="K377" i="2"/>
  <c r="C377" i="2"/>
  <c r="E377" i="2" s="1"/>
  <c r="N376" i="2"/>
  <c r="O376" i="2" s="1"/>
  <c r="K376" i="2"/>
  <c r="C376" i="2"/>
  <c r="E376" i="2" s="1"/>
  <c r="N375" i="2"/>
  <c r="O375" i="2" s="1"/>
  <c r="P375" i="2" s="1"/>
  <c r="K375" i="2"/>
  <c r="C375" i="2"/>
  <c r="E375" i="2" s="1"/>
  <c r="N374" i="2"/>
  <c r="O374" i="2" s="1"/>
  <c r="K374" i="2"/>
  <c r="C374" i="2"/>
  <c r="E374" i="2" s="1"/>
  <c r="N373" i="2"/>
  <c r="O373" i="2" s="1"/>
  <c r="K373" i="2"/>
  <c r="C373" i="2"/>
  <c r="E373" i="2" s="1"/>
  <c r="N372" i="2"/>
  <c r="O372" i="2" s="1"/>
  <c r="K372" i="2"/>
  <c r="C372" i="2"/>
  <c r="E372" i="2" s="1"/>
  <c r="N371" i="2"/>
  <c r="O371" i="2" s="1"/>
  <c r="J371" i="2"/>
  <c r="K371" i="2" s="1"/>
  <c r="C371" i="2"/>
  <c r="E371" i="2" s="1"/>
  <c r="N370" i="2"/>
  <c r="O370" i="2" s="1"/>
  <c r="J370" i="2"/>
  <c r="K370" i="2" s="1"/>
  <c r="C370" i="2"/>
  <c r="E370" i="2" s="1"/>
  <c r="N369" i="2"/>
  <c r="O369" i="2" s="1"/>
  <c r="J369" i="2"/>
  <c r="K369" i="2" s="1"/>
  <c r="C369" i="2"/>
  <c r="E369" i="2" s="1"/>
  <c r="N368" i="2"/>
  <c r="O368" i="2" s="1"/>
  <c r="J368" i="2"/>
  <c r="K368" i="2" s="1"/>
  <c r="C368" i="2"/>
  <c r="E368" i="2" s="1"/>
  <c r="N367" i="2"/>
  <c r="O367" i="2" s="1"/>
  <c r="J367" i="2"/>
  <c r="K367" i="2" s="1"/>
  <c r="C367" i="2"/>
  <c r="E367" i="2" s="1"/>
  <c r="N366" i="2"/>
  <c r="O366" i="2" s="1"/>
  <c r="J366" i="2"/>
  <c r="K366" i="2" s="1"/>
  <c r="C366" i="2"/>
  <c r="E366" i="2" s="1"/>
  <c r="N365" i="2"/>
  <c r="O365" i="2" s="1"/>
  <c r="P365" i="2" s="1"/>
  <c r="K365" i="2"/>
  <c r="C365" i="2"/>
  <c r="E365" i="2" s="1"/>
  <c r="N364" i="2"/>
  <c r="O364" i="2" s="1"/>
  <c r="K364" i="2"/>
  <c r="C364" i="2"/>
  <c r="E364" i="2" s="1"/>
  <c r="N363" i="2"/>
  <c r="O363" i="2" s="1"/>
  <c r="J363" i="2"/>
  <c r="K363" i="2" s="1"/>
  <c r="C363" i="2"/>
  <c r="E363" i="2" s="1"/>
  <c r="N362" i="2"/>
  <c r="O362" i="2" s="1"/>
  <c r="P362" i="2" s="1"/>
  <c r="K362" i="2"/>
  <c r="C362" i="2"/>
  <c r="E362" i="2" s="1"/>
  <c r="N361" i="2"/>
  <c r="O361" i="2" s="1"/>
  <c r="P361" i="2" s="1"/>
  <c r="K361" i="2"/>
  <c r="C361" i="2"/>
  <c r="E361" i="2" s="1"/>
  <c r="N360" i="2"/>
  <c r="O360" i="2" s="1"/>
  <c r="K360" i="2"/>
  <c r="C360" i="2"/>
  <c r="E360" i="2" s="1"/>
  <c r="N359" i="2"/>
  <c r="O359" i="2" s="1"/>
  <c r="K359" i="2"/>
  <c r="C359" i="2"/>
  <c r="E359" i="2" s="1"/>
  <c r="N358" i="2"/>
  <c r="O358" i="2" s="1"/>
  <c r="K358" i="2"/>
  <c r="C358" i="2"/>
  <c r="E358" i="2" s="1"/>
  <c r="N357" i="2"/>
  <c r="O357" i="2" s="1"/>
  <c r="K357" i="2"/>
  <c r="C357" i="2"/>
  <c r="E357" i="2" s="1"/>
  <c r="N356" i="2"/>
  <c r="O356" i="2" s="1"/>
  <c r="P356" i="2" s="1"/>
  <c r="K356" i="2"/>
  <c r="C356" i="2"/>
  <c r="E356" i="2" s="1"/>
  <c r="N355" i="2"/>
  <c r="O355" i="2" s="1"/>
  <c r="P355" i="2" s="1"/>
  <c r="K355" i="2"/>
  <c r="C355" i="2"/>
  <c r="E355" i="2" s="1"/>
  <c r="N354" i="2"/>
  <c r="O354" i="2" s="1"/>
  <c r="K354" i="2"/>
  <c r="C354" i="2"/>
  <c r="E354" i="2" s="1"/>
  <c r="N353" i="2"/>
  <c r="O353" i="2" s="1"/>
  <c r="P353" i="2" s="1"/>
  <c r="K353" i="2"/>
  <c r="C353" i="2"/>
  <c r="E353" i="2" s="1"/>
  <c r="N352" i="2"/>
  <c r="O352" i="2" s="1"/>
  <c r="P352" i="2" s="1"/>
  <c r="K352" i="2"/>
  <c r="C352" i="2"/>
  <c r="E352" i="2" s="1"/>
  <c r="N351" i="2"/>
  <c r="O351" i="2" s="1"/>
  <c r="K351" i="2"/>
  <c r="C351" i="2"/>
  <c r="E351" i="2" s="1"/>
  <c r="N350" i="2"/>
  <c r="O350" i="2" s="1"/>
  <c r="P350" i="2" s="1"/>
  <c r="K350" i="2"/>
  <c r="C350" i="2"/>
  <c r="E350" i="2" s="1"/>
  <c r="N349" i="2"/>
  <c r="O349" i="2" s="1"/>
  <c r="K349" i="2"/>
  <c r="C349" i="2"/>
  <c r="E349" i="2" s="1"/>
  <c r="N348" i="2"/>
  <c r="O348" i="2" s="1"/>
  <c r="K348" i="2"/>
  <c r="C348" i="2"/>
  <c r="E348" i="2" s="1"/>
  <c r="N347" i="2"/>
  <c r="O347" i="2" s="1"/>
  <c r="K347" i="2"/>
  <c r="C347" i="2"/>
  <c r="E347" i="2" s="1"/>
  <c r="N346" i="2"/>
  <c r="O346" i="2" s="1"/>
  <c r="K346" i="2"/>
  <c r="C346" i="2"/>
  <c r="E346" i="2" s="1"/>
  <c r="N345" i="2"/>
  <c r="O345" i="2" s="1"/>
  <c r="K345" i="2"/>
  <c r="C345" i="2"/>
  <c r="E345" i="2" s="1"/>
  <c r="N344" i="2"/>
  <c r="O344" i="2" s="1"/>
  <c r="K344" i="2"/>
  <c r="C344" i="2"/>
  <c r="E344" i="2" s="1"/>
  <c r="N343" i="2"/>
  <c r="O343" i="2" s="1"/>
  <c r="K343" i="2"/>
  <c r="C343" i="2"/>
  <c r="E343" i="2" s="1"/>
  <c r="N342" i="2"/>
  <c r="O342" i="2" s="1"/>
  <c r="K342" i="2"/>
  <c r="C342" i="2"/>
  <c r="E342" i="2" s="1"/>
  <c r="N341" i="2"/>
  <c r="O341" i="2" s="1"/>
  <c r="K341" i="2"/>
  <c r="C341" i="2"/>
  <c r="E341" i="2" s="1"/>
  <c r="N340" i="2"/>
  <c r="K340" i="2"/>
  <c r="C340" i="2"/>
  <c r="E340" i="2" s="1"/>
  <c r="N339" i="2"/>
  <c r="O339" i="2" s="1"/>
  <c r="P339" i="2" s="1"/>
  <c r="K339" i="2"/>
  <c r="C339" i="2"/>
  <c r="E339" i="2" s="1"/>
  <c r="N338" i="2"/>
  <c r="K338" i="2"/>
  <c r="C338" i="2"/>
  <c r="E338" i="2" s="1"/>
  <c r="N337" i="2"/>
  <c r="O337" i="2" s="1"/>
  <c r="K337" i="2"/>
  <c r="C337" i="2"/>
  <c r="E337" i="2" s="1"/>
  <c r="N336" i="2"/>
  <c r="O336" i="2" s="1"/>
  <c r="P336" i="2" s="1"/>
  <c r="K336" i="2"/>
  <c r="C336" i="2"/>
  <c r="E336" i="2" s="1"/>
  <c r="N335" i="2"/>
  <c r="O335" i="2" s="1"/>
  <c r="K335" i="2"/>
  <c r="C335" i="2"/>
  <c r="E335" i="2" s="1"/>
  <c r="N334" i="2"/>
  <c r="O334" i="2" s="1"/>
  <c r="K334" i="2"/>
  <c r="C334" i="2"/>
  <c r="E334" i="2" s="1"/>
  <c r="N333" i="2"/>
  <c r="O333" i="2" s="1"/>
  <c r="P333" i="2" s="1"/>
  <c r="K333" i="2"/>
  <c r="C333" i="2"/>
  <c r="E333" i="2" s="1"/>
  <c r="N332" i="2"/>
  <c r="O332" i="2" s="1"/>
  <c r="K332" i="2"/>
  <c r="C332" i="2"/>
  <c r="E332" i="2" s="1"/>
  <c r="N331" i="2"/>
  <c r="O331" i="2" s="1"/>
  <c r="J331" i="2"/>
  <c r="K331" i="2" s="1"/>
  <c r="C331" i="2"/>
  <c r="E331" i="2" s="1"/>
  <c r="N330" i="2"/>
  <c r="O330" i="2" s="1"/>
  <c r="J330" i="2"/>
  <c r="K330" i="2" s="1"/>
  <c r="C330" i="2"/>
  <c r="E330" i="2" s="1"/>
  <c r="N329" i="2"/>
  <c r="O329" i="2" s="1"/>
  <c r="J329" i="2"/>
  <c r="K329" i="2" s="1"/>
  <c r="C329" i="2"/>
  <c r="E329" i="2" s="1"/>
  <c r="N328" i="2"/>
  <c r="K328" i="2"/>
  <c r="C328" i="2"/>
  <c r="E328" i="2" s="1"/>
  <c r="N327" i="2"/>
  <c r="O327" i="2" s="1"/>
  <c r="P327" i="2" s="1"/>
  <c r="K327" i="2"/>
  <c r="C327" i="2"/>
  <c r="E327" i="2" s="1"/>
  <c r="N326" i="2"/>
  <c r="O326" i="2" s="1"/>
  <c r="P326" i="2" s="1"/>
  <c r="K326" i="2"/>
  <c r="C326" i="2"/>
  <c r="E326" i="2" s="1"/>
  <c r="N325" i="2"/>
  <c r="O325" i="2" s="1"/>
  <c r="K325" i="2"/>
  <c r="C325" i="2"/>
  <c r="E325" i="2" s="1"/>
  <c r="N324" i="2"/>
  <c r="O324" i="2" s="1"/>
  <c r="K324" i="2"/>
  <c r="C324" i="2"/>
  <c r="E324" i="2" s="1"/>
  <c r="N323" i="2"/>
  <c r="O323" i="2" s="1"/>
  <c r="K323" i="2"/>
  <c r="C323" i="2"/>
  <c r="E323" i="2" s="1"/>
  <c r="N322" i="2"/>
  <c r="O322" i="2" s="1"/>
  <c r="K322" i="2"/>
  <c r="C322" i="2"/>
  <c r="E322" i="2" s="1"/>
  <c r="N321" i="2"/>
  <c r="O321" i="2" s="1"/>
  <c r="K321" i="2"/>
  <c r="C321" i="2"/>
  <c r="E321" i="2" s="1"/>
  <c r="N320" i="2"/>
  <c r="O320" i="2" s="1"/>
  <c r="K320" i="2"/>
  <c r="C320" i="2"/>
  <c r="E320" i="2" s="1"/>
  <c r="N319" i="2"/>
  <c r="O319" i="2" s="1"/>
  <c r="P319" i="2" s="1"/>
  <c r="K319" i="2"/>
  <c r="C319" i="2"/>
  <c r="E319" i="2" s="1"/>
  <c r="N318" i="2"/>
  <c r="K318" i="2"/>
  <c r="C318" i="2"/>
  <c r="E318" i="2" s="1"/>
  <c r="N317" i="2"/>
  <c r="O317" i="2" s="1"/>
  <c r="J317" i="2"/>
  <c r="K317" i="2" s="1"/>
  <c r="C317" i="2"/>
  <c r="E317" i="2" s="1"/>
  <c r="N316" i="2"/>
  <c r="O316" i="2" s="1"/>
  <c r="P316" i="2" s="1"/>
  <c r="K316" i="2"/>
  <c r="C316" i="2"/>
  <c r="E316" i="2" s="1"/>
  <c r="N315" i="2"/>
  <c r="O315" i="2" s="1"/>
  <c r="J315" i="2"/>
  <c r="K315" i="2" s="1"/>
  <c r="C315" i="2"/>
  <c r="E315" i="2" s="1"/>
  <c r="N314" i="2"/>
  <c r="O314" i="2" s="1"/>
  <c r="J314" i="2"/>
  <c r="K314" i="2" s="1"/>
  <c r="C314" i="2"/>
  <c r="E314" i="2" s="1"/>
  <c r="N313" i="2"/>
  <c r="O313" i="2" s="1"/>
  <c r="J313" i="2"/>
  <c r="K313" i="2" s="1"/>
  <c r="C313" i="2"/>
  <c r="E313" i="2" s="1"/>
  <c r="N312" i="2"/>
  <c r="O312" i="2" s="1"/>
  <c r="J312" i="2"/>
  <c r="K312" i="2" s="1"/>
  <c r="C312" i="2"/>
  <c r="E312" i="2" s="1"/>
  <c r="N311" i="2"/>
  <c r="O311" i="2" s="1"/>
  <c r="P311" i="2" s="1"/>
  <c r="K311" i="2"/>
  <c r="C311" i="2"/>
  <c r="E311" i="2" s="1"/>
  <c r="N310" i="2"/>
  <c r="O310" i="2" s="1"/>
  <c r="J310" i="2"/>
  <c r="C310" i="2"/>
  <c r="E310" i="2" s="1"/>
  <c r="N309" i="2"/>
  <c r="O309" i="2" s="1"/>
  <c r="P309" i="2" s="1"/>
  <c r="K309" i="2"/>
  <c r="C309" i="2"/>
  <c r="E309" i="2" s="1"/>
  <c r="N308" i="2"/>
  <c r="O308" i="2" s="1"/>
  <c r="P308" i="2" s="1"/>
  <c r="K308" i="2"/>
  <c r="C308" i="2"/>
  <c r="E308" i="2" s="1"/>
  <c r="N307" i="2"/>
  <c r="O307" i="2" s="1"/>
  <c r="K307" i="2"/>
  <c r="C307" i="2"/>
  <c r="E307" i="2" s="1"/>
  <c r="N306" i="2"/>
  <c r="O306" i="2" s="1"/>
  <c r="K306" i="2"/>
  <c r="C306" i="2"/>
  <c r="E306" i="2" s="1"/>
  <c r="N305" i="2"/>
  <c r="O305" i="2" s="1"/>
  <c r="K305" i="2"/>
  <c r="C305" i="2"/>
  <c r="E305" i="2" s="1"/>
  <c r="N304" i="2"/>
  <c r="O304" i="2" s="1"/>
  <c r="K304" i="2"/>
  <c r="C304" i="2"/>
  <c r="E304" i="2" s="1"/>
  <c r="N303" i="2"/>
  <c r="O303" i="2" s="1"/>
  <c r="K303" i="2"/>
  <c r="C303" i="2"/>
  <c r="E303" i="2" s="1"/>
  <c r="N302" i="2"/>
  <c r="O302" i="2" s="1"/>
  <c r="P302" i="2" s="1"/>
  <c r="K302" i="2"/>
  <c r="C302" i="2"/>
  <c r="E302" i="2" s="1"/>
  <c r="N301" i="2"/>
  <c r="O301" i="2" s="1"/>
  <c r="P301" i="2" s="1"/>
  <c r="K301" i="2"/>
  <c r="C301" i="2"/>
  <c r="E301" i="2" s="1"/>
  <c r="N300" i="2"/>
  <c r="O300" i="2" s="1"/>
  <c r="K300" i="2"/>
  <c r="C300" i="2"/>
  <c r="E300" i="2" s="1"/>
  <c r="N299" i="2"/>
  <c r="O299" i="2" s="1"/>
  <c r="K299" i="2"/>
  <c r="C299" i="2"/>
  <c r="E299" i="2" s="1"/>
  <c r="N298" i="2"/>
  <c r="O298" i="2" s="1"/>
  <c r="P298" i="2" s="1"/>
  <c r="K298" i="2"/>
  <c r="C298" i="2"/>
  <c r="E298" i="2" s="1"/>
  <c r="N297" i="2"/>
  <c r="O297" i="2" s="1"/>
  <c r="K297" i="2"/>
  <c r="C297" i="2"/>
  <c r="E297" i="2" s="1"/>
  <c r="N296" i="2"/>
  <c r="O296" i="2" s="1"/>
  <c r="P296" i="2" s="1"/>
  <c r="K296" i="2"/>
  <c r="C296" i="2"/>
  <c r="E296" i="2" s="1"/>
  <c r="N295" i="2"/>
  <c r="O295" i="2" s="1"/>
  <c r="K295" i="2"/>
  <c r="C295" i="2"/>
  <c r="E295" i="2" s="1"/>
  <c r="N294" i="2"/>
  <c r="O294" i="2" s="1"/>
  <c r="K294" i="2"/>
  <c r="C294" i="2"/>
  <c r="E294" i="2" s="1"/>
  <c r="N293" i="2"/>
  <c r="O293" i="2" s="1"/>
  <c r="P293" i="2" s="1"/>
  <c r="K293" i="2"/>
  <c r="C293" i="2"/>
  <c r="E293" i="2" s="1"/>
  <c r="N292" i="2"/>
  <c r="O292" i="2" s="1"/>
  <c r="P292" i="2" s="1"/>
  <c r="K292" i="2"/>
  <c r="C292" i="2"/>
  <c r="E292" i="2" s="1"/>
  <c r="N291" i="2"/>
  <c r="O291" i="2" s="1"/>
  <c r="K291" i="2"/>
  <c r="C291" i="2"/>
  <c r="E291" i="2" s="1"/>
  <c r="N290" i="2"/>
  <c r="O290" i="2" s="1"/>
  <c r="K290" i="2"/>
  <c r="C290" i="2"/>
  <c r="E290" i="2" s="1"/>
  <c r="N289" i="2"/>
  <c r="O289" i="2" s="1"/>
  <c r="K289" i="2"/>
  <c r="C289" i="2"/>
  <c r="E289" i="2" s="1"/>
  <c r="N288" i="2"/>
  <c r="O288" i="2" s="1"/>
  <c r="P288" i="2" s="1"/>
  <c r="K288" i="2"/>
  <c r="C288" i="2"/>
  <c r="E288" i="2" s="1"/>
  <c r="N287" i="2"/>
  <c r="O287" i="2" s="1"/>
  <c r="K287" i="2"/>
  <c r="C287" i="2"/>
  <c r="E287" i="2" s="1"/>
  <c r="N286" i="2"/>
  <c r="O286" i="2" s="1"/>
  <c r="P286" i="2" s="1"/>
  <c r="K286" i="2"/>
  <c r="C286" i="2"/>
  <c r="E286" i="2" s="1"/>
  <c r="N285" i="2"/>
  <c r="O285" i="2" s="1"/>
  <c r="P285" i="2" s="1"/>
  <c r="K285" i="2"/>
  <c r="C285" i="2"/>
  <c r="E285" i="2" s="1"/>
  <c r="N284" i="2"/>
  <c r="O284" i="2" s="1"/>
  <c r="P284" i="2" s="1"/>
  <c r="K284" i="2"/>
  <c r="C284" i="2"/>
  <c r="E284" i="2" s="1"/>
  <c r="N283" i="2"/>
  <c r="O283" i="2" s="1"/>
  <c r="K283" i="2"/>
  <c r="C283" i="2"/>
  <c r="E283" i="2" s="1"/>
  <c r="N282" i="2"/>
  <c r="O282" i="2" s="1"/>
  <c r="P282" i="2" s="1"/>
  <c r="K282" i="2"/>
  <c r="C282" i="2"/>
  <c r="E282" i="2" s="1"/>
  <c r="N281" i="2"/>
  <c r="O281" i="2" s="1"/>
  <c r="K281" i="2"/>
  <c r="C281" i="2"/>
  <c r="E281" i="2" s="1"/>
  <c r="N280" i="2"/>
  <c r="O280" i="2" s="1"/>
  <c r="K280" i="2"/>
  <c r="C280" i="2"/>
  <c r="E280" i="2" s="1"/>
  <c r="N279" i="2"/>
  <c r="O279" i="2" s="1"/>
  <c r="K279" i="2"/>
  <c r="C279" i="2"/>
  <c r="E279" i="2" s="1"/>
  <c r="N278" i="2"/>
  <c r="O278" i="2" s="1"/>
  <c r="K278" i="2"/>
  <c r="C278" i="2"/>
  <c r="E278" i="2" s="1"/>
  <c r="N277" i="2"/>
  <c r="O277" i="2" s="1"/>
  <c r="P277" i="2" s="1"/>
  <c r="K277" i="2"/>
  <c r="C277" i="2"/>
  <c r="E277" i="2" s="1"/>
  <c r="N276" i="2"/>
  <c r="O276" i="2" s="1"/>
  <c r="K276" i="2"/>
  <c r="C276" i="2"/>
  <c r="E276" i="2" s="1"/>
  <c r="N275" i="2"/>
  <c r="O275" i="2" s="1"/>
  <c r="P275" i="2" s="1"/>
  <c r="K275" i="2"/>
  <c r="C275" i="2"/>
  <c r="E275" i="2" s="1"/>
  <c r="N274" i="2"/>
  <c r="O274" i="2" s="1"/>
  <c r="K274" i="2"/>
  <c r="C274" i="2"/>
  <c r="E274" i="2" s="1"/>
  <c r="N273" i="2"/>
  <c r="O273" i="2" s="1"/>
  <c r="J273" i="2"/>
  <c r="K273" i="2" s="1"/>
  <c r="C273" i="2"/>
  <c r="E273" i="2" s="1"/>
  <c r="N272" i="2"/>
  <c r="O272" i="2" s="1"/>
  <c r="J272" i="2"/>
  <c r="K272" i="2" s="1"/>
  <c r="C272" i="2"/>
  <c r="E272" i="2" s="1"/>
  <c r="N271" i="2"/>
  <c r="O271" i="2" s="1"/>
  <c r="K271" i="2"/>
  <c r="C271" i="2"/>
  <c r="E271" i="2" s="1"/>
  <c r="N270" i="2"/>
  <c r="O270" i="2" s="1"/>
  <c r="K270" i="2"/>
  <c r="C270" i="2"/>
  <c r="E270" i="2" s="1"/>
  <c r="N269" i="2"/>
  <c r="O269" i="2" s="1"/>
  <c r="K269" i="2"/>
  <c r="C269" i="2"/>
  <c r="E269" i="2" s="1"/>
  <c r="N268" i="2"/>
  <c r="O268" i="2" s="1"/>
  <c r="P268" i="2" s="1"/>
  <c r="K268" i="2"/>
  <c r="C268" i="2"/>
  <c r="E268" i="2" s="1"/>
  <c r="N267" i="2"/>
  <c r="O267" i="2" s="1"/>
  <c r="J267" i="2"/>
  <c r="K267" i="2" s="1"/>
  <c r="C267" i="2"/>
  <c r="E267" i="2" s="1"/>
  <c r="N266" i="2"/>
  <c r="O266" i="2" s="1"/>
  <c r="K266" i="2"/>
  <c r="C266" i="2"/>
  <c r="E266" i="2" s="1"/>
  <c r="N265" i="2"/>
  <c r="O265" i="2" s="1"/>
  <c r="K265" i="2"/>
  <c r="C265" i="2"/>
  <c r="E265" i="2" s="1"/>
  <c r="N264" i="2"/>
  <c r="O264" i="2" s="1"/>
  <c r="P264" i="2" s="1"/>
  <c r="K264" i="2"/>
  <c r="C264" i="2"/>
  <c r="E264" i="2" s="1"/>
  <c r="N263" i="2"/>
  <c r="O263" i="2" s="1"/>
  <c r="P263" i="2" s="1"/>
  <c r="K263" i="2"/>
  <c r="C263" i="2"/>
  <c r="E263" i="2" s="1"/>
  <c r="N262" i="2"/>
  <c r="O262" i="2" s="1"/>
  <c r="K262" i="2"/>
  <c r="C262" i="2"/>
  <c r="E262" i="2" s="1"/>
  <c r="N261" i="2"/>
  <c r="O261" i="2" s="1"/>
  <c r="K261" i="2"/>
  <c r="C261" i="2"/>
  <c r="E261" i="2" s="1"/>
  <c r="N260" i="2"/>
  <c r="O260" i="2" s="1"/>
  <c r="K260" i="2"/>
  <c r="C260" i="2"/>
  <c r="E260" i="2" s="1"/>
  <c r="N259" i="2"/>
  <c r="O259" i="2" s="1"/>
  <c r="K259" i="2"/>
  <c r="C259" i="2"/>
  <c r="E259" i="2" s="1"/>
  <c r="N258" i="2"/>
  <c r="O258" i="2" s="1"/>
  <c r="P258" i="2" s="1"/>
  <c r="K258" i="2"/>
  <c r="C258" i="2"/>
  <c r="E258" i="2" s="1"/>
  <c r="N257" i="2"/>
  <c r="O257" i="2" s="1"/>
  <c r="P257" i="2" s="1"/>
  <c r="K257" i="2"/>
  <c r="C257" i="2"/>
  <c r="E257" i="2" s="1"/>
  <c r="N256" i="2"/>
  <c r="O256" i="2" s="1"/>
  <c r="P256" i="2" s="1"/>
  <c r="K256" i="2"/>
  <c r="C256" i="2"/>
  <c r="E256" i="2" s="1"/>
  <c r="N255" i="2"/>
  <c r="O255" i="2" s="1"/>
  <c r="K255" i="2"/>
  <c r="C255" i="2"/>
  <c r="E255" i="2" s="1"/>
  <c r="N254" i="2"/>
  <c r="O254" i="2" s="1"/>
  <c r="K254" i="2"/>
  <c r="C254" i="2"/>
  <c r="E254" i="2" s="1"/>
  <c r="N253" i="2"/>
  <c r="O253" i="2" s="1"/>
  <c r="K253" i="2"/>
  <c r="C253" i="2"/>
  <c r="E253" i="2" s="1"/>
  <c r="N252" i="2"/>
  <c r="O252" i="2" s="1"/>
  <c r="J252" i="2"/>
  <c r="K252" i="2" s="1"/>
  <c r="C252" i="2"/>
  <c r="E252" i="2" s="1"/>
  <c r="N251" i="2"/>
  <c r="K251" i="2"/>
  <c r="C251" i="2"/>
  <c r="E251" i="2" s="1"/>
  <c r="N250" i="2"/>
  <c r="K250" i="2"/>
  <c r="C250" i="2"/>
  <c r="E250" i="2" s="1"/>
  <c r="N249" i="2"/>
  <c r="K249" i="2"/>
  <c r="C249" i="2"/>
  <c r="E249" i="2" s="1"/>
  <c r="N248" i="2"/>
  <c r="K248" i="2"/>
  <c r="C248" i="2"/>
  <c r="E248" i="2" s="1"/>
  <c r="N247" i="2"/>
  <c r="O247" i="2" s="1"/>
  <c r="K247" i="2"/>
  <c r="C247" i="2"/>
  <c r="E247" i="2" s="1"/>
  <c r="N246" i="2"/>
  <c r="O246" i="2" s="1"/>
  <c r="P246" i="2" s="1"/>
  <c r="Q246" i="2" s="1"/>
  <c r="C246" i="2"/>
  <c r="E246" i="2" s="1"/>
  <c r="N245" i="2"/>
  <c r="O245" i="2" s="1"/>
  <c r="K245" i="2"/>
  <c r="C245" i="2"/>
  <c r="E245" i="2" s="1"/>
  <c r="N244" i="2"/>
  <c r="K244" i="2"/>
  <c r="C244" i="2"/>
  <c r="E244" i="2" s="1"/>
  <c r="N243" i="2"/>
  <c r="O243" i="2" s="1"/>
  <c r="K243" i="2"/>
  <c r="C243" i="2"/>
  <c r="E243" i="2" s="1"/>
  <c r="N242" i="2"/>
  <c r="O242" i="2" s="1"/>
  <c r="K242" i="2"/>
  <c r="C242" i="2"/>
  <c r="E242" i="2" s="1"/>
  <c r="N241" i="2"/>
  <c r="O241" i="2" s="1"/>
  <c r="P241" i="2" s="1"/>
  <c r="K241" i="2"/>
  <c r="C241" i="2"/>
  <c r="E241" i="2" s="1"/>
  <c r="N240" i="2"/>
  <c r="O240" i="2" s="1"/>
  <c r="K240" i="2"/>
  <c r="C240" i="2"/>
  <c r="E240" i="2" s="1"/>
  <c r="N239" i="2"/>
  <c r="O239" i="2" s="1"/>
  <c r="K239" i="2"/>
  <c r="C239" i="2"/>
  <c r="E239" i="2" s="1"/>
  <c r="N238" i="2"/>
  <c r="O238" i="2" s="1"/>
  <c r="K238" i="2"/>
  <c r="C238" i="2"/>
  <c r="E238" i="2" s="1"/>
  <c r="N237" i="2"/>
  <c r="O237" i="2" s="1"/>
  <c r="K237" i="2"/>
  <c r="C237" i="2"/>
  <c r="E237" i="2" s="1"/>
  <c r="N236" i="2"/>
  <c r="O236" i="2" s="1"/>
  <c r="K236" i="2"/>
  <c r="C236" i="2"/>
  <c r="E236" i="2" s="1"/>
  <c r="N235" i="2"/>
  <c r="O235" i="2" s="1"/>
  <c r="P235" i="2" s="1"/>
  <c r="K235" i="2"/>
  <c r="C235" i="2"/>
  <c r="E235" i="2" s="1"/>
  <c r="N234" i="2"/>
  <c r="O234" i="2" s="1"/>
  <c r="K234" i="2"/>
  <c r="C234" i="2"/>
  <c r="E234" i="2" s="1"/>
  <c r="N233" i="2"/>
  <c r="O233" i="2" s="1"/>
  <c r="J233" i="2"/>
  <c r="K233" i="2" s="1"/>
  <c r="C233" i="2"/>
  <c r="E233" i="2" s="1"/>
  <c r="N232" i="2"/>
  <c r="O232" i="2" s="1"/>
  <c r="P232" i="2" s="1"/>
  <c r="K232" i="2"/>
  <c r="C232" i="2"/>
  <c r="E232" i="2" s="1"/>
  <c r="N231" i="2"/>
  <c r="O231" i="2" s="1"/>
  <c r="K231" i="2"/>
  <c r="C231" i="2"/>
  <c r="E231" i="2" s="1"/>
  <c r="N230" i="2"/>
  <c r="O230" i="2" s="1"/>
  <c r="K230" i="2"/>
  <c r="C230" i="2"/>
  <c r="E230" i="2" s="1"/>
  <c r="N229" i="2"/>
  <c r="O229" i="2" s="1"/>
  <c r="K229" i="2"/>
  <c r="C229" i="2"/>
  <c r="E229" i="2" s="1"/>
  <c r="N228" i="2"/>
  <c r="O228" i="2" s="1"/>
  <c r="K228" i="2"/>
  <c r="C228" i="2"/>
  <c r="E228" i="2" s="1"/>
  <c r="N227" i="2"/>
  <c r="O227" i="2" s="1"/>
  <c r="K227" i="2"/>
  <c r="C227" i="2"/>
  <c r="E227" i="2" s="1"/>
  <c r="N226" i="2"/>
  <c r="O226" i="2" s="1"/>
  <c r="P226" i="2" s="1"/>
  <c r="K226" i="2"/>
  <c r="C226" i="2"/>
  <c r="E226" i="2" s="1"/>
  <c r="N225" i="2"/>
  <c r="O225" i="2" s="1"/>
  <c r="P225" i="2" s="1"/>
  <c r="K225" i="2"/>
  <c r="C225" i="2"/>
  <c r="E225" i="2" s="1"/>
  <c r="N224" i="2"/>
  <c r="O224" i="2" s="1"/>
  <c r="K224" i="2"/>
  <c r="C224" i="2"/>
  <c r="E224" i="2" s="1"/>
  <c r="N223" i="2"/>
  <c r="O223" i="2" s="1"/>
  <c r="K223" i="2"/>
  <c r="C223" i="2"/>
  <c r="E223" i="2" s="1"/>
  <c r="N222" i="2"/>
  <c r="O222" i="2" s="1"/>
  <c r="K222" i="2"/>
  <c r="C222" i="2"/>
  <c r="E222" i="2" s="1"/>
  <c r="N221" i="2"/>
  <c r="O221" i="2" s="1"/>
  <c r="J221" i="2"/>
  <c r="K221" i="2" s="1"/>
  <c r="C221" i="2"/>
  <c r="E221" i="2" s="1"/>
  <c r="N220" i="2"/>
  <c r="O220" i="2" s="1"/>
  <c r="J220" i="2"/>
  <c r="K220" i="2" s="1"/>
  <c r="C220" i="2"/>
  <c r="E220" i="2" s="1"/>
  <c r="N219" i="2"/>
  <c r="O219" i="2" s="1"/>
  <c r="K219" i="2"/>
  <c r="C219" i="2"/>
  <c r="E219" i="2" s="1"/>
  <c r="N218" i="2"/>
  <c r="O218" i="2" s="1"/>
  <c r="K218" i="2"/>
  <c r="C218" i="2"/>
  <c r="E218" i="2" s="1"/>
  <c r="N217" i="2"/>
  <c r="O217" i="2" s="1"/>
  <c r="P217" i="2" s="1"/>
  <c r="K217" i="2"/>
  <c r="C217" i="2"/>
  <c r="E217" i="2" s="1"/>
  <c r="N216" i="2"/>
  <c r="O216" i="2" s="1"/>
  <c r="P216" i="2" s="1"/>
  <c r="K216" i="2"/>
  <c r="C216" i="2"/>
  <c r="E216" i="2" s="1"/>
  <c r="N215" i="2"/>
  <c r="O215" i="2" s="1"/>
  <c r="K215" i="2"/>
  <c r="C215" i="2"/>
  <c r="E215" i="2" s="1"/>
  <c r="N214" i="2"/>
  <c r="O214" i="2" s="1"/>
  <c r="K214" i="2"/>
  <c r="C214" i="2"/>
  <c r="E214" i="2" s="1"/>
  <c r="N213" i="2"/>
  <c r="O213" i="2" s="1"/>
  <c r="K213" i="2"/>
  <c r="C213" i="2"/>
  <c r="E213" i="2" s="1"/>
  <c r="N212" i="2"/>
  <c r="O212" i="2" s="1"/>
  <c r="J212" i="2"/>
  <c r="K212" i="2" s="1"/>
  <c r="C212" i="2"/>
  <c r="E212" i="2" s="1"/>
  <c r="N211" i="2"/>
  <c r="O211" i="2" s="1"/>
  <c r="K211" i="2"/>
  <c r="C211" i="2"/>
  <c r="E211" i="2" s="1"/>
  <c r="N210" i="2"/>
  <c r="O210" i="2" s="1"/>
  <c r="K210" i="2"/>
  <c r="C210" i="2"/>
  <c r="E210" i="2" s="1"/>
  <c r="N209" i="2"/>
  <c r="O209" i="2" s="1"/>
  <c r="K209" i="2"/>
  <c r="C209" i="2"/>
  <c r="E209" i="2" s="1"/>
  <c r="N208" i="2"/>
  <c r="O208" i="2" s="1"/>
  <c r="P208" i="2" s="1"/>
  <c r="K208" i="2"/>
  <c r="C208" i="2"/>
  <c r="E208" i="2" s="1"/>
  <c r="N207" i="2"/>
  <c r="O207" i="2" s="1"/>
  <c r="P207" i="2" s="1"/>
  <c r="K207" i="2"/>
  <c r="C207" i="2"/>
  <c r="E207" i="2" s="1"/>
  <c r="N206" i="2"/>
  <c r="O206" i="2" s="1"/>
  <c r="P206" i="2" s="1"/>
  <c r="K206" i="2"/>
  <c r="C206" i="2"/>
  <c r="E206" i="2" s="1"/>
  <c r="N205" i="2"/>
  <c r="O205" i="2" s="1"/>
  <c r="K205" i="2"/>
  <c r="C205" i="2"/>
  <c r="E205" i="2" s="1"/>
  <c r="N204" i="2"/>
  <c r="O204" i="2" s="1"/>
  <c r="K204" i="2"/>
  <c r="C204" i="2"/>
  <c r="E204" i="2" s="1"/>
  <c r="N203" i="2"/>
  <c r="O203" i="2" s="1"/>
  <c r="K203" i="2"/>
  <c r="C203" i="2"/>
  <c r="E203" i="2" s="1"/>
  <c r="N202" i="2"/>
  <c r="O202" i="2" s="1"/>
  <c r="K202" i="2"/>
  <c r="C202" i="2"/>
  <c r="E202" i="2" s="1"/>
  <c r="N201" i="2"/>
  <c r="O201" i="2" s="1"/>
  <c r="K201" i="2"/>
  <c r="C201" i="2"/>
  <c r="E201" i="2" s="1"/>
  <c r="N200" i="2"/>
  <c r="O200" i="2" s="1"/>
  <c r="P200" i="2" s="1"/>
  <c r="K200" i="2"/>
  <c r="C200" i="2"/>
  <c r="E200" i="2" s="1"/>
  <c r="N199" i="2"/>
  <c r="O199" i="2" s="1"/>
  <c r="P199" i="2" s="1"/>
  <c r="K199" i="2"/>
  <c r="C199" i="2"/>
  <c r="E199" i="2" s="1"/>
  <c r="N198" i="2"/>
  <c r="O198" i="2" s="1"/>
  <c r="P198" i="2" s="1"/>
  <c r="K198" i="2"/>
  <c r="C198" i="2"/>
  <c r="E198" i="2" s="1"/>
  <c r="N197" i="2"/>
  <c r="O197" i="2" s="1"/>
  <c r="K197" i="2"/>
  <c r="C197" i="2"/>
  <c r="E197" i="2" s="1"/>
  <c r="N196" i="2"/>
  <c r="O196" i="2" s="1"/>
  <c r="K196" i="2"/>
  <c r="C196" i="2"/>
  <c r="E196" i="2" s="1"/>
  <c r="N195" i="2"/>
  <c r="K195" i="2"/>
  <c r="C195" i="2"/>
  <c r="E195" i="2" s="1"/>
  <c r="N194" i="2"/>
  <c r="O194" i="2" s="1"/>
  <c r="C194" i="2"/>
  <c r="E194" i="2" s="1"/>
  <c r="N193" i="2"/>
  <c r="O193" i="2" s="1"/>
  <c r="J193" i="2"/>
  <c r="K193" i="2" s="1"/>
  <c r="C193" i="2"/>
  <c r="E193" i="2" s="1"/>
  <c r="N192" i="2"/>
  <c r="O192" i="2" s="1"/>
  <c r="J192" i="2"/>
  <c r="K192" i="2" s="1"/>
  <c r="C192" i="2"/>
  <c r="E192" i="2" s="1"/>
  <c r="N191" i="2"/>
  <c r="O191" i="2" s="1"/>
  <c r="J191" i="2"/>
  <c r="K191" i="2" s="1"/>
  <c r="C191" i="2"/>
  <c r="E191" i="2" s="1"/>
  <c r="N190" i="2"/>
  <c r="O190" i="2" s="1"/>
  <c r="K190" i="2"/>
  <c r="C190" i="2"/>
  <c r="E190" i="2" s="1"/>
  <c r="N189" i="2"/>
  <c r="O189" i="2" s="1"/>
  <c r="P189" i="2" s="1"/>
  <c r="K189" i="2"/>
  <c r="C189" i="2"/>
  <c r="E189" i="2" s="1"/>
  <c r="N188" i="2"/>
  <c r="O188" i="2" s="1"/>
  <c r="J188" i="2"/>
  <c r="K188" i="2" s="1"/>
  <c r="C188" i="2"/>
  <c r="E188" i="2" s="1"/>
  <c r="N187" i="2"/>
  <c r="O187" i="2" s="1"/>
  <c r="K187" i="2"/>
  <c r="C187" i="2"/>
  <c r="E187" i="2" s="1"/>
  <c r="N186" i="2"/>
  <c r="O186" i="2" s="1"/>
  <c r="K186" i="2"/>
  <c r="C186" i="2"/>
  <c r="E186" i="2" s="1"/>
  <c r="N185" i="2"/>
  <c r="O185" i="2" s="1"/>
  <c r="K185" i="2"/>
  <c r="C185" i="2"/>
  <c r="E185" i="2" s="1"/>
  <c r="N184" i="2"/>
  <c r="O184" i="2" s="1"/>
  <c r="P184" i="2" s="1"/>
  <c r="K184" i="2"/>
  <c r="C184" i="2"/>
  <c r="E184" i="2" s="1"/>
  <c r="N183" i="2"/>
  <c r="O183" i="2" s="1"/>
  <c r="K183" i="2"/>
  <c r="C183" i="2"/>
  <c r="E183" i="2" s="1"/>
  <c r="N182" i="2"/>
  <c r="O182" i="2" s="1"/>
  <c r="K182" i="2"/>
  <c r="C182" i="2"/>
  <c r="E182" i="2" s="1"/>
  <c r="N181" i="2"/>
  <c r="O181" i="2" s="1"/>
  <c r="P181" i="2" s="1"/>
  <c r="K181" i="2"/>
  <c r="C181" i="2"/>
  <c r="E181" i="2" s="1"/>
  <c r="N180" i="2"/>
  <c r="O180" i="2" s="1"/>
  <c r="P180" i="2" s="1"/>
  <c r="K180" i="2"/>
  <c r="C180" i="2"/>
  <c r="E180" i="2" s="1"/>
  <c r="N179" i="2"/>
  <c r="O179" i="2" s="1"/>
  <c r="P179" i="2" s="1"/>
  <c r="K179" i="2"/>
  <c r="C179" i="2"/>
  <c r="E179" i="2" s="1"/>
  <c r="N178" i="2"/>
  <c r="O178" i="2" s="1"/>
  <c r="K178" i="2"/>
  <c r="C178" i="2"/>
  <c r="E178" i="2" s="1"/>
  <c r="N177" i="2"/>
  <c r="O177" i="2" s="1"/>
  <c r="K177" i="2"/>
  <c r="C177" i="2"/>
  <c r="E177" i="2" s="1"/>
  <c r="N176" i="2"/>
  <c r="O176" i="2" s="1"/>
  <c r="P176" i="2" s="1"/>
  <c r="K176" i="2"/>
  <c r="C176" i="2"/>
  <c r="E176" i="2" s="1"/>
  <c r="N175" i="2"/>
  <c r="O175" i="2" s="1"/>
  <c r="K175" i="2"/>
  <c r="C175" i="2"/>
  <c r="E175" i="2" s="1"/>
  <c r="N174" i="2"/>
  <c r="O174" i="2" s="1"/>
  <c r="K174" i="2"/>
  <c r="C174" i="2"/>
  <c r="E174" i="2" s="1"/>
  <c r="N173" i="2"/>
  <c r="O173" i="2" s="1"/>
  <c r="K173" i="2"/>
  <c r="C173" i="2"/>
  <c r="E173" i="2" s="1"/>
  <c r="N172" i="2"/>
  <c r="O172" i="2" s="1"/>
  <c r="P172" i="2" s="1"/>
  <c r="K172" i="2"/>
  <c r="C172" i="2"/>
  <c r="E172" i="2" s="1"/>
  <c r="N171" i="2"/>
  <c r="O171" i="2" s="1"/>
  <c r="K171" i="2"/>
  <c r="C171" i="2"/>
  <c r="E171" i="2" s="1"/>
  <c r="N170" i="2"/>
  <c r="O170" i="2" s="1"/>
  <c r="K170" i="2"/>
  <c r="C170" i="2"/>
  <c r="E170" i="2" s="1"/>
  <c r="N169" i="2"/>
  <c r="O169" i="2" s="1"/>
  <c r="K169" i="2"/>
  <c r="C169" i="2"/>
  <c r="E169" i="2" s="1"/>
  <c r="N168" i="2"/>
  <c r="O168" i="2" s="1"/>
  <c r="K168" i="2"/>
  <c r="C168" i="2"/>
  <c r="E168" i="2" s="1"/>
  <c r="N167" i="2"/>
  <c r="O167" i="2" s="1"/>
  <c r="K167" i="2"/>
  <c r="C167" i="2"/>
  <c r="E167" i="2" s="1"/>
  <c r="N166" i="2"/>
  <c r="O166" i="2" s="1"/>
  <c r="K166" i="2"/>
  <c r="C166" i="2"/>
  <c r="E166" i="2" s="1"/>
  <c r="N165" i="2"/>
  <c r="O165" i="2" s="1"/>
  <c r="P165" i="2" s="1"/>
  <c r="K165" i="2"/>
  <c r="C165" i="2"/>
  <c r="E165" i="2" s="1"/>
  <c r="N164" i="2"/>
  <c r="O164" i="2" s="1"/>
  <c r="K164" i="2"/>
  <c r="C164" i="2"/>
  <c r="E164" i="2" s="1"/>
  <c r="N163" i="2"/>
  <c r="O163" i="2" s="1"/>
  <c r="K163" i="2"/>
  <c r="C163" i="2"/>
  <c r="E163" i="2" s="1"/>
  <c r="N162" i="2"/>
  <c r="O162" i="2" s="1"/>
  <c r="K162" i="2"/>
  <c r="C162" i="2"/>
  <c r="E162" i="2" s="1"/>
  <c r="N161" i="2"/>
  <c r="O161" i="2" s="1"/>
  <c r="P161" i="2" s="1"/>
  <c r="K161" i="2"/>
  <c r="C161" i="2"/>
  <c r="E161" i="2" s="1"/>
  <c r="N160" i="2"/>
  <c r="O160" i="2" s="1"/>
  <c r="P160" i="2" s="1"/>
  <c r="K160" i="2"/>
  <c r="C160" i="2"/>
  <c r="E160" i="2" s="1"/>
  <c r="N159" i="2"/>
  <c r="O159" i="2" s="1"/>
  <c r="K159" i="2"/>
  <c r="C159" i="2"/>
  <c r="E159" i="2" s="1"/>
  <c r="N158" i="2"/>
  <c r="O158" i="2" s="1"/>
  <c r="K158" i="2"/>
  <c r="C158" i="2"/>
  <c r="E158" i="2" s="1"/>
  <c r="N157" i="2"/>
  <c r="O157" i="2" s="1"/>
  <c r="P157" i="2" s="1"/>
  <c r="K157" i="2"/>
  <c r="C157" i="2"/>
  <c r="E157" i="2" s="1"/>
  <c r="N156" i="2"/>
  <c r="O156" i="2" s="1"/>
  <c r="K156" i="2"/>
  <c r="C156" i="2"/>
  <c r="E156" i="2" s="1"/>
  <c r="N155" i="2"/>
  <c r="O155" i="2" s="1"/>
  <c r="K155" i="2"/>
  <c r="C155" i="2"/>
  <c r="E155" i="2" s="1"/>
  <c r="N154" i="2"/>
  <c r="O154" i="2" s="1"/>
  <c r="K154" i="2"/>
  <c r="C154" i="2"/>
  <c r="E154" i="2" s="1"/>
  <c r="N153" i="2"/>
  <c r="O153" i="2" s="1"/>
  <c r="P153" i="2" s="1"/>
  <c r="K153" i="2"/>
  <c r="C153" i="2"/>
  <c r="E153" i="2" s="1"/>
  <c r="N152" i="2"/>
  <c r="O152" i="2" s="1"/>
  <c r="K152" i="2"/>
  <c r="C152" i="2"/>
  <c r="E152" i="2" s="1"/>
  <c r="N151" i="2"/>
  <c r="O151" i="2" s="1"/>
  <c r="K151" i="2"/>
  <c r="C151" i="2"/>
  <c r="E151" i="2" s="1"/>
  <c r="N150" i="2"/>
  <c r="O150" i="2" s="1"/>
  <c r="K150" i="2"/>
  <c r="C150" i="2"/>
  <c r="E150" i="2" s="1"/>
  <c r="N149" i="2"/>
  <c r="O149" i="2" s="1"/>
  <c r="P149" i="2" s="1"/>
  <c r="K149" i="2"/>
  <c r="C149" i="2"/>
  <c r="E149" i="2" s="1"/>
  <c r="N148" i="2"/>
  <c r="O148" i="2" s="1"/>
  <c r="K148" i="2"/>
  <c r="C148" i="2"/>
  <c r="E148" i="2" s="1"/>
  <c r="N147" i="2"/>
  <c r="O147" i="2" s="1"/>
  <c r="K147" i="2"/>
  <c r="C147" i="2"/>
  <c r="E147" i="2" s="1"/>
  <c r="N146" i="2"/>
  <c r="O146" i="2" s="1"/>
  <c r="K146" i="2"/>
  <c r="C146" i="2"/>
  <c r="E146" i="2" s="1"/>
  <c r="N145" i="2"/>
  <c r="O145" i="2" s="1"/>
  <c r="P145" i="2" s="1"/>
  <c r="K145" i="2"/>
  <c r="C145" i="2"/>
  <c r="E145" i="2" s="1"/>
  <c r="N144" i="2"/>
  <c r="O144" i="2" s="1"/>
  <c r="K144" i="2"/>
  <c r="C144" i="2"/>
  <c r="E144" i="2" s="1"/>
  <c r="N143" i="2"/>
  <c r="O143" i="2" s="1"/>
  <c r="K143" i="2"/>
  <c r="C143" i="2"/>
  <c r="E143" i="2" s="1"/>
  <c r="N142" i="2"/>
  <c r="O142" i="2" s="1"/>
  <c r="K142" i="2"/>
  <c r="C142" i="2"/>
  <c r="E142" i="2" s="1"/>
  <c r="N141" i="2"/>
  <c r="O141" i="2" s="1"/>
  <c r="P141" i="2" s="1"/>
  <c r="K141" i="2"/>
  <c r="C141" i="2"/>
  <c r="E141" i="2" s="1"/>
  <c r="N140" i="2"/>
  <c r="O140" i="2" s="1"/>
  <c r="K140" i="2"/>
  <c r="C140" i="2"/>
  <c r="E140" i="2" s="1"/>
  <c r="N139" i="2"/>
  <c r="O139" i="2" s="1"/>
  <c r="P139" i="2" s="1"/>
  <c r="K139" i="2"/>
  <c r="C139" i="2"/>
  <c r="E139" i="2" s="1"/>
  <c r="N138" i="2"/>
  <c r="O138" i="2" s="1"/>
  <c r="K138" i="2"/>
  <c r="C138" i="2"/>
  <c r="E138" i="2" s="1"/>
  <c r="N137" i="2"/>
  <c r="O137" i="2" s="1"/>
  <c r="P137" i="2" s="1"/>
  <c r="K137" i="2"/>
  <c r="C137" i="2"/>
  <c r="E137" i="2" s="1"/>
  <c r="N136" i="2"/>
  <c r="O136" i="2" s="1"/>
  <c r="K136" i="2"/>
  <c r="C136" i="2"/>
  <c r="E136" i="2" s="1"/>
  <c r="N135" i="2"/>
  <c r="O135" i="2" s="1"/>
  <c r="J135" i="2"/>
  <c r="K135" i="2" s="1"/>
  <c r="C135" i="2"/>
  <c r="E135" i="2" s="1"/>
  <c r="N134" i="2"/>
  <c r="O134" i="2" s="1"/>
  <c r="K134" i="2"/>
  <c r="C134" i="2"/>
  <c r="E134" i="2" s="1"/>
  <c r="N133" i="2"/>
  <c r="O133" i="2" s="1"/>
  <c r="K133" i="2"/>
  <c r="C133" i="2"/>
  <c r="E133" i="2" s="1"/>
  <c r="N132" i="2"/>
  <c r="O132" i="2" s="1"/>
  <c r="P132" i="2" s="1"/>
  <c r="K132" i="2"/>
  <c r="C132" i="2"/>
  <c r="E132" i="2" s="1"/>
  <c r="N131" i="2"/>
  <c r="O131" i="2" s="1"/>
  <c r="J131" i="2"/>
  <c r="K131" i="2" s="1"/>
  <c r="C131" i="2"/>
  <c r="E131" i="2" s="1"/>
  <c r="N130" i="2"/>
  <c r="O130" i="2" s="1"/>
  <c r="K130" i="2"/>
  <c r="C130" i="2"/>
  <c r="E130" i="2" s="1"/>
  <c r="N129" i="2"/>
  <c r="O129" i="2" s="1"/>
  <c r="K129" i="2"/>
  <c r="C129" i="2"/>
  <c r="E129" i="2" s="1"/>
  <c r="N128" i="2"/>
  <c r="O128" i="2" s="1"/>
  <c r="K128" i="2"/>
  <c r="C128" i="2"/>
  <c r="E128" i="2" s="1"/>
  <c r="N127" i="2"/>
  <c r="O127" i="2" s="1"/>
  <c r="P127" i="2" s="1"/>
  <c r="K127" i="2"/>
  <c r="C127" i="2"/>
  <c r="E127" i="2" s="1"/>
  <c r="N126" i="2"/>
  <c r="O126" i="2" s="1"/>
  <c r="K126" i="2"/>
  <c r="C126" i="2"/>
  <c r="E126" i="2" s="1"/>
  <c r="N125" i="2"/>
  <c r="O125" i="2" s="1"/>
  <c r="K125" i="2"/>
  <c r="C125" i="2"/>
  <c r="E125" i="2" s="1"/>
  <c r="N124" i="2"/>
  <c r="O124" i="2" s="1"/>
  <c r="K124" i="2"/>
  <c r="C124" i="2"/>
  <c r="E124" i="2" s="1"/>
  <c r="N123" i="2"/>
  <c r="O123" i="2" s="1"/>
  <c r="P123" i="2" s="1"/>
  <c r="K123" i="2"/>
  <c r="C123" i="2"/>
  <c r="E123" i="2" s="1"/>
  <c r="N122" i="2"/>
  <c r="O122" i="2" s="1"/>
  <c r="K122" i="2"/>
  <c r="C122" i="2"/>
  <c r="E122" i="2" s="1"/>
  <c r="N121" i="2"/>
  <c r="O121" i="2" s="1"/>
  <c r="P121" i="2" s="1"/>
  <c r="K121" i="2"/>
  <c r="C121" i="2"/>
  <c r="E121" i="2" s="1"/>
  <c r="N120" i="2"/>
  <c r="O120" i="2" s="1"/>
  <c r="K120" i="2"/>
  <c r="C120" i="2"/>
  <c r="E120" i="2" s="1"/>
  <c r="N119" i="2"/>
  <c r="O119" i="2" s="1"/>
  <c r="P119" i="2" s="1"/>
  <c r="K119" i="2"/>
  <c r="C119" i="2"/>
  <c r="E119" i="2" s="1"/>
  <c r="N118" i="2"/>
  <c r="O118" i="2" s="1"/>
  <c r="K118" i="2"/>
  <c r="C118" i="2"/>
  <c r="E118" i="2" s="1"/>
  <c r="N117" i="2"/>
  <c r="O117" i="2" s="1"/>
  <c r="K117" i="2"/>
  <c r="C117" i="2"/>
  <c r="E117" i="2" s="1"/>
  <c r="N116" i="2"/>
  <c r="O116" i="2" s="1"/>
  <c r="K116" i="2"/>
  <c r="C116" i="2"/>
  <c r="E116" i="2" s="1"/>
  <c r="N115" i="2"/>
  <c r="O115" i="2" s="1"/>
  <c r="P115" i="2" s="1"/>
  <c r="K115" i="2"/>
  <c r="C115" i="2"/>
  <c r="E115" i="2" s="1"/>
  <c r="N114" i="2"/>
  <c r="O114" i="2" s="1"/>
  <c r="K114" i="2"/>
  <c r="C114" i="2"/>
  <c r="E114" i="2" s="1"/>
  <c r="N113" i="2"/>
  <c r="O113" i="2" s="1"/>
  <c r="K113" i="2"/>
  <c r="C113" i="2"/>
  <c r="E113" i="2" s="1"/>
  <c r="N112" i="2"/>
  <c r="O112" i="2" s="1"/>
  <c r="K112" i="2"/>
  <c r="C112" i="2"/>
  <c r="E112" i="2" s="1"/>
  <c r="N111" i="2"/>
  <c r="O111" i="2" s="1"/>
  <c r="P111" i="2" s="1"/>
  <c r="K111" i="2"/>
  <c r="C111" i="2"/>
  <c r="E111" i="2" s="1"/>
  <c r="N110" i="2"/>
  <c r="O110" i="2" s="1"/>
  <c r="K110" i="2"/>
  <c r="C110" i="2"/>
  <c r="E110" i="2" s="1"/>
  <c r="N109" i="2"/>
  <c r="O109" i="2" s="1"/>
  <c r="K109" i="2"/>
  <c r="C109" i="2"/>
  <c r="E109" i="2" s="1"/>
  <c r="N108" i="2"/>
  <c r="O108" i="2" s="1"/>
  <c r="K108" i="2"/>
  <c r="C108" i="2"/>
  <c r="E108" i="2" s="1"/>
  <c r="N107" i="2"/>
  <c r="O107" i="2" s="1"/>
  <c r="P107" i="2" s="1"/>
  <c r="K107" i="2"/>
  <c r="C107" i="2"/>
  <c r="E107" i="2" s="1"/>
  <c r="N106" i="2"/>
  <c r="O106" i="2" s="1"/>
  <c r="K106" i="2"/>
  <c r="C106" i="2"/>
  <c r="E106" i="2" s="1"/>
  <c r="N105" i="2"/>
  <c r="O105" i="2" s="1"/>
  <c r="K105" i="2"/>
  <c r="C105" i="2"/>
  <c r="E105" i="2" s="1"/>
  <c r="N104" i="2"/>
  <c r="O104" i="2" s="1"/>
  <c r="P104" i="2" s="1"/>
  <c r="K104" i="2"/>
  <c r="C104" i="2"/>
  <c r="E104" i="2" s="1"/>
  <c r="N103" i="2"/>
  <c r="O103" i="2" s="1"/>
  <c r="K103" i="2"/>
  <c r="C103" i="2"/>
  <c r="E103" i="2" s="1"/>
  <c r="N102" i="2"/>
  <c r="O102" i="2" s="1"/>
  <c r="K102" i="2"/>
  <c r="C102" i="2"/>
  <c r="E102" i="2" s="1"/>
  <c r="N101" i="2"/>
  <c r="O101" i="2" s="1"/>
  <c r="K101" i="2"/>
  <c r="C101" i="2"/>
  <c r="E101" i="2" s="1"/>
  <c r="N100" i="2"/>
  <c r="O100" i="2" s="1"/>
  <c r="K100" i="2"/>
  <c r="C100" i="2"/>
  <c r="E100" i="2" s="1"/>
  <c r="N99" i="2"/>
  <c r="O99" i="2" s="1"/>
  <c r="P99" i="2" s="1"/>
  <c r="K99" i="2"/>
  <c r="C99" i="2"/>
  <c r="E99" i="2" s="1"/>
  <c r="N98" i="2"/>
  <c r="O98" i="2" s="1"/>
  <c r="K98" i="2"/>
  <c r="C98" i="2"/>
  <c r="E98" i="2" s="1"/>
  <c r="N97" i="2"/>
  <c r="O97" i="2" s="1"/>
  <c r="K97" i="2"/>
  <c r="C97" i="2"/>
  <c r="E97" i="2" s="1"/>
  <c r="N96" i="2"/>
  <c r="O96" i="2" s="1"/>
  <c r="P96" i="2" s="1"/>
  <c r="K96" i="2"/>
  <c r="C96" i="2"/>
  <c r="E96" i="2" s="1"/>
  <c r="N95" i="2"/>
  <c r="O95" i="2" s="1"/>
  <c r="P95" i="2" s="1"/>
  <c r="K95" i="2"/>
  <c r="C95" i="2"/>
  <c r="E95" i="2" s="1"/>
  <c r="N94" i="2"/>
  <c r="O94" i="2" s="1"/>
  <c r="K94" i="2"/>
  <c r="C94" i="2"/>
  <c r="E94" i="2" s="1"/>
  <c r="N93" i="2"/>
  <c r="O93" i="2" s="1"/>
  <c r="K93" i="2"/>
  <c r="C93" i="2"/>
  <c r="E93" i="2" s="1"/>
  <c r="N92" i="2"/>
  <c r="O92" i="2" s="1"/>
  <c r="K92" i="2"/>
  <c r="C92" i="2"/>
  <c r="E92" i="2" s="1"/>
  <c r="N91" i="2"/>
  <c r="O91" i="2" s="1"/>
  <c r="P91" i="2" s="1"/>
  <c r="K91" i="2"/>
  <c r="C91" i="2"/>
  <c r="E91" i="2" s="1"/>
  <c r="N90" i="2"/>
  <c r="O90" i="2" s="1"/>
  <c r="K90" i="2"/>
  <c r="C90" i="2"/>
  <c r="E90" i="2" s="1"/>
  <c r="N89" i="2"/>
  <c r="O89" i="2" s="1"/>
  <c r="J89" i="2"/>
  <c r="K89" i="2" s="1"/>
  <c r="C89" i="2"/>
  <c r="E89" i="2" s="1"/>
  <c r="N88" i="2"/>
  <c r="O88" i="2" s="1"/>
  <c r="J88" i="2"/>
  <c r="C88" i="2"/>
  <c r="E88" i="2" s="1"/>
  <c r="N87" i="2"/>
  <c r="O87" i="2" s="1"/>
  <c r="K87" i="2"/>
  <c r="C87" i="2"/>
  <c r="E87" i="2" s="1"/>
  <c r="N86" i="2"/>
  <c r="O86" i="2" s="1"/>
  <c r="K86" i="2"/>
  <c r="C86" i="2"/>
  <c r="E86" i="2" s="1"/>
  <c r="N85" i="2"/>
  <c r="O85" i="2" s="1"/>
  <c r="P85" i="2" s="1"/>
  <c r="K85" i="2"/>
  <c r="C85" i="2"/>
  <c r="E85" i="2" s="1"/>
  <c r="N84" i="2"/>
  <c r="O84" i="2" s="1"/>
  <c r="K84" i="2"/>
  <c r="C84" i="2"/>
  <c r="E84" i="2" s="1"/>
  <c r="N83" i="2"/>
  <c r="O83" i="2" s="1"/>
  <c r="K83" i="2"/>
  <c r="C83" i="2"/>
  <c r="E83" i="2" s="1"/>
  <c r="N82" i="2"/>
  <c r="K82" i="2"/>
  <c r="C82" i="2"/>
  <c r="E82" i="2" s="1"/>
  <c r="N81" i="2"/>
  <c r="K81" i="2"/>
  <c r="C81" i="2"/>
  <c r="E81" i="2" s="1"/>
  <c r="N80" i="2"/>
  <c r="O80" i="2" s="1"/>
  <c r="P80" i="2" s="1"/>
  <c r="K80" i="2"/>
  <c r="C80" i="2"/>
  <c r="E80" i="2" s="1"/>
  <c r="N79" i="2"/>
  <c r="P79" i="2" s="1"/>
  <c r="Q79" i="2" s="1"/>
  <c r="K79" i="2"/>
  <c r="C79" i="2"/>
  <c r="E79" i="2" s="1"/>
  <c r="N78" i="2"/>
  <c r="O78" i="2" s="1"/>
  <c r="K78" i="2"/>
  <c r="C78" i="2"/>
  <c r="E78" i="2" s="1"/>
  <c r="N77" i="2"/>
  <c r="O77" i="2" s="1"/>
  <c r="K77" i="2"/>
  <c r="C77" i="2"/>
  <c r="E77" i="2" s="1"/>
  <c r="N76" i="2"/>
  <c r="O76" i="2" s="1"/>
  <c r="P76" i="2" s="1"/>
  <c r="K76" i="2"/>
  <c r="C76" i="2"/>
  <c r="E76" i="2" s="1"/>
  <c r="N75" i="2"/>
  <c r="O75" i="2" s="1"/>
  <c r="K75" i="2"/>
  <c r="C75" i="2"/>
  <c r="E75" i="2" s="1"/>
  <c r="N74" i="2"/>
  <c r="O74" i="2" s="1"/>
  <c r="P74" i="2" s="1"/>
  <c r="K74" i="2"/>
  <c r="C74" i="2"/>
  <c r="E74" i="2" s="1"/>
  <c r="N73" i="2"/>
  <c r="O73" i="2" s="1"/>
  <c r="K73" i="2"/>
  <c r="C73" i="2"/>
  <c r="E73" i="2" s="1"/>
  <c r="N72" i="2"/>
  <c r="O72" i="2" s="1"/>
  <c r="K72" i="2"/>
  <c r="C72" i="2"/>
  <c r="E72" i="2" s="1"/>
  <c r="N71" i="2"/>
  <c r="O71" i="2" s="1"/>
  <c r="K71" i="2"/>
  <c r="C71" i="2"/>
  <c r="E71" i="2" s="1"/>
  <c r="N70" i="2"/>
  <c r="K70" i="2"/>
  <c r="C70" i="2"/>
  <c r="E70" i="2" s="1"/>
  <c r="N69" i="2"/>
  <c r="J69" i="2"/>
  <c r="K69" i="2" s="1"/>
  <c r="C69" i="2"/>
  <c r="E69" i="2" s="1"/>
  <c r="N68" i="2"/>
  <c r="O68" i="2" s="1"/>
  <c r="K68" i="2"/>
  <c r="C68" i="2"/>
  <c r="E68" i="2" s="1"/>
  <c r="N67" i="2"/>
  <c r="O67" i="2" s="1"/>
  <c r="K67" i="2"/>
  <c r="C67" i="2"/>
  <c r="E67" i="2" s="1"/>
  <c r="N66" i="2"/>
  <c r="O66" i="2" s="1"/>
  <c r="K66" i="2"/>
  <c r="C66" i="2"/>
  <c r="E66" i="2" s="1"/>
  <c r="N65" i="2"/>
  <c r="O65" i="2" s="1"/>
  <c r="K65" i="2"/>
  <c r="C65" i="2"/>
  <c r="E65" i="2" s="1"/>
  <c r="N64" i="2"/>
  <c r="O64" i="2" s="1"/>
  <c r="K64" i="2"/>
  <c r="C64" i="2"/>
  <c r="E64" i="2" s="1"/>
  <c r="N63" i="2"/>
  <c r="O63" i="2" s="1"/>
  <c r="K63" i="2"/>
  <c r="C63" i="2"/>
  <c r="E63" i="2" s="1"/>
  <c r="N62" i="2"/>
  <c r="O62" i="2" s="1"/>
  <c r="K62" i="2"/>
  <c r="C62" i="2"/>
  <c r="E62" i="2" s="1"/>
  <c r="N61" i="2"/>
  <c r="O61" i="2" s="1"/>
  <c r="P61" i="2" s="1"/>
  <c r="K61" i="2"/>
  <c r="C61" i="2"/>
  <c r="E61" i="2" s="1"/>
  <c r="N60" i="2"/>
  <c r="O60" i="2" s="1"/>
  <c r="J60" i="2"/>
  <c r="K60" i="2" s="1"/>
  <c r="C60" i="2"/>
  <c r="E60" i="2" s="1"/>
  <c r="N59" i="2"/>
  <c r="K59" i="2"/>
  <c r="C59" i="2"/>
  <c r="E59" i="2" s="1"/>
  <c r="N58" i="2"/>
  <c r="O58" i="2" s="1"/>
  <c r="K58" i="2"/>
  <c r="C58" i="2"/>
  <c r="E58" i="2" s="1"/>
  <c r="N57" i="2"/>
  <c r="O57" i="2" s="1"/>
  <c r="K57" i="2"/>
  <c r="C57" i="2"/>
  <c r="E57" i="2" s="1"/>
  <c r="N56" i="2"/>
  <c r="O56" i="2" s="1"/>
  <c r="K56" i="2"/>
  <c r="C56" i="2"/>
  <c r="E56" i="2" s="1"/>
  <c r="N55" i="2"/>
  <c r="O55" i="2" s="1"/>
  <c r="K55" i="2"/>
  <c r="C55" i="2"/>
  <c r="E55" i="2" s="1"/>
  <c r="N54" i="2"/>
  <c r="O54" i="2" s="1"/>
  <c r="K54" i="2"/>
  <c r="C54" i="2"/>
  <c r="E54" i="2" s="1"/>
  <c r="N53" i="2"/>
  <c r="O53" i="2" s="1"/>
  <c r="P53" i="2" s="1"/>
  <c r="K53" i="2"/>
  <c r="C53" i="2"/>
  <c r="E53" i="2" s="1"/>
  <c r="N52" i="2"/>
  <c r="O52" i="2" s="1"/>
  <c r="K52" i="2"/>
  <c r="C52" i="2"/>
  <c r="E52" i="2" s="1"/>
  <c r="N51" i="2"/>
  <c r="O51" i="2" s="1"/>
  <c r="P51" i="2" s="1"/>
  <c r="K51" i="2"/>
  <c r="C51" i="2"/>
  <c r="E51" i="2" s="1"/>
  <c r="N50" i="2"/>
  <c r="O50" i="2" s="1"/>
  <c r="K50" i="2"/>
  <c r="C50" i="2"/>
  <c r="E50" i="2" s="1"/>
  <c r="N49" i="2"/>
  <c r="O49" i="2" s="1"/>
  <c r="K49" i="2"/>
  <c r="C49" i="2"/>
  <c r="E49" i="2" s="1"/>
  <c r="N48" i="2"/>
  <c r="O48" i="2" s="1"/>
  <c r="K48" i="2"/>
  <c r="C48" i="2"/>
  <c r="E48" i="2" s="1"/>
  <c r="N47" i="2"/>
  <c r="O47" i="2" s="1"/>
  <c r="K47" i="2"/>
  <c r="C47" i="2"/>
  <c r="E47" i="2" s="1"/>
  <c r="N46" i="2"/>
  <c r="O46" i="2" s="1"/>
  <c r="K46" i="2"/>
  <c r="C46" i="2"/>
  <c r="E46" i="2" s="1"/>
  <c r="N45" i="2"/>
  <c r="O45" i="2" s="1"/>
  <c r="P45" i="2" s="1"/>
  <c r="K45" i="2"/>
  <c r="C45" i="2"/>
  <c r="E45" i="2" s="1"/>
  <c r="N44" i="2"/>
  <c r="O44" i="2" s="1"/>
  <c r="K44" i="2"/>
  <c r="C44" i="2"/>
  <c r="E44" i="2" s="1"/>
  <c r="N43" i="2"/>
  <c r="O43" i="2" s="1"/>
  <c r="P43" i="2" s="1"/>
  <c r="K43" i="2"/>
  <c r="C43" i="2"/>
  <c r="E43" i="2" s="1"/>
  <c r="N42" i="2"/>
  <c r="O42" i="2" s="1"/>
  <c r="K42" i="2"/>
  <c r="C42" i="2"/>
  <c r="E42" i="2" s="1"/>
  <c r="N41" i="2"/>
  <c r="O41" i="2" s="1"/>
  <c r="K41" i="2"/>
  <c r="C41" i="2"/>
  <c r="E41" i="2" s="1"/>
  <c r="N40" i="2"/>
  <c r="O40" i="2" s="1"/>
  <c r="K40" i="2"/>
  <c r="C40" i="2"/>
  <c r="E40" i="2" s="1"/>
  <c r="N39" i="2"/>
  <c r="O39" i="2" s="1"/>
  <c r="K39" i="2"/>
  <c r="C39" i="2"/>
  <c r="E39" i="2" s="1"/>
  <c r="N38" i="2"/>
  <c r="O38" i="2" s="1"/>
  <c r="K38" i="2"/>
  <c r="C38" i="2"/>
  <c r="E38" i="2" s="1"/>
  <c r="N37" i="2"/>
  <c r="O37" i="2" s="1"/>
  <c r="P37" i="2" s="1"/>
  <c r="K37" i="2"/>
  <c r="C37" i="2"/>
  <c r="E37" i="2" s="1"/>
  <c r="N36" i="2"/>
  <c r="O36" i="2" s="1"/>
  <c r="K36" i="2"/>
  <c r="C36" i="2"/>
  <c r="E36" i="2" s="1"/>
  <c r="N35" i="2"/>
  <c r="O35" i="2" s="1"/>
  <c r="K35" i="2"/>
  <c r="C35" i="2"/>
  <c r="E35" i="2" s="1"/>
  <c r="N34" i="2"/>
  <c r="O34" i="2" s="1"/>
  <c r="K34" i="2"/>
  <c r="C34" i="2"/>
  <c r="E34" i="2" s="1"/>
  <c r="N33" i="2"/>
  <c r="O33" i="2" s="1"/>
  <c r="K33" i="2"/>
  <c r="C33" i="2"/>
  <c r="E33" i="2" s="1"/>
  <c r="N32" i="2"/>
  <c r="K32" i="2"/>
  <c r="C32" i="2"/>
  <c r="E32" i="2" s="1"/>
  <c r="N31" i="2"/>
  <c r="K31" i="2"/>
  <c r="C31" i="2"/>
  <c r="E31" i="2" s="1"/>
  <c r="N30" i="2"/>
  <c r="K30" i="2"/>
  <c r="C30" i="2"/>
  <c r="E30" i="2" s="1"/>
  <c r="N29" i="2"/>
  <c r="K29" i="2"/>
  <c r="C29" i="2"/>
  <c r="E29" i="2" s="1"/>
  <c r="N28" i="2"/>
  <c r="O28" i="2" s="1"/>
  <c r="K28" i="2"/>
  <c r="C28" i="2"/>
  <c r="E28" i="2" s="1"/>
  <c r="N27" i="2"/>
  <c r="O27" i="2" s="1"/>
  <c r="K27" i="2"/>
  <c r="C27" i="2"/>
  <c r="E27" i="2" s="1"/>
  <c r="N26" i="2"/>
  <c r="O26" i="2" s="1"/>
  <c r="K26" i="2"/>
  <c r="C26" i="2"/>
  <c r="E26" i="2" s="1"/>
  <c r="N25" i="2"/>
  <c r="O25" i="2" s="1"/>
  <c r="P25" i="2" s="1"/>
  <c r="K25" i="2"/>
  <c r="C25" i="2"/>
  <c r="E25" i="2" s="1"/>
  <c r="N24" i="2"/>
  <c r="O24" i="2" s="1"/>
  <c r="K24" i="2"/>
  <c r="C24" i="2"/>
  <c r="E24" i="2" s="1"/>
  <c r="N23" i="2"/>
  <c r="O23" i="2" s="1"/>
  <c r="K23" i="2"/>
  <c r="C23" i="2"/>
  <c r="E23" i="2" s="1"/>
  <c r="N22" i="2"/>
  <c r="O22" i="2" s="1"/>
  <c r="K22" i="2"/>
  <c r="C22" i="2"/>
  <c r="E22" i="2" s="1"/>
  <c r="N21" i="2"/>
  <c r="O21" i="2" s="1"/>
  <c r="K21" i="2"/>
  <c r="C21" i="2"/>
  <c r="E21" i="2" s="1"/>
  <c r="N20" i="2"/>
  <c r="O20" i="2" s="1"/>
  <c r="K20" i="2"/>
  <c r="C20" i="2"/>
  <c r="E20" i="2" s="1"/>
  <c r="N19" i="2"/>
  <c r="O19" i="2" s="1"/>
  <c r="K19" i="2"/>
  <c r="C19" i="2"/>
  <c r="E19" i="2" s="1"/>
  <c r="N18" i="2"/>
  <c r="O18" i="2" s="1"/>
  <c r="K18" i="2"/>
  <c r="C18" i="2"/>
  <c r="E18" i="2" s="1"/>
  <c r="N17" i="2"/>
  <c r="O17" i="2" s="1"/>
  <c r="P17" i="2" s="1"/>
  <c r="K17" i="2"/>
  <c r="C17" i="2"/>
  <c r="E17" i="2" s="1"/>
  <c r="N16" i="2"/>
  <c r="O16" i="2" s="1"/>
  <c r="K16" i="2"/>
  <c r="C16" i="2"/>
  <c r="E16" i="2" s="1"/>
  <c r="N15" i="2"/>
  <c r="O15" i="2" s="1"/>
  <c r="K15" i="2"/>
  <c r="C15" i="2"/>
  <c r="E15" i="2" s="1"/>
  <c r="N14" i="2"/>
  <c r="O14" i="2" s="1"/>
  <c r="K14" i="2"/>
  <c r="C14" i="2"/>
  <c r="E14" i="2" s="1"/>
  <c r="N13" i="2"/>
  <c r="O13" i="2" s="1"/>
  <c r="K13" i="2"/>
  <c r="C13" i="2"/>
  <c r="E13" i="2" s="1"/>
  <c r="N12" i="2"/>
  <c r="O12" i="2" s="1"/>
  <c r="K12" i="2"/>
  <c r="C12" i="2"/>
  <c r="E12" i="2" s="1"/>
  <c r="N11" i="2"/>
  <c r="O11" i="2" s="1"/>
  <c r="K11" i="2"/>
  <c r="C11" i="2"/>
  <c r="E11" i="2" s="1"/>
  <c r="N10" i="2"/>
  <c r="O10" i="2" s="1"/>
  <c r="K10" i="2"/>
  <c r="C10" i="2"/>
  <c r="E10" i="2" s="1"/>
  <c r="N9" i="2"/>
  <c r="O9" i="2" s="1"/>
  <c r="P9" i="2" s="1"/>
  <c r="K9" i="2"/>
  <c r="C9" i="2"/>
  <c r="E9" i="2" s="1"/>
  <c r="N8" i="2"/>
  <c r="O8" i="2" s="1"/>
  <c r="K8" i="2"/>
  <c r="C8" i="2"/>
  <c r="E8" i="2" s="1"/>
  <c r="N7" i="2"/>
  <c r="O7" i="2" s="1"/>
  <c r="P7" i="2" s="1"/>
  <c r="K7" i="2"/>
  <c r="C7" i="2"/>
  <c r="E7" i="2" s="1"/>
  <c r="N6" i="2"/>
  <c r="O6" i="2" s="1"/>
  <c r="K6" i="2"/>
  <c r="C6" i="2"/>
  <c r="E6" i="2" s="1"/>
  <c r="N5" i="2"/>
  <c r="O5" i="2" s="1"/>
  <c r="K5" i="2"/>
  <c r="C5" i="2"/>
  <c r="E5" i="2" s="1"/>
  <c r="N4" i="2"/>
  <c r="O4" i="2" s="1"/>
  <c r="K4" i="2"/>
  <c r="C4" i="2"/>
  <c r="E4" i="2" s="1"/>
  <c r="N3" i="2"/>
  <c r="O3" i="2" s="1"/>
  <c r="K3" i="2"/>
  <c r="C3" i="2"/>
  <c r="E3" i="2" s="1"/>
  <c r="N2" i="2"/>
  <c r="O2" i="2" s="1"/>
  <c r="K2" i="2"/>
  <c r="C2" i="2"/>
  <c r="E2" i="2" s="1"/>
  <c r="E5" i="12"/>
  <c r="E6" i="12"/>
  <c r="E7" i="12"/>
  <c r="E8" i="12"/>
  <c r="E9" i="12"/>
  <c r="E10" i="12"/>
  <c r="D4" i="12"/>
  <c r="E4" i="12" s="1"/>
  <c r="D3" i="12"/>
  <c r="E3" i="12" s="1"/>
  <c r="O248" i="2" l="1"/>
  <c r="P248" i="2"/>
  <c r="Q248" i="2" s="1"/>
  <c r="R248" i="2" s="1"/>
  <c r="T248" i="2" s="1"/>
  <c r="O69" i="2"/>
  <c r="P69" i="2"/>
  <c r="Q69" i="2" s="1"/>
  <c r="O251" i="2"/>
  <c r="P251" i="2"/>
  <c r="Q251" i="2" s="1"/>
  <c r="R251" i="2" s="1"/>
  <c r="T251" i="2" s="1"/>
  <c r="O382" i="2"/>
  <c r="P382" i="2"/>
  <c r="Q382" i="2" s="1"/>
  <c r="R382" i="2" s="1"/>
  <c r="T382" i="2" s="1"/>
  <c r="O249" i="2"/>
  <c r="P249" i="2"/>
  <c r="Q249" i="2" s="1"/>
  <c r="R249" i="2" s="1"/>
  <c r="T249" i="2" s="1"/>
  <c r="O244" i="2"/>
  <c r="P244" i="2"/>
  <c r="Q244" i="2" s="1"/>
  <c r="R244" i="2" s="1"/>
  <c r="T244" i="2" s="1"/>
  <c r="O250" i="2"/>
  <c r="P250" i="2"/>
  <c r="Q250" i="2" s="1"/>
  <c r="R250" i="2" s="1"/>
  <c r="T250" i="2" s="1"/>
  <c r="P31" i="2"/>
  <c r="Q31" i="2" s="1"/>
  <c r="R31" i="2" s="1"/>
  <c r="T31" i="2" s="1"/>
  <c r="O82" i="2"/>
  <c r="P82" i="2"/>
  <c r="Q82" i="2" s="1"/>
  <c r="P328" i="2"/>
  <c r="Q328" i="2" s="1"/>
  <c r="R328" i="2" s="1"/>
  <c r="T328" i="2" s="1"/>
  <c r="P29" i="2"/>
  <c r="Q29" i="2" s="1"/>
  <c r="R29" i="2" s="1"/>
  <c r="T29" i="2" s="1"/>
  <c r="P32" i="2"/>
  <c r="Q32" i="2" s="1"/>
  <c r="R32" i="2" s="1"/>
  <c r="T32" i="2" s="1"/>
  <c r="O59" i="2"/>
  <c r="Q59" i="2" s="1"/>
  <c r="P59" i="2"/>
  <c r="P30" i="2"/>
  <c r="Q30" i="2" s="1"/>
  <c r="R30" i="2" s="1"/>
  <c r="T30" i="2" s="1"/>
  <c r="P340" i="2"/>
  <c r="Q340" i="2" s="1"/>
  <c r="R340" i="2" s="1"/>
  <c r="T340" i="2" s="1"/>
  <c r="P81" i="2"/>
  <c r="Q81" i="2" s="1"/>
  <c r="R81" i="2" s="1"/>
  <c r="T81" i="2" s="1"/>
  <c r="R444" i="2"/>
  <c r="T444" i="2" s="1"/>
  <c r="R246" i="2"/>
  <c r="T246" i="2" s="1"/>
  <c r="R79" i="2"/>
  <c r="T79" i="2" s="1"/>
  <c r="Q206" i="2"/>
  <c r="O338" i="2"/>
  <c r="P338" i="2" s="1"/>
  <c r="Q338" i="2" s="1"/>
  <c r="Q63" i="2"/>
  <c r="P369" i="2"/>
  <c r="Q473" i="2"/>
  <c r="Q525" i="2"/>
  <c r="Q517" i="2"/>
  <c r="Q509" i="2"/>
  <c r="Q501" i="2"/>
  <c r="Q57" i="2"/>
  <c r="P402" i="2"/>
  <c r="Q484" i="2"/>
  <c r="O29" i="2"/>
  <c r="P195" i="2"/>
  <c r="Q195" i="2" s="1"/>
  <c r="Q211" i="2"/>
  <c r="Q283" i="2"/>
  <c r="O328" i="2"/>
  <c r="Q344" i="2"/>
  <c r="P404" i="2"/>
  <c r="Q493" i="2"/>
  <c r="O318" i="2"/>
  <c r="P318" i="2"/>
  <c r="Q140" i="2"/>
  <c r="Q297" i="2"/>
  <c r="Q523" i="2"/>
  <c r="Q515" i="2"/>
  <c r="Q507" i="2"/>
  <c r="P70" i="2"/>
  <c r="Q70" i="2" s="1"/>
  <c r="Q94" i="2"/>
  <c r="Q481" i="2"/>
  <c r="Q13" i="2"/>
  <c r="Q39" i="2"/>
  <c r="P370" i="2"/>
  <c r="Q87" i="2"/>
  <c r="P473" i="2"/>
  <c r="Q524" i="2"/>
  <c r="Q516" i="2"/>
  <c r="Q508" i="2"/>
  <c r="Q500" i="2"/>
  <c r="Q492" i="2"/>
  <c r="Q188" i="2"/>
  <c r="Q230" i="2"/>
  <c r="Q499" i="2"/>
  <c r="Q491" i="2"/>
  <c r="Q522" i="2"/>
  <c r="Q490" i="2"/>
  <c r="O30" i="2"/>
  <c r="Q72" i="2"/>
  <c r="Q168" i="2"/>
  <c r="Q191" i="2"/>
  <c r="P401" i="2"/>
  <c r="Q155" i="2"/>
  <c r="Q247" i="2"/>
  <c r="Q41" i="2"/>
  <c r="Q170" i="2"/>
  <c r="Q202" i="2"/>
  <c r="Q222" i="2"/>
  <c r="Q262" i="2"/>
  <c r="Q454" i="2"/>
  <c r="Q3" i="2"/>
  <c r="Q21" i="2"/>
  <c r="Q49" i="2"/>
  <c r="Q80" i="2"/>
  <c r="Q129" i="2"/>
  <c r="Q225" i="2"/>
  <c r="Q227" i="2"/>
  <c r="Q486" i="2"/>
  <c r="Q19" i="2"/>
  <c r="Q27" i="2"/>
  <c r="Q83" i="2"/>
  <c r="Q203" i="2"/>
  <c r="Q223" i="2"/>
  <c r="Q243" i="2"/>
  <c r="Q472" i="2"/>
  <c r="Q86" i="2"/>
  <c r="Q122" i="2"/>
  <c r="Q186" i="2"/>
  <c r="Q266" i="2"/>
  <c r="Q274" i="2"/>
  <c r="P312" i="2"/>
  <c r="Q433" i="2"/>
  <c r="Q307" i="2"/>
  <c r="Q387" i="2"/>
  <c r="Q392" i="2"/>
  <c r="Q456" i="2"/>
  <c r="Q74" i="2"/>
  <c r="Q105" i="2"/>
  <c r="Q333" i="2"/>
  <c r="Q5" i="2"/>
  <c r="Q102" i="2"/>
  <c r="Q175" i="2"/>
  <c r="Q239" i="2"/>
  <c r="P267" i="2"/>
  <c r="Q280" i="2"/>
  <c r="Q514" i="2"/>
  <c r="P334" i="2"/>
  <c r="Q334" i="2"/>
  <c r="P521" i="2"/>
  <c r="Q521" i="2"/>
  <c r="P513" i="2"/>
  <c r="Q513" i="2"/>
  <c r="P505" i="2"/>
  <c r="Q505" i="2"/>
  <c r="P130" i="2"/>
  <c r="Q130" i="2"/>
  <c r="P520" i="2"/>
  <c r="Q520" i="2"/>
  <c r="P512" i="2"/>
  <c r="Q512" i="2"/>
  <c r="P504" i="2"/>
  <c r="Q504" i="2"/>
  <c r="P496" i="2"/>
  <c r="Q496" i="2"/>
  <c r="P148" i="2"/>
  <c r="Q148" i="2"/>
  <c r="P156" i="2"/>
  <c r="Q156" i="2"/>
  <c r="P519" i="2"/>
  <c r="Q519" i="2"/>
  <c r="P511" i="2"/>
  <c r="Q511" i="2"/>
  <c r="P503" i="2"/>
  <c r="Q503" i="2"/>
  <c r="P495" i="2"/>
  <c r="Q495" i="2"/>
  <c r="P497" i="2"/>
  <c r="Q497" i="2"/>
  <c r="P418" i="2"/>
  <c r="Q418" i="2"/>
  <c r="P518" i="2"/>
  <c r="Q518" i="2"/>
  <c r="Q510" i="2"/>
  <c r="P510" i="2"/>
  <c r="Q502" i="2"/>
  <c r="P502" i="2"/>
  <c r="Q494" i="2"/>
  <c r="P494" i="2"/>
  <c r="Q76" i="2"/>
  <c r="Q78" i="2"/>
  <c r="Q95" i="2"/>
  <c r="Q136" i="2"/>
  <c r="Q189" i="2"/>
  <c r="Q242" i="2"/>
  <c r="Q289" i="2"/>
  <c r="Q346" i="2"/>
  <c r="P383" i="2"/>
  <c r="Q441" i="2"/>
  <c r="Q468" i="2"/>
  <c r="Q488" i="2"/>
  <c r="P525" i="2"/>
  <c r="P517" i="2"/>
  <c r="P509" i="2"/>
  <c r="P501" i="2"/>
  <c r="P493" i="2"/>
  <c r="Q254" i="2"/>
  <c r="P468" i="2"/>
  <c r="Q477" i="2"/>
  <c r="P524" i="2"/>
  <c r="P516" i="2"/>
  <c r="P508" i="2"/>
  <c r="P500" i="2"/>
  <c r="P492" i="2"/>
  <c r="Q506" i="2"/>
  <c r="O32" i="2"/>
  <c r="Q98" i="2"/>
  <c r="Q103" i="2"/>
  <c r="Q118" i="2"/>
  <c r="Q198" i="2"/>
  <c r="P283" i="2"/>
  <c r="Q312" i="2"/>
  <c r="Q330" i="2"/>
  <c r="Q399" i="2"/>
  <c r="Q425" i="2"/>
  <c r="P523" i="2"/>
  <c r="P515" i="2"/>
  <c r="P507" i="2"/>
  <c r="P499" i="2"/>
  <c r="P491" i="2"/>
  <c r="Q498" i="2"/>
  <c r="P103" i="2"/>
  <c r="Q185" i="2"/>
  <c r="Q288" i="2"/>
  <c r="P349" i="2"/>
  <c r="P366" i="2"/>
  <c r="P386" i="2"/>
  <c r="Q403" i="2"/>
  <c r="Q465" i="2"/>
  <c r="P522" i="2"/>
  <c r="P490" i="2"/>
  <c r="O79" i="2"/>
  <c r="Q147" i="2"/>
  <c r="Q176" i="2"/>
  <c r="P194" i="2"/>
  <c r="Q194" i="2" s="1"/>
  <c r="Q215" i="2"/>
  <c r="Q234" i="2"/>
  <c r="Q236" i="2"/>
  <c r="Q255" i="2"/>
  <c r="P262" i="2"/>
  <c r="Q279" i="2"/>
  <c r="Q295" i="2"/>
  <c r="Q430" i="2"/>
  <c r="Q11" i="2"/>
  <c r="Q33" i="2"/>
  <c r="Q55" i="2"/>
  <c r="Q152" i="2"/>
  <c r="P234" i="2"/>
  <c r="Q253" i="2"/>
  <c r="Q372" i="2"/>
  <c r="Q448" i="2"/>
  <c r="P454" i="2"/>
  <c r="Q404" i="2"/>
  <c r="Q240" i="2"/>
  <c r="P240" i="2"/>
  <c r="P332" i="2"/>
  <c r="Q332" i="2"/>
  <c r="P358" i="2"/>
  <c r="Q358" i="2"/>
  <c r="P304" i="2"/>
  <c r="Q304" i="2"/>
  <c r="P163" i="2"/>
  <c r="Q163" i="2"/>
  <c r="P233" i="2"/>
  <c r="Q233" i="2"/>
  <c r="P171" i="2"/>
  <c r="Q171" i="2"/>
  <c r="Q219" i="2"/>
  <c r="P219" i="2"/>
  <c r="Q231" i="2"/>
  <c r="P231" i="2"/>
  <c r="P35" i="2"/>
  <c r="Q35" i="2"/>
  <c r="P106" i="2"/>
  <c r="Q106" i="2"/>
  <c r="Q154" i="2"/>
  <c r="P154" i="2"/>
  <c r="P224" i="2"/>
  <c r="Q224" i="2"/>
  <c r="P15" i="2"/>
  <c r="Q15" i="2"/>
  <c r="P113" i="2"/>
  <c r="Q113" i="2"/>
  <c r="Q187" i="2"/>
  <c r="P187" i="2"/>
  <c r="P376" i="2"/>
  <c r="Q376" i="2"/>
  <c r="P434" i="2"/>
  <c r="Q434" i="2"/>
  <c r="P23" i="2"/>
  <c r="Q23" i="2"/>
  <c r="P67" i="2"/>
  <c r="Q67" i="2"/>
  <c r="Q164" i="2"/>
  <c r="P164" i="2"/>
  <c r="Q210" i="2"/>
  <c r="P210" i="2"/>
  <c r="Q131" i="2"/>
  <c r="P131" i="2"/>
  <c r="P84" i="2"/>
  <c r="Q84" i="2"/>
  <c r="P114" i="2"/>
  <c r="Q114" i="2"/>
  <c r="Q273" i="2"/>
  <c r="P273" i="2"/>
  <c r="Q396" i="2"/>
  <c r="Q45" i="2"/>
  <c r="Q51" i="2"/>
  <c r="Q90" i="2"/>
  <c r="P98" i="2"/>
  <c r="Q121" i="2"/>
  <c r="Q139" i="2"/>
  <c r="P185" i="2"/>
  <c r="P202" i="2"/>
  <c r="Q216" i="2"/>
  <c r="P223" i="2"/>
  <c r="Q232" i="2"/>
  <c r="Q241" i="2"/>
  <c r="P243" i="2"/>
  <c r="Q296" i="2"/>
  <c r="Q360" i="2"/>
  <c r="P372" i="2"/>
  <c r="P400" i="2"/>
  <c r="P425" i="2"/>
  <c r="Q489" i="2"/>
  <c r="Q463" i="2"/>
  <c r="Q17" i="2"/>
  <c r="Q47" i="2"/>
  <c r="Q61" i="2"/>
  <c r="Q65" i="2"/>
  <c r="P90" i="2"/>
  <c r="Q160" i="2"/>
  <c r="Q172" i="2"/>
  <c r="Q199" i="2"/>
  <c r="P360" i="2"/>
  <c r="Q380" i="2"/>
  <c r="Q400" i="2"/>
  <c r="Q475" i="2"/>
  <c r="Q207" i="2"/>
  <c r="Q212" i="2"/>
  <c r="Q9" i="2"/>
  <c r="Q37" i="2"/>
  <c r="Q43" i="2"/>
  <c r="Q85" i="2"/>
  <c r="Q126" i="2"/>
  <c r="Q144" i="2"/>
  <c r="Q180" i="2"/>
  <c r="P191" i="2"/>
  <c r="P222" i="2"/>
  <c r="P227" i="2"/>
  <c r="P236" i="2"/>
  <c r="P254" i="2"/>
  <c r="Q256" i="2"/>
  <c r="Q258" i="2"/>
  <c r="Q264" i="2"/>
  <c r="P266" i="2"/>
  <c r="P274" i="2"/>
  <c r="P280" i="2"/>
  <c r="Q292" i="2"/>
  <c r="P344" i="2"/>
  <c r="P346" i="2"/>
  <c r="Q353" i="2"/>
  <c r="Q375" i="2"/>
  <c r="P399" i="2"/>
  <c r="Q402" i="2"/>
  <c r="Q410" i="2"/>
  <c r="Q25" i="2"/>
  <c r="Q278" i="2"/>
  <c r="Q415" i="2"/>
  <c r="O31" i="2"/>
  <c r="Q53" i="2"/>
  <c r="Q110" i="2"/>
  <c r="P122" i="2"/>
  <c r="P140" i="2"/>
  <c r="Q179" i="2"/>
  <c r="P186" i="2"/>
  <c r="P215" i="2"/>
  <c r="Q263" i="2"/>
  <c r="Q286" i="2"/>
  <c r="Q299" i="2"/>
  <c r="Q305" i="2"/>
  <c r="Q446" i="2"/>
  <c r="Q470" i="2"/>
  <c r="Q476" i="2"/>
  <c r="P484" i="2"/>
  <c r="P486" i="2"/>
  <c r="Q7" i="2"/>
  <c r="P88" i="2"/>
  <c r="P299" i="2"/>
  <c r="Q308" i="2"/>
  <c r="P310" i="2"/>
  <c r="E8" i="15"/>
  <c r="E4" i="15"/>
  <c r="Q44" i="2"/>
  <c r="P44" i="2"/>
  <c r="Q46" i="2"/>
  <c r="P46" i="2"/>
  <c r="P48" i="2"/>
  <c r="Q48" i="2"/>
  <c r="Q50" i="2"/>
  <c r="P50" i="2"/>
  <c r="Q60" i="2"/>
  <c r="P60" i="2"/>
  <c r="Q62" i="2"/>
  <c r="P62" i="2"/>
  <c r="P64" i="2"/>
  <c r="Q64" i="2"/>
  <c r="Q66" i="2"/>
  <c r="P66" i="2"/>
  <c r="Q92" i="2"/>
  <c r="P92" i="2"/>
  <c r="Q146" i="2"/>
  <c r="P146" i="2"/>
  <c r="Q2" i="2"/>
  <c r="P2" i="2"/>
  <c r="P4" i="2"/>
  <c r="Q4" i="2"/>
  <c r="Q6" i="2"/>
  <c r="P6" i="2"/>
  <c r="Q52" i="2"/>
  <c r="P52" i="2"/>
  <c r="Q54" i="2"/>
  <c r="P54" i="2"/>
  <c r="Q56" i="2"/>
  <c r="P56" i="2"/>
  <c r="Q58" i="2"/>
  <c r="P58" i="2"/>
  <c r="Q68" i="2"/>
  <c r="P68" i="2"/>
  <c r="Q128" i="2"/>
  <c r="P128" i="2"/>
  <c r="Q8" i="2"/>
  <c r="P8" i="2"/>
  <c r="Q10" i="2"/>
  <c r="P10" i="2"/>
  <c r="P12" i="2"/>
  <c r="Q12" i="2"/>
  <c r="Q14" i="2"/>
  <c r="P14" i="2"/>
  <c r="Q100" i="2"/>
  <c r="P100" i="2"/>
  <c r="Q16" i="2"/>
  <c r="P16" i="2"/>
  <c r="Q18" i="2"/>
  <c r="P18" i="2"/>
  <c r="P20" i="2"/>
  <c r="Q20" i="2"/>
  <c r="Q22" i="2"/>
  <c r="P22" i="2"/>
  <c r="Q24" i="2"/>
  <c r="P24" i="2"/>
  <c r="Q26" i="2"/>
  <c r="P26" i="2"/>
  <c r="P28" i="2"/>
  <c r="Q28" i="2"/>
  <c r="Q93" i="2"/>
  <c r="P93" i="2"/>
  <c r="Q169" i="2"/>
  <c r="P169" i="2"/>
  <c r="P265" i="2"/>
  <c r="Q265" i="2"/>
  <c r="Q71" i="2"/>
  <c r="P71" i="2"/>
  <c r="Q73" i="2"/>
  <c r="P73" i="2"/>
  <c r="Q112" i="2"/>
  <c r="P112" i="2"/>
  <c r="P34" i="2"/>
  <c r="Q34" i="2"/>
  <c r="Q75" i="2"/>
  <c r="P75" i="2"/>
  <c r="Q77" i="2"/>
  <c r="P77" i="2"/>
  <c r="Q101" i="2"/>
  <c r="P101" i="2"/>
  <c r="Q138" i="2"/>
  <c r="P138" i="2"/>
  <c r="Q162" i="2"/>
  <c r="P162" i="2"/>
  <c r="Q36" i="2"/>
  <c r="P36" i="2"/>
  <c r="Q38" i="2"/>
  <c r="P38" i="2"/>
  <c r="P40" i="2"/>
  <c r="Q40" i="2"/>
  <c r="Q42" i="2"/>
  <c r="P42" i="2"/>
  <c r="Q120" i="2"/>
  <c r="P120" i="2"/>
  <c r="P193" i="2"/>
  <c r="Q193" i="2"/>
  <c r="Q109" i="2"/>
  <c r="P109" i="2"/>
  <c r="Q159" i="2"/>
  <c r="P159" i="2"/>
  <c r="P190" i="2"/>
  <c r="Q190" i="2"/>
  <c r="Q197" i="2"/>
  <c r="P197" i="2"/>
  <c r="Q204" i="2"/>
  <c r="P204" i="2"/>
  <c r="P218" i="2"/>
  <c r="Q218" i="2"/>
  <c r="P228" i="2"/>
  <c r="Q228" i="2"/>
  <c r="Q272" i="2"/>
  <c r="P272" i="2"/>
  <c r="P281" i="2"/>
  <c r="Q281" i="2"/>
  <c r="Q359" i="2"/>
  <c r="P359" i="2"/>
  <c r="P388" i="2"/>
  <c r="Q388" i="2"/>
  <c r="P390" i="2"/>
  <c r="Q390" i="2"/>
  <c r="P405" i="2"/>
  <c r="Q405" i="2"/>
  <c r="P5" i="2"/>
  <c r="P13" i="2"/>
  <c r="P21" i="2"/>
  <c r="P33" i="2"/>
  <c r="P41" i="2"/>
  <c r="P49" i="2"/>
  <c r="P57" i="2"/>
  <c r="P65" i="2"/>
  <c r="P72" i="2"/>
  <c r="P86" i="2"/>
  <c r="Q91" i="2"/>
  <c r="Q99" i="2"/>
  <c r="Q115" i="2"/>
  <c r="P126" i="2"/>
  <c r="P129" i="2"/>
  <c r="P144" i="2"/>
  <c r="P147" i="2"/>
  <c r="Q150" i="2"/>
  <c r="P150" i="2"/>
  <c r="Q153" i="2"/>
  <c r="Q165" i="2"/>
  <c r="P170" i="2"/>
  <c r="P173" i="2"/>
  <c r="Q173" i="2"/>
  <c r="Q220" i="2"/>
  <c r="P220" i="2"/>
  <c r="P230" i="2"/>
  <c r="P253" i="2"/>
  <c r="Q270" i="2"/>
  <c r="P270" i="2"/>
  <c r="P295" i="2"/>
  <c r="Q306" i="2"/>
  <c r="P306" i="2"/>
  <c r="P341" i="2"/>
  <c r="Q341" i="2"/>
  <c r="Q354" i="2"/>
  <c r="P354" i="2"/>
  <c r="Q398" i="2"/>
  <c r="O398" i="2"/>
  <c r="Q413" i="2"/>
  <c r="P413" i="2"/>
  <c r="Q238" i="2"/>
  <c r="P238" i="2"/>
  <c r="P343" i="2"/>
  <c r="P3" i="2"/>
  <c r="P11" i="2"/>
  <c r="P19" i="2"/>
  <c r="P27" i="2"/>
  <c r="P39" i="2"/>
  <c r="P47" i="2"/>
  <c r="P55" i="2"/>
  <c r="P63" i="2"/>
  <c r="O70" i="2"/>
  <c r="P78" i="2"/>
  <c r="K88" i="2"/>
  <c r="Q88" i="2" s="1"/>
  <c r="P94" i="2"/>
  <c r="P102" i="2"/>
  <c r="P105" i="2"/>
  <c r="Q108" i="2"/>
  <c r="P108" i="2"/>
  <c r="Q111" i="2"/>
  <c r="Q123" i="2"/>
  <c r="Q132" i="2"/>
  <c r="Q141" i="2"/>
  <c r="P152" i="2"/>
  <c r="P155" i="2"/>
  <c r="Q158" i="2"/>
  <c r="P158" i="2"/>
  <c r="Q161" i="2"/>
  <c r="P175" i="2"/>
  <c r="Q178" i="2"/>
  <c r="P178" i="2"/>
  <c r="Q181" i="2"/>
  <c r="Q183" i="2"/>
  <c r="P183" i="2"/>
  <c r="P294" i="2"/>
  <c r="Q294" i="2"/>
  <c r="P337" i="2"/>
  <c r="Q337" i="2"/>
  <c r="Q117" i="2"/>
  <c r="P117" i="2"/>
  <c r="Q89" i="2"/>
  <c r="Q97" i="2"/>
  <c r="Q125" i="2"/>
  <c r="P125" i="2"/>
  <c r="Q134" i="2"/>
  <c r="P134" i="2"/>
  <c r="Q143" i="2"/>
  <c r="P143" i="2"/>
  <c r="Q196" i="2"/>
  <c r="P196" i="2"/>
  <c r="Q205" i="2"/>
  <c r="P205" i="2"/>
  <c r="Q229" i="2"/>
  <c r="P229" i="2"/>
  <c r="Q252" i="2"/>
  <c r="P252" i="2"/>
  <c r="Q271" i="2"/>
  <c r="P271" i="2"/>
  <c r="P276" i="2"/>
  <c r="Q276" i="2"/>
  <c r="Q303" i="2"/>
  <c r="P303" i="2"/>
  <c r="Q323" i="2"/>
  <c r="P323" i="2"/>
  <c r="Q167" i="2"/>
  <c r="P167" i="2"/>
  <c r="P192" i="2"/>
  <c r="Q192" i="2"/>
  <c r="Q213" i="2"/>
  <c r="P213" i="2"/>
  <c r="O81" i="2"/>
  <c r="P89" i="2"/>
  <c r="P97" i="2"/>
  <c r="P110" i="2"/>
  <c r="Q116" i="2"/>
  <c r="P116" i="2"/>
  <c r="Q119" i="2"/>
  <c r="Q137" i="2"/>
  <c r="Q149" i="2"/>
  <c r="Q166" i="2"/>
  <c r="P166" i="2"/>
  <c r="Q221" i="2"/>
  <c r="P221" i="2"/>
  <c r="Q135" i="2"/>
  <c r="P135" i="2"/>
  <c r="Q260" i="2"/>
  <c r="P260" i="2"/>
  <c r="Q151" i="2"/>
  <c r="P151" i="2"/>
  <c r="Q174" i="2"/>
  <c r="P174" i="2"/>
  <c r="Q177" i="2"/>
  <c r="P177" i="2"/>
  <c r="Q182" i="2"/>
  <c r="P182" i="2"/>
  <c r="P209" i="2"/>
  <c r="Q209" i="2"/>
  <c r="Q214" i="2"/>
  <c r="P214" i="2"/>
  <c r="P237" i="2"/>
  <c r="Q237" i="2"/>
  <c r="Q259" i="2"/>
  <c r="P259" i="2"/>
  <c r="Q261" i="2"/>
  <c r="P261" i="2"/>
  <c r="Q269" i="2"/>
  <c r="P269" i="2"/>
  <c r="Q287" i="2"/>
  <c r="P287" i="2"/>
  <c r="Q291" i="2"/>
  <c r="P291" i="2"/>
  <c r="P300" i="2"/>
  <c r="Q300" i="2"/>
  <c r="P201" i="2"/>
  <c r="Q201" i="2"/>
  <c r="P83" i="2"/>
  <c r="Q96" i="2"/>
  <c r="Q104" i="2"/>
  <c r="Q107" i="2"/>
  <c r="P118" i="2"/>
  <c r="Q124" i="2"/>
  <c r="P124" i="2"/>
  <c r="Q127" i="2"/>
  <c r="Q133" i="2"/>
  <c r="P133" i="2"/>
  <c r="P136" i="2"/>
  <c r="Q142" i="2"/>
  <c r="P142" i="2"/>
  <c r="Q145" i="2"/>
  <c r="Q157" i="2"/>
  <c r="P168" i="2"/>
  <c r="Q184" i="2"/>
  <c r="P188" i="2"/>
  <c r="P239" i="2"/>
  <c r="P289" i="2"/>
  <c r="P313" i="2"/>
  <c r="Q313" i="2"/>
  <c r="P315" i="2"/>
  <c r="Q329" i="2"/>
  <c r="P329" i="2"/>
  <c r="P378" i="2"/>
  <c r="Q378" i="2"/>
  <c r="P460" i="2"/>
  <c r="Q460" i="2"/>
  <c r="Q200" i="2"/>
  <c r="Q208" i="2"/>
  <c r="Q217" i="2"/>
  <c r="Q226" i="2"/>
  <c r="Q235" i="2"/>
  <c r="Q257" i="2"/>
  <c r="P279" i="2"/>
  <c r="Q282" i="2"/>
  <c r="P297" i="2"/>
  <c r="Q315" i="2"/>
  <c r="P320" i="2"/>
  <c r="P322" i="2"/>
  <c r="Q322" i="2"/>
  <c r="Q324" i="2"/>
  <c r="P324" i="2"/>
  <c r="P345" i="2"/>
  <c r="P420" i="2"/>
  <c r="Q420" i="2"/>
  <c r="P474" i="2"/>
  <c r="Q474" i="2"/>
  <c r="Q245" i="2"/>
  <c r="Q317" i="2"/>
  <c r="P331" i="2"/>
  <c r="P373" i="2"/>
  <c r="Q373" i="2"/>
  <c r="P412" i="2"/>
  <c r="Q412" i="2"/>
  <c r="P422" i="2"/>
  <c r="Q422" i="2"/>
  <c r="P449" i="2"/>
  <c r="Q449" i="2"/>
  <c r="O195" i="2"/>
  <c r="P203" i="2"/>
  <c r="P211" i="2"/>
  <c r="P212" i="2"/>
  <c r="P245" i="2"/>
  <c r="Q268" i="2"/>
  <c r="Q275" i="2"/>
  <c r="P278" i="2"/>
  <c r="Q290" i="2"/>
  <c r="Q302" i="2"/>
  <c r="P305" i="2"/>
  <c r="K310" i="2"/>
  <c r="Q310" i="2" s="1"/>
  <c r="Q311" i="2"/>
  <c r="P317" i="2"/>
  <c r="P342" i="2"/>
  <c r="Q342" i="2"/>
  <c r="P364" i="2"/>
  <c r="Q364" i="2"/>
  <c r="Q391" i="2"/>
  <c r="P391" i="2"/>
  <c r="Q406" i="2"/>
  <c r="P406" i="2"/>
  <c r="Q408" i="2"/>
  <c r="P408" i="2"/>
  <c r="P255" i="2"/>
  <c r="Q267" i="2"/>
  <c r="Q284" i="2"/>
  <c r="P290" i="2"/>
  <c r="P307" i="2"/>
  <c r="P314" i="2"/>
  <c r="Q314" i="2"/>
  <c r="Q321" i="2"/>
  <c r="P321" i="2"/>
  <c r="P357" i="2"/>
  <c r="Q357" i="2"/>
  <c r="Q367" i="2"/>
  <c r="P367" i="2"/>
  <c r="P393" i="2"/>
  <c r="Q393" i="2"/>
  <c r="Q395" i="2"/>
  <c r="P395" i="2"/>
  <c r="P442" i="2"/>
  <c r="Q442" i="2"/>
  <c r="Q453" i="2"/>
  <c r="P453" i="2"/>
  <c r="Q455" i="2"/>
  <c r="O455" i="2"/>
  <c r="Q277" i="2"/>
  <c r="Q298" i="2"/>
  <c r="Q316" i="2"/>
  <c r="P325" i="2"/>
  <c r="Q325" i="2"/>
  <c r="Q385" i="2"/>
  <c r="P385" i="2"/>
  <c r="P416" i="2"/>
  <c r="Q416" i="2"/>
  <c r="Q419" i="2"/>
  <c r="P419" i="2"/>
  <c r="P439" i="2"/>
  <c r="Q439" i="2"/>
  <c r="Q285" i="2"/>
  <c r="Q293" i="2"/>
  <c r="Q301" i="2"/>
  <c r="Q309" i="2"/>
  <c r="Q331" i="2"/>
  <c r="P347" i="2"/>
  <c r="Q356" i="2"/>
  <c r="Q370" i="2"/>
  <c r="Q401" i="2"/>
  <c r="Q432" i="2"/>
  <c r="P432" i="2"/>
  <c r="Q462" i="2"/>
  <c r="P462" i="2"/>
  <c r="Q336" i="2"/>
  <c r="Q351" i="2"/>
  <c r="P351" i="2"/>
  <c r="Q377" i="2"/>
  <c r="P377" i="2"/>
  <c r="Q384" i="2"/>
  <c r="P384" i="2"/>
  <c r="Q429" i="2"/>
  <c r="P429" i="2"/>
  <c r="Q464" i="2"/>
  <c r="Q363" i="2"/>
  <c r="P363" i="2"/>
  <c r="Q366" i="2"/>
  <c r="Q397" i="2"/>
  <c r="P397" i="2"/>
  <c r="Q417" i="2"/>
  <c r="P417" i="2"/>
  <c r="P436" i="2"/>
  <c r="Q436" i="2"/>
  <c r="P450" i="2"/>
  <c r="Q450" i="2"/>
  <c r="Q374" i="2"/>
  <c r="P374" i="2"/>
  <c r="P426" i="2"/>
  <c r="Q426" i="2"/>
  <c r="P431" i="2"/>
  <c r="Q431" i="2"/>
  <c r="Q445" i="2"/>
  <c r="P445" i="2"/>
  <c r="P452" i="2"/>
  <c r="Q452" i="2"/>
  <c r="P466" i="2"/>
  <c r="Q466" i="2"/>
  <c r="P471" i="2"/>
  <c r="Q471" i="2"/>
  <c r="P482" i="2"/>
  <c r="Q482" i="2"/>
  <c r="Q348" i="2"/>
  <c r="P348" i="2"/>
  <c r="Q368" i="2"/>
  <c r="P368" i="2"/>
  <c r="Q394" i="2"/>
  <c r="P394" i="2"/>
  <c r="P403" i="2"/>
  <c r="Q407" i="2"/>
  <c r="Q409" i="2"/>
  <c r="Q414" i="2"/>
  <c r="P414" i="2"/>
  <c r="Q423" i="2"/>
  <c r="Q428" i="2"/>
  <c r="P433" i="2"/>
  <c r="Q438" i="2"/>
  <c r="Q459" i="2"/>
  <c r="Q335" i="2"/>
  <c r="P335" i="2"/>
  <c r="O340" i="2"/>
  <c r="Q350" i="2"/>
  <c r="Q352" i="2"/>
  <c r="Q371" i="2"/>
  <c r="P371" i="2"/>
  <c r="Q381" i="2"/>
  <c r="Q383" i="2"/>
  <c r="Q411" i="2"/>
  <c r="P411" i="2"/>
  <c r="Q435" i="2"/>
  <c r="P435" i="2"/>
  <c r="Q457" i="2"/>
  <c r="Q479" i="2"/>
  <c r="Q365" i="2"/>
  <c r="Q369" i="2"/>
  <c r="Q379" i="2"/>
  <c r="Q386" i="2"/>
  <c r="Q389" i="2"/>
  <c r="Q421" i="2"/>
  <c r="Q424" i="2"/>
  <c r="Q427" i="2"/>
  <c r="Q437" i="2"/>
  <c r="Q440" i="2"/>
  <c r="Q443" i="2"/>
  <c r="Q458" i="2"/>
  <c r="Q478" i="2"/>
  <c r="Q461" i="2"/>
  <c r="Q451" i="2"/>
  <c r="P458" i="2"/>
  <c r="Q469" i="2"/>
  <c r="P472" i="2"/>
  <c r="P475" i="2"/>
  <c r="P478" i="2"/>
  <c r="Q485" i="2"/>
  <c r="P488" i="2"/>
  <c r="P461" i="2"/>
  <c r="Q447" i="2"/>
  <c r="Q487" i="2"/>
  <c r="Q467" i="2"/>
  <c r="Q480" i="2"/>
  <c r="Q483" i="2"/>
  <c r="E5" i="15"/>
  <c r="E6" i="15"/>
  <c r="E9" i="15"/>
  <c r="D16" i="15"/>
  <c r="D20" i="15" s="1"/>
  <c r="E10" i="15"/>
  <c r="D11" i="12"/>
  <c r="E11" i="12" s="1"/>
  <c r="D17" i="15" s="1"/>
  <c r="O36" i="13"/>
  <c r="L36" i="13"/>
  <c r="G20" i="15"/>
  <c r="F20" i="15"/>
  <c r="H20" i="15"/>
  <c r="R421" i="2" l="1"/>
  <c r="T421" i="2" s="1"/>
  <c r="R394" i="2"/>
  <c r="T394" i="2" s="1"/>
  <c r="R464" i="2"/>
  <c r="T464" i="2" s="1"/>
  <c r="R351" i="2"/>
  <c r="T351" i="2" s="1"/>
  <c r="R356" i="2"/>
  <c r="T356" i="2" s="1"/>
  <c r="R442" i="2"/>
  <c r="T442" i="2" s="1"/>
  <c r="R357" i="2"/>
  <c r="T357" i="2" s="1"/>
  <c r="R391" i="2"/>
  <c r="T391" i="2" s="1"/>
  <c r="R420" i="2"/>
  <c r="T420" i="2" s="1"/>
  <c r="R341" i="2"/>
  <c r="T341" i="2" s="1"/>
  <c r="R476" i="2"/>
  <c r="T476" i="2" s="1"/>
  <c r="R380" i="2"/>
  <c r="T380" i="2" s="1"/>
  <c r="R396" i="2"/>
  <c r="T396" i="2" s="1"/>
  <c r="R372" i="2"/>
  <c r="T372" i="2" s="1"/>
  <c r="R494" i="2"/>
  <c r="T494" i="2" s="1"/>
  <c r="R333" i="2"/>
  <c r="T333" i="2" s="1"/>
  <c r="R523" i="2"/>
  <c r="T523" i="2" s="1"/>
  <c r="R501" i="2"/>
  <c r="T501" i="2" s="1"/>
  <c r="R485" i="2"/>
  <c r="T485" i="2" s="1"/>
  <c r="R478" i="2"/>
  <c r="T478" i="2" s="1"/>
  <c r="R389" i="2"/>
  <c r="T389" i="2" s="1"/>
  <c r="R435" i="2"/>
  <c r="T435" i="2" s="1"/>
  <c r="R350" i="2"/>
  <c r="T350" i="2" s="1"/>
  <c r="R423" i="2"/>
  <c r="T423" i="2" s="1"/>
  <c r="R466" i="2"/>
  <c r="T466" i="2" s="1"/>
  <c r="R426" i="2"/>
  <c r="T426" i="2" s="1"/>
  <c r="R336" i="2"/>
  <c r="T336" i="2" s="1"/>
  <c r="R364" i="2"/>
  <c r="T364" i="2" s="1"/>
  <c r="R373" i="2"/>
  <c r="T373" i="2" s="1"/>
  <c r="R470" i="2"/>
  <c r="T470" i="2" s="1"/>
  <c r="R434" i="2"/>
  <c r="T434" i="2" s="1"/>
  <c r="R332" i="2"/>
  <c r="T332" i="2" s="1"/>
  <c r="R497" i="2"/>
  <c r="T497" i="2" s="1"/>
  <c r="R519" i="2"/>
  <c r="T519" i="2" s="1"/>
  <c r="R504" i="2"/>
  <c r="T504" i="2" s="1"/>
  <c r="R505" i="2"/>
  <c r="T505" i="2" s="1"/>
  <c r="R514" i="2"/>
  <c r="T514" i="2" s="1"/>
  <c r="R492" i="2"/>
  <c r="T492" i="2" s="1"/>
  <c r="R509" i="2"/>
  <c r="T509" i="2" s="1"/>
  <c r="R461" i="2"/>
  <c r="T461" i="2" s="1"/>
  <c r="R483" i="2"/>
  <c r="T483" i="2" s="1"/>
  <c r="R331" i="2"/>
  <c r="T331" i="2" s="1"/>
  <c r="R446" i="2"/>
  <c r="T446" i="2" s="1"/>
  <c r="R517" i="2"/>
  <c r="T517" i="2" s="1"/>
  <c r="R411" i="2"/>
  <c r="T411" i="2" s="1"/>
  <c r="R416" i="2"/>
  <c r="T416" i="2" s="1"/>
  <c r="R395" i="2"/>
  <c r="T395" i="2" s="1"/>
  <c r="R321" i="2"/>
  <c r="T321" i="2" s="1"/>
  <c r="R342" i="2"/>
  <c r="T342" i="2" s="1"/>
  <c r="R449" i="2"/>
  <c r="T449" i="2" s="1"/>
  <c r="R323" i="2"/>
  <c r="T323" i="2" s="1"/>
  <c r="R413" i="2"/>
  <c r="T413" i="2" s="1"/>
  <c r="R405" i="2"/>
  <c r="T405" i="2" s="1"/>
  <c r="R402" i="2"/>
  <c r="T402" i="2" s="1"/>
  <c r="R489" i="2"/>
  <c r="T489" i="2" s="1"/>
  <c r="R376" i="2"/>
  <c r="T376" i="2" s="1"/>
  <c r="R425" i="2"/>
  <c r="T425" i="2" s="1"/>
  <c r="R477" i="2"/>
  <c r="T477" i="2" s="1"/>
  <c r="R488" i="2"/>
  <c r="T488" i="2" s="1"/>
  <c r="R495" i="2"/>
  <c r="T495" i="2" s="1"/>
  <c r="R512" i="2"/>
  <c r="T512" i="2" s="1"/>
  <c r="R513" i="2"/>
  <c r="T513" i="2" s="1"/>
  <c r="R456" i="2"/>
  <c r="T456" i="2" s="1"/>
  <c r="R490" i="2"/>
  <c r="T490" i="2" s="1"/>
  <c r="R508" i="2"/>
  <c r="T508" i="2" s="1"/>
  <c r="R481" i="2"/>
  <c r="T481" i="2" s="1"/>
  <c r="R525" i="2"/>
  <c r="T525" i="2" s="1"/>
  <c r="R417" i="2"/>
  <c r="T417" i="2" s="1"/>
  <c r="R410" i="2"/>
  <c r="T410" i="2" s="1"/>
  <c r="R443" i="2"/>
  <c r="T443" i="2" s="1"/>
  <c r="R409" i="2"/>
  <c r="T409" i="2" s="1"/>
  <c r="R324" i="2"/>
  <c r="T324" i="2" s="1"/>
  <c r="R337" i="2"/>
  <c r="T337" i="2" s="1"/>
  <c r="R399" i="2"/>
  <c r="T399" i="2" s="1"/>
  <c r="R468" i="2"/>
  <c r="T468" i="2" s="1"/>
  <c r="R510" i="2"/>
  <c r="T510" i="2" s="1"/>
  <c r="R392" i="2"/>
  <c r="T392" i="2" s="1"/>
  <c r="R522" i="2"/>
  <c r="T522" i="2" s="1"/>
  <c r="R516" i="2"/>
  <c r="T516" i="2" s="1"/>
  <c r="R473" i="2"/>
  <c r="T473" i="2" s="1"/>
  <c r="R352" i="2"/>
  <c r="T352" i="2" s="1"/>
  <c r="R386" i="2"/>
  <c r="T386" i="2" s="1"/>
  <c r="R429" i="2"/>
  <c r="T429" i="2" s="1"/>
  <c r="R502" i="2"/>
  <c r="T502" i="2" s="1"/>
  <c r="R500" i="2"/>
  <c r="T500" i="2" s="1"/>
  <c r="R480" i="2"/>
  <c r="T480" i="2" s="1"/>
  <c r="R379" i="2"/>
  <c r="T379" i="2" s="1"/>
  <c r="R414" i="2"/>
  <c r="T414" i="2" s="1"/>
  <c r="R452" i="2"/>
  <c r="T452" i="2" s="1"/>
  <c r="R462" i="2"/>
  <c r="T462" i="2" s="1"/>
  <c r="R467" i="2"/>
  <c r="T467" i="2" s="1"/>
  <c r="R440" i="2"/>
  <c r="T440" i="2" s="1"/>
  <c r="R369" i="2"/>
  <c r="T369" i="2" s="1"/>
  <c r="R383" i="2"/>
  <c r="T383" i="2" s="1"/>
  <c r="R335" i="2"/>
  <c r="T335" i="2" s="1"/>
  <c r="R348" i="2"/>
  <c r="T348" i="2" s="1"/>
  <c r="R374" i="2"/>
  <c r="T374" i="2" s="1"/>
  <c r="R397" i="2"/>
  <c r="T397" i="2" s="1"/>
  <c r="R384" i="2"/>
  <c r="T384" i="2" s="1"/>
  <c r="R393" i="2"/>
  <c r="T393" i="2" s="1"/>
  <c r="R408" i="2"/>
  <c r="T408" i="2" s="1"/>
  <c r="R378" i="2"/>
  <c r="T378" i="2" s="1"/>
  <c r="R487" i="2"/>
  <c r="T487" i="2" s="1"/>
  <c r="R469" i="2"/>
  <c r="T469" i="2" s="1"/>
  <c r="R437" i="2"/>
  <c r="T437" i="2" s="1"/>
  <c r="R365" i="2"/>
  <c r="T365" i="2" s="1"/>
  <c r="R381" i="2"/>
  <c r="T381" i="2" s="1"/>
  <c r="R459" i="2"/>
  <c r="T459" i="2" s="1"/>
  <c r="R407" i="2"/>
  <c r="T407" i="2" s="1"/>
  <c r="R482" i="2"/>
  <c r="T482" i="2" s="1"/>
  <c r="R450" i="2"/>
  <c r="T450" i="2" s="1"/>
  <c r="R366" i="2"/>
  <c r="T366" i="2" s="1"/>
  <c r="R432" i="2"/>
  <c r="T432" i="2" s="1"/>
  <c r="R455" i="2"/>
  <c r="T455" i="2" s="1"/>
  <c r="R422" i="2"/>
  <c r="T422" i="2" s="1"/>
  <c r="R322" i="2"/>
  <c r="T322" i="2" s="1"/>
  <c r="R398" i="2"/>
  <c r="T398" i="2" s="1"/>
  <c r="R390" i="2"/>
  <c r="T390" i="2" s="1"/>
  <c r="R375" i="2"/>
  <c r="T375" i="2" s="1"/>
  <c r="R404" i="2"/>
  <c r="T404" i="2" s="1"/>
  <c r="R465" i="2"/>
  <c r="T465" i="2" s="1"/>
  <c r="R498" i="2"/>
  <c r="T498" i="2" s="1"/>
  <c r="R330" i="2"/>
  <c r="T330" i="2" s="1"/>
  <c r="R506" i="2"/>
  <c r="T506" i="2" s="1"/>
  <c r="R441" i="2"/>
  <c r="T441" i="2" s="1"/>
  <c r="R518" i="2"/>
  <c r="T518" i="2" s="1"/>
  <c r="R503" i="2"/>
  <c r="T503" i="2" s="1"/>
  <c r="R520" i="2"/>
  <c r="T520" i="2" s="1"/>
  <c r="R521" i="2"/>
  <c r="T521" i="2" s="1"/>
  <c r="R387" i="2"/>
  <c r="T387" i="2" s="1"/>
  <c r="R486" i="2"/>
  <c r="T486" i="2" s="1"/>
  <c r="R454" i="2"/>
  <c r="T454" i="2" s="1"/>
  <c r="R491" i="2"/>
  <c r="T491" i="2" s="1"/>
  <c r="R524" i="2"/>
  <c r="T524" i="2" s="1"/>
  <c r="R493" i="2"/>
  <c r="T493" i="2" s="1"/>
  <c r="R484" i="2"/>
  <c r="T484" i="2" s="1"/>
  <c r="R428" i="2"/>
  <c r="T428" i="2" s="1"/>
  <c r="R419" i="2"/>
  <c r="T419" i="2" s="1"/>
  <c r="R460" i="2"/>
  <c r="T460" i="2" s="1"/>
  <c r="R447" i="2"/>
  <c r="T447" i="2" s="1"/>
  <c r="R427" i="2"/>
  <c r="T427" i="2" s="1"/>
  <c r="R479" i="2"/>
  <c r="T479" i="2" s="1"/>
  <c r="R438" i="2"/>
  <c r="T438" i="2" s="1"/>
  <c r="R445" i="2"/>
  <c r="T445" i="2" s="1"/>
  <c r="R377" i="2"/>
  <c r="T377" i="2" s="1"/>
  <c r="R401" i="2"/>
  <c r="T401" i="2" s="1"/>
  <c r="R385" i="2"/>
  <c r="T385" i="2" s="1"/>
  <c r="R406" i="2"/>
  <c r="T406" i="2" s="1"/>
  <c r="R474" i="2"/>
  <c r="T474" i="2" s="1"/>
  <c r="R353" i="2"/>
  <c r="T353" i="2" s="1"/>
  <c r="R475" i="2"/>
  <c r="T475" i="2" s="1"/>
  <c r="R403" i="2"/>
  <c r="T403" i="2" s="1"/>
  <c r="R472" i="2"/>
  <c r="T472" i="2" s="1"/>
  <c r="R499" i="2"/>
  <c r="T499" i="2" s="1"/>
  <c r="R507" i="2"/>
  <c r="T507" i="2" s="1"/>
  <c r="R458" i="2"/>
  <c r="T458" i="2" s="1"/>
  <c r="R368" i="2"/>
  <c r="T368" i="2" s="1"/>
  <c r="R359" i="2"/>
  <c r="T359" i="2" s="1"/>
  <c r="R463" i="2"/>
  <c r="T463" i="2" s="1"/>
  <c r="R451" i="2"/>
  <c r="T451" i="2" s="1"/>
  <c r="R424" i="2"/>
  <c r="T424" i="2" s="1"/>
  <c r="R457" i="2"/>
  <c r="T457" i="2" s="1"/>
  <c r="R371" i="2"/>
  <c r="T371" i="2" s="1"/>
  <c r="R471" i="2"/>
  <c r="T471" i="2" s="1"/>
  <c r="R431" i="2"/>
  <c r="T431" i="2" s="1"/>
  <c r="R436" i="2"/>
  <c r="T436" i="2" s="1"/>
  <c r="R363" i="2"/>
  <c r="T363" i="2" s="1"/>
  <c r="R370" i="2"/>
  <c r="T370" i="2" s="1"/>
  <c r="R439" i="2"/>
  <c r="T439" i="2" s="1"/>
  <c r="R325" i="2"/>
  <c r="T325" i="2" s="1"/>
  <c r="R453" i="2"/>
  <c r="T453" i="2" s="1"/>
  <c r="R367" i="2"/>
  <c r="T367" i="2" s="1"/>
  <c r="R412" i="2"/>
  <c r="T412" i="2" s="1"/>
  <c r="R329" i="2"/>
  <c r="T329" i="2" s="1"/>
  <c r="R354" i="2"/>
  <c r="T354" i="2" s="1"/>
  <c r="R388" i="2"/>
  <c r="T388" i="2" s="1"/>
  <c r="R415" i="2"/>
  <c r="T415" i="2" s="1"/>
  <c r="R400" i="2"/>
  <c r="T400" i="2" s="1"/>
  <c r="R360" i="2"/>
  <c r="T360" i="2" s="1"/>
  <c r="R358" i="2"/>
  <c r="T358" i="2" s="1"/>
  <c r="R448" i="2"/>
  <c r="T448" i="2" s="1"/>
  <c r="R430" i="2"/>
  <c r="T430" i="2" s="1"/>
  <c r="R346" i="2"/>
  <c r="T346" i="2" s="1"/>
  <c r="R418" i="2"/>
  <c r="T418" i="2" s="1"/>
  <c r="R511" i="2"/>
  <c r="T511" i="2" s="1"/>
  <c r="R496" i="2"/>
  <c r="T496" i="2" s="1"/>
  <c r="R334" i="2"/>
  <c r="T334" i="2" s="1"/>
  <c r="R433" i="2"/>
  <c r="T433" i="2" s="1"/>
  <c r="R515" i="2"/>
  <c r="T515" i="2" s="1"/>
  <c r="R344" i="2"/>
  <c r="T344" i="2" s="1"/>
  <c r="R338" i="2"/>
  <c r="T338" i="2" s="1"/>
  <c r="R217" i="2"/>
  <c r="T217" i="2" s="1"/>
  <c r="R116" i="2"/>
  <c r="T116" i="2" s="1"/>
  <c r="R153" i="2"/>
  <c r="T153" i="2" s="1"/>
  <c r="R99" i="2"/>
  <c r="T99" i="2" s="1"/>
  <c r="R228" i="2"/>
  <c r="T228" i="2" s="1"/>
  <c r="R190" i="2"/>
  <c r="T190" i="2" s="1"/>
  <c r="R4" i="2"/>
  <c r="T4" i="2" s="1"/>
  <c r="R256" i="2"/>
  <c r="T256" i="2" s="1"/>
  <c r="R126" i="2"/>
  <c r="T126" i="2" s="1"/>
  <c r="R61" i="2"/>
  <c r="T61" i="2" s="1"/>
  <c r="R45" i="2"/>
  <c r="T45" i="2" s="1"/>
  <c r="R23" i="2"/>
  <c r="T23" i="2" s="1"/>
  <c r="R113" i="2"/>
  <c r="T113" i="2" s="1"/>
  <c r="R106" i="2"/>
  <c r="T106" i="2" s="1"/>
  <c r="R171" i="2"/>
  <c r="T171" i="2" s="1"/>
  <c r="R194" i="2"/>
  <c r="T194" i="2" s="1"/>
  <c r="R130" i="2"/>
  <c r="T130" i="2" s="1"/>
  <c r="R5" i="2"/>
  <c r="T5" i="2" s="1"/>
  <c r="R243" i="2"/>
  <c r="T243" i="2" s="1"/>
  <c r="R225" i="2"/>
  <c r="T225" i="2" s="1"/>
  <c r="R222" i="2"/>
  <c r="T222" i="2" s="1"/>
  <c r="R191" i="2"/>
  <c r="T191" i="2" s="1"/>
  <c r="R230" i="2"/>
  <c r="T230" i="2" s="1"/>
  <c r="R87" i="2"/>
  <c r="T87" i="2" s="1"/>
  <c r="R57" i="2"/>
  <c r="T57" i="2" s="1"/>
  <c r="R284" i="2"/>
  <c r="T284" i="2" s="1"/>
  <c r="R315" i="2"/>
  <c r="T315" i="2" s="1"/>
  <c r="R208" i="2"/>
  <c r="T208" i="2" s="1"/>
  <c r="R157" i="2"/>
  <c r="T157" i="2" s="1"/>
  <c r="R269" i="2"/>
  <c r="T269" i="2" s="1"/>
  <c r="R214" i="2"/>
  <c r="T214" i="2" s="1"/>
  <c r="R174" i="2"/>
  <c r="T174" i="2" s="1"/>
  <c r="R221" i="2"/>
  <c r="T221" i="2" s="1"/>
  <c r="R97" i="2"/>
  <c r="T97" i="2" s="1"/>
  <c r="R158" i="2"/>
  <c r="T158" i="2" s="1"/>
  <c r="R108" i="2"/>
  <c r="T108" i="2" s="1"/>
  <c r="R91" i="2"/>
  <c r="T91" i="2" s="1"/>
  <c r="R120" i="2"/>
  <c r="T120" i="2" s="1"/>
  <c r="R36" i="2"/>
  <c r="T36" i="2" s="1"/>
  <c r="R77" i="2"/>
  <c r="T77" i="2" s="1"/>
  <c r="R73" i="2"/>
  <c r="T73" i="2" s="1"/>
  <c r="R93" i="2"/>
  <c r="T93" i="2" s="1"/>
  <c r="R22" i="2"/>
  <c r="T22" i="2" s="1"/>
  <c r="R100" i="2"/>
  <c r="T100" i="2" s="1"/>
  <c r="R8" i="2"/>
  <c r="T8" i="2" s="1"/>
  <c r="R56" i="2"/>
  <c r="T56" i="2" s="1"/>
  <c r="R66" i="2"/>
  <c r="T66" i="2" s="1"/>
  <c r="R50" i="2"/>
  <c r="T50" i="2" s="1"/>
  <c r="R278" i="2"/>
  <c r="T278" i="2" s="1"/>
  <c r="R85" i="2"/>
  <c r="T85" i="2" s="1"/>
  <c r="R47" i="2"/>
  <c r="T47" i="2" s="1"/>
  <c r="R296" i="2"/>
  <c r="T296" i="2" s="1"/>
  <c r="R139" i="2"/>
  <c r="T139" i="2" s="1"/>
  <c r="R131" i="2"/>
  <c r="T131" i="2" s="1"/>
  <c r="R295" i="2"/>
  <c r="T295" i="2" s="1"/>
  <c r="R176" i="2"/>
  <c r="T176" i="2" s="1"/>
  <c r="R198" i="2"/>
  <c r="T198" i="2" s="1"/>
  <c r="R289" i="2"/>
  <c r="T289" i="2" s="1"/>
  <c r="R223" i="2"/>
  <c r="T223" i="2" s="1"/>
  <c r="R129" i="2"/>
  <c r="T129" i="2" s="1"/>
  <c r="R202" i="2"/>
  <c r="T202" i="2" s="1"/>
  <c r="R168" i="2"/>
  <c r="T168" i="2" s="1"/>
  <c r="R188" i="2"/>
  <c r="T188" i="2" s="1"/>
  <c r="R206" i="2"/>
  <c r="T206" i="2" s="1"/>
  <c r="R310" i="2"/>
  <c r="T310" i="2" s="1"/>
  <c r="R127" i="2"/>
  <c r="T127" i="2" s="1"/>
  <c r="R205" i="2"/>
  <c r="T205" i="2" s="1"/>
  <c r="R316" i="2"/>
  <c r="T316" i="2" s="1"/>
  <c r="R124" i="2"/>
  <c r="T124" i="2" s="1"/>
  <c r="R167" i="2"/>
  <c r="T167" i="2" s="1"/>
  <c r="R150" i="2"/>
  <c r="T150" i="2" s="1"/>
  <c r="R48" i="2"/>
  <c r="T48" i="2" s="1"/>
  <c r="R297" i="2"/>
  <c r="T297" i="2" s="1"/>
  <c r="R220" i="2"/>
  <c r="T220" i="2" s="1"/>
  <c r="R75" i="2"/>
  <c r="T75" i="2" s="1"/>
  <c r="R37" i="2"/>
  <c r="T37" i="2" s="1"/>
  <c r="R199" i="2"/>
  <c r="T199" i="2" s="1"/>
  <c r="R273" i="2"/>
  <c r="T273" i="2" s="1"/>
  <c r="R210" i="2"/>
  <c r="T210" i="2" s="1"/>
  <c r="R288" i="2"/>
  <c r="T288" i="2" s="1"/>
  <c r="R103" i="2"/>
  <c r="T103" i="2" s="1"/>
  <c r="R189" i="2"/>
  <c r="T189" i="2" s="1"/>
  <c r="R280" i="2"/>
  <c r="T280" i="2" s="1"/>
  <c r="R74" i="2"/>
  <c r="T74" i="2" s="1"/>
  <c r="R266" i="2"/>
  <c r="T266" i="2" s="1"/>
  <c r="R83" i="2"/>
  <c r="T83" i="2" s="1"/>
  <c r="R49" i="2"/>
  <c r="T49" i="2" s="1"/>
  <c r="R59" i="2"/>
  <c r="T59" i="2" s="1"/>
  <c r="R13" i="2"/>
  <c r="T13" i="2" s="1"/>
  <c r="R140" i="2"/>
  <c r="T140" i="2" s="1"/>
  <c r="R211" i="2"/>
  <c r="T211" i="2" s="1"/>
  <c r="R201" i="2"/>
  <c r="T201" i="2" s="1"/>
  <c r="R209" i="2"/>
  <c r="T209" i="2" s="1"/>
  <c r="R89" i="2"/>
  <c r="T89" i="2" s="1"/>
  <c r="R25" i="2"/>
  <c r="T25" i="2" s="1"/>
  <c r="R43" i="2"/>
  <c r="T43" i="2" s="1"/>
  <c r="R121" i="2"/>
  <c r="T121" i="2" s="1"/>
  <c r="R35" i="2"/>
  <c r="T35" i="2" s="1"/>
  <c r="R147" i="2"/>
  <c r="T147" i="2" s="1"/>
  <c r="R105" i="2"/>
  <c r="T105" i="2" s="1"/>
  <c r="R170" i="2"/>
  <c r="T170" i="2" s="1"/>
  <c r="R298" i="2"/>
  <c r="T298" i="2" s="1"/>
  <c r="R151" i="2"/>
  <c r="T151" i="2" s="1"/>
  <c r="R159" i="2"/>
  <c r="T159" i="2" s="1"/>
  <c r="R54" i="2"/>
  <c r="T54" i="2" s="1"/>
  <c r="R308" i="2"/>
  <c r="T308" i="2" s="1"/>
  <c r="R309" i="2"/>
  <c r="T309" i="2" s="1"/>
  <c r="R277" i="2"/>
  <c r="T277" i="2" s="1"/>
  <c r="R142" i="2"/>
  <c r="T142" i="2" s="1"/>
  <c r="R107" i="2"/>
  <c r="T107" i="2" s="1"/>
  <c r="R149" i="2"/>
  <c r="T149" i="2" s="1"/>
  <c r="R252" i="2"/>
  <c r="T252" i="2" s="1"/>
  <c r="R143" i="2"/>
  <c r="T143" i="2" s="1"/>
  <c r="R117" i="2"/>
  <c r="T117" i="2" s="1"/>
  <c r="R141" i="2"/>
  <c r="T141" i="2" s="1"/>
  <c r="R306" i="2"/>
  <c r="T306" i="2" s="1"/>
  <c r="R173" i="2"/>
  <c r="T173" i="2" s="1"/>
  <c r="R281" i="2"/>
  <c r="T281" i="2" s="1"/>
  <c r="R40" i="2"/>
  <c r="T40" i="2" s="1"/>
  <c r="R34" i="2"/>
  <c r="T34" i="2" s="1"/>
  <c r="R265" i="2"/>
  <c r="T265" i="2" s="1"/>
  <c r="R12" i="2"/>
  <c r="T12" i="2" s="1"/>
  <c r="R305" i="2"/>
  <c r="T305" i="2" s="1"/>
  <c r="R9" i="2"/>
  <c r="T9" i="2" s="1"/>
  <c r="R172" i="2"/>
  <c r="T172" i="2" s="1"/>
  <c r="R232" i="2"/>
  <c r="T232" i="2" s="1"/>
  <c r="R90" i="2"/>
  <c r="T90" i="2" s="1"/>
  <c r="R114" i="2"/>
  <c r="T114" i="2" s="1"/>
  <c r="R224" i="2"/>
  <c r="T224" i="2" s="1"/>
  <c r="R163" i="2"/>
  <c r="T163" i="2" s="1"/>
  <c r="R152" i="2"/>
  <c r="T152" i="2" s="1"/>
  <c r="R255" i="2"/>
  <c r="T255" i="2" s="1"/>
  <c r="R185" i="2"/>
  <c r="T185" i="2" s="1"/>
  <c r="R98" i="2"/>
  <c r="T98" i="2" s="1"/>
  <c r="R136" i="2"/>
  <c r="T136" i="2" s="1"/>
  <c r="R156" i="2"/>
  <c r="T156" i="2" s="1"/>
  <c r="R186" i="2"/>
  <c r="T186" i="2" s="1"/>
  <c r="R27" i="2"/>
  <c r="T27" i="2" s="1"/>
  <c r="R21" i="2"/>
  <c r="T21" i="2" s="1"/>
  <c r="R41" i="2"/>
  <c r="T41" i="2" s="1"/>
  <c r="R195" i="2"/>
  <c r="T195" i="2" s="1"/>
  <c r="R313" i="2"/>
  <c r="T313" i="2" s="1"/>
  <c r="R300" i="2"/>
  <c r="T300" i="2" s="1"/>
  <c r="R271" i="2"/>
  <c r="T271" i="2" s="1"/>
  <c r="R183" i="2"/>
  <c r="T183" i="2" s="1"/>
  <c r="R238" i="2"/>
  <c r="T238" i="2" s="1"/>
  <c r="R28" i="2"/>
  <c r="T28" i="2" s="1"/>
  <c r="R64" i="2"/>
  <c r="T64" i="2" s="1"/>
  <c r="R292" i="2"/>
  <c r="T292" i="2" s="1"/>
  <c r="R233" i="2"/>
  <c r="T233" i="2" s="1"/>
  <c r="R242" i="2"/>
  <c r="T242" i="2" s="1"/>
  <c r="R203" i="2"/>
  <c r="T203" i="2" s="1"/>
  <c r="R290" i="2"/>
  <c r="T290" i="2" s="1"/>
  <c r="R162" i="2"/>
  <c r="T162" i="2" s="1"/>
  <c r="R71" i="2"/>
  <c r="T71" i="2" s="1"/>
  <c r="R128" i="2"/>
  <c r="T128" i="2" s="1"/>
  <c r="R301" i="2"/>
  <c r="T301" i="2" s="1"/>
  <c r="R314" i="2"/>
  <c r="T314" i="2" s="1"/>
  <c r="R275" i="2"/>
  <c r="T275" i="2" s="1"/>
  <c r="R317" i="2"/>
  <c r="T317" i="2" s="1"/>
  <c r="R257" i="2"/>
  <c r="T257" i="2" s="1"/>
  <c r="R104" i="2"/>
  <c r="T104" i="2" s="1"/>
  <c r="R291" i="2"/>
  <c r="T291" i="2" s="1"/>
  <c r="R259" i="2"/>
  <c r="T259" i="2" s="1"/>
  <c r="R182" i="2"/>
  <c r="T182" i="2" s="1"/>
  <c r="R260" i="2"/>
  <c r="T260" i="2" s="1"/>
  <c r="R137" i="2"/>
  <c r="T137" i="2" s="1"/>
  <c r="R178" i="2"/>
  <c r="T178" i="2" s="1"/>
  <c r="R132" i="2"/>
  <c r="T132" i="2" s="1"/>
  <c r="R88" i="2"/>
  <c r="T88" i="2" s="1"/>
  <c r="R204" i="2"/>
  <c r="T204" i="2" s="1"/>
  <c r="R109" i="2"/>
  <c r="T109" i="2" s="1"/>
  <c r="R138" i="2"/>
  <c r="T138" i="2" s="1"/>
  <c r="R26" i="2"/>
  <c r="T26" i="2" s="1"/>
  <c r="R18" i="2"/>
  <c r="T18" i="2" s="1"/>
  <c r="R68" i="2"/>
  <c r="T68" i="2" s="1"/>
  <c r="R52" i="2"/>
  <c r="T52" i="2" s="1"/>
  <c r="R146" i="2"/>
  <c r="T146" i="2" s="1"/>
  <c r="R62" i="2"/>
  <c r="T62" i="2" s="1"/>
  <c r="R46" i="2"/>
  <c r="T46" i="2" s="1"/>
  <c r="R299" i="2"/>
  <c r="T299" i="2" s="1"/>
  <c r="R110" i="2"/>
  <c r="T110" i="2" s="1"/>
  <c r="R212" i="2"/>
  <c r="T212" i="2" s="1"/>
  <c r="R160" i="2"/>
  <c r="T160" i="2" s="1"/>
  <c r="R82" i="2"/>
  <c r="T82" i="2" s="1"/>
  <c r="R164" i="2"/>
  <c r="T164" i="2" s="1"/>
  <c r="R231" i="2"/>
  <c r="T231" i="2" s="1"/>
  <c r="R240" i="2"/>
  <c r="T240" i="2" s="1"/>
  <c r="R55" i="2"/>
  <c r="T55" i="2" s="1"/>
  <c r="R236" i="2"/>
  <c r="T236" i="2" s="1"/>
  <c r="R95" i="2"/>
  <c r="T95" i="2" s="1"/>
  <c r="R239" i="2"/>
  <c r="T239" i="2" s="1"/>
  <c r="R122" i="2"/>
  <c r="T122" i="2" s="1"/>
  <c r="R19" i="2"/>
  <c r="T19" i="2" s="1"/>
  <c r="R3" i="2"/>
  <c r="T3" i="2" s="1"/>
  <c r="R247" i="2"/>
  <c r="T247" i="2" s="1"/>
  <c r="R94" i="2"/>
  <c r="T94" i="2" s="1"/>
  <c r="R125" i="2"/>
  <c r="T125" i="2" s="1"/>
  <c r="R200" i="2"/>
  <c r="T200" i="2" s="1"/>
  <c r="R218" i="2"/>
  <c r="T218" i="2" s="1"/>
  <c r="R15" i="2"/>
  <c r="T15" i="2" s="1"/>
  <c r="R279" i="2"/>
  <c r="T279" i="2" s="1"/>
  <c r="R118" i="2"/>
  <c r="T118" i="2" s="1"/>
  <c r="R274" i="2"/>
  <c r="T274" i="2" s="1"/>
  <c r="R283" i="2"/>
  <c r="T283" i="2" s="1"/>
  <c r="R282" i="2"/>
  <c r="T282" i="2" s="1"/>
  <c r="R261" i="2"/>
  <c r="T261" i="2" s="1"/>
  <c r="R181" i="2"/>
  <c r="T181" i="2" s="1"/>
  <c r="R293" i="2"/>
  <c r="T293" i="2" s="1"/>
  <c r="R268" i="2"/>
  <c r="T268" i="2" s="1"/>
  <c r="R245" i="2"/>
  <c r="T245" i="2" s="1"/>
  <c r="R235" i="2"/>
  <c r="T235" i="2" s="1"/>
  <c r="R96" i="2"/>
  <c r="T96" i="2" s="1"/>
  <c r="R237" i="2"/>
  <c r="T237" i="2" s="1"/>
  <c r="R119" i="2"/>
  <c r="T119" i="2" s="1"/>
  <c r="R213" i="2"/>
  <c r="T213" i="2" s="1"/>
  <c r="R303" i="2"/>
  <c r="T303" i="2" s="1"/>
  <c r="R229" i="2"/>
  <c r="T229" i="2" s="1"/>
  <c r="R134" i="2"/>
  <c r="T134" i="2" s="1"/>
  <c r="R123" i="2"/>
  <c r="T123" i="2" s="1"/>
  <c r="R193" i="2"/>
  <c r="T193" i="2" s="1"/>
  <c r="R7" i="2"/>
  <c r="T7" i="2" s="1"/>
  <c r="R286" i="2"/>
  <c r="T286" i="2" s="1"/>
  <c r="R53" i="2"/>
  <c r="T53" i="2" s="1"/>
  <c r="R264" i="2"/>
  <c r="T264" i="2" s="1"/>
  <c r="R180" i="2"/>
  <c r="T180" i="2" s="1"/>
  <c r="R207" i="2"/>
  <c r="T207" i="2" s="1"/>
  <c r="R216" i="2"/>
  <c r="T216" i="2" s="1"/>
  <c r="R69" i="2"/>
  <c r="T69" i="2" s="1"/>
  <c r="R84" i="2"/>
  <c r="T84" i="2" s="1"/>
  <c r="R67" i="2"/>
  <c r="T67" i="2" s="1"/>
  <c r="R304" i="2"/>
  <c r="T304" i="2" s="1"/>
  <c r="R33" i="2"/>
  <c r="T33" i="2" s="1"/>
  <c r="R234" i="2"/>
  <c r="T234" i="2" s="1"/>
  <c r="R254" i="2"/>
  <c r="T254" i="2" s="1"/>
  <c r="R78" i="2"/>
  <c r="T78" i="2" s="1"/>
  <c r="R148" i="2"/>
  <c r="T148" i="2" s="1"/>
  <c r="R175" i="2"/>
  <c r="T175" i="2" s="1"/>
  <c r="R86" i="2"/>
  <c r="T86" i="2" s="1"/>
  <c r="R155" i="2"/>
  <c r="T155" i="2" s="1"/>
  <c r="R70" i="2"/>
  <c r="T70" i="2" s="1"/>
  <c r="R267" i="2"/>
  <c r="T267" i="2" s="1"/>
  <c r="R302" i="2"/>
  <c r="T302" i="2" s="1"/>
  <c r="R145" i="2"/>
  <c r="T145" i="2" s="1"/>
  <c r="R196" i="2"/>
  <c r="T196" i="2" s="1"/>
  <c r="R20" i="2"/>
  <c r="T20" i="2" s="1"/>
  <c r="R179" i="2"/>
  <c r="T179" i="2" s="1"/>
  <c r="R17" i="2"/>
  <c r="T17" i="2" s="1"/>
  <c r="R253" i="2"/>
  <c r="T253" i="2" s="1"/>
  <c r="R80" i="2"/>
  <c r="T80" i="2" s="1"/>
  <c r="R72" i="2"/>
  <c r="T72" i="2" s="1"/>
  <c r="R39" i="2"/>
  <c r="T39" i="2" s="1"/>
  <c r="R166" i="2"/>
  <c r="T166" i="2" s="1"/>
  <c r="R42" i="2"/>
  <c r="T42" i="2" s="1"/>
  <c r="R14" i="2"/>
  <c r="T14" i="2" s="1"/>
  <c r="R2" i="2"/>
  <c r="R241" i="2"/>
  <c r="T241" i="2" s="1"/>
  <c r="R285" i="2"/>
  <c r="T285" i="2" s="1"/>
  <c r="R311" i="2"/>
  <c r="T311" i="2" s="1"/>
  <c r="R226" i="2"/>
  <c r="T226" i="2" s="1"/>
  <c r="R184" i="2"/>
  <c r="T184" i="2" s="1"/>
  <c r="R133" i="2"/>
  <c r="T133" i="2" s="1"/>
  <c r="R287" i="2"/>
  <c r="T287" i="2" s="1"/>
  <c r="R177" i="2"/>
  <c r="T177" i="2" s="1"/>
  <c r="R135" i="2"/>
  <c r="T135" i="2" s="1"/>
  <c r="R192" i="2"/>
  <c r="T192" i="2" s="1"/>
  <c r="R276" i="2"/>
  <c r="T276" i="2" s="1"/>
  <c r="R294" i="2"/>
  <c r="T294" i="2" s="1"/>
  <c r="R161" i="2"/>
  <c r="T161" i="2" s="1"/>
  <c r="R111" i="2"/>
  <c r="T111" i="2" s="1"/>
  <c r="R270" i="2"/>
  <c r="T270" i="2" s="1"/>
  <c r="R165" i="2"/>
  <c r="T165" i="2" s="1"/>
  <c r="R115" i="2"/>
  <c r="T115" i="2" s="1"/>
  <c r="R272" i="2"/>
  <c r="T272" i="2" s="1"/>
  <c r="R197" i="2"/>
  <c r="T197" i="2" s="1"/>
  <c r="R38" i="2"/>
  <c r="T38" i="2" s="1"/>
  <c r="R101" i="2"/>
  <c r="T101" i="2" s="1"/>
  <c r="R112" i="2"/>
  <c r="T112" i="2" s="1"/>
  <c r="R169" i="2"/>
  <c r="T169" i="2" s="1"/>
  <c r="R24" i="2"/>
  <c r="T24" i="2" s="1"/>
  <c r="R16" i="2"/>
  <c r="T16" i="2" s="1"/>
  <c r="R10" i="2"/>
  <c r="T10" i="2" s="1"/>
  <c r="R58" i="2"/>
  <c r="T58" i="2" s="1"/>
  <c r="R6" i="2"/>
  <c r="T6" i="2" s="1"/>
  <c r="R92" i="2"/>
  <c r="T92" i="2" s="1"/>
  <c r="R60" i="2"/>
  <c r="T60" i="2" s="1"/>
  <c r="R44" i="2"/>
  <c r="T44" i="2" s="1"/>
  <c r="R263" i="2"/>
  <c r="T263" i="2" s="1"/>
  <c r="R258" i="2"/>
  <c r="T258" i="2" s="1"/>
  <c r="R144" i="2"/>
  <c r="T144" i="2" s="1"/>
  <c r="R65" i="2"/>
  <c r="T65" i="2" s="1"/>
  <c r="R51" i="2"/>
  <c r="T51" i="2" s="1"/>
  <c r="R187" i="2"/>
  <c r="T187" i="2" s="1"/>
  <c r="R154" i="2"/>
  <c r="T154" i="2" s="1"/>
  <c r="R219" i="2"/>
  <c r="T219" i="2" s="1"/>
  <c r="R11" i="2"/>
  <c r="T11" i="2" s="1"/>
  <c r="R215" i="2"/>
  <c r="T215" i="2" s="1"/>
  <c r="R312" i="2"/>
  <c r="T312" i="2" s="1"/>
  <c r="R76" i="2"/>
  <c r="T76" i="2" s="1"/>
  <c r="R102" i="2"/>
  <c r="T102" i="2" s="1"/>
  <c r="R307" i="2"/>
  <c r="T307" i="2" s="1"/>
  <c r="R227" i="2"/>
  <c r="T227" i="2" s="1"/>
  <c r="R262" i="2"/>
  <c r="T262" i="2" s="1"/>
  <c r="R63" i="2"/>
  <c r="T63" i="2" s="1"/>
  <c r="R36" i="13"/>
  <c r="P36" i="13"/>
  <c r="T2" i="2" l="1"/>
  <c r="I18" i="15"/>
  <c r="I17" i="15"/>
  <c r="E6" i="10"/>
  <c r="D10" i="9"/>
  <c r="E16" i="15" s="1"/>
  <c r="I16" i="15" l="1"/>
  <c r="I20" i="15" s="1"/>
  <c r="E20" i="15"/>
</calcChain>
</file>

<file path=xl/sharedStrings.xml><?xml version="1.0" encoding="utf-8"?>
<sst xmlns="http://schemas.openxmlformats.org/spreadsheetml/2006/main" count="9401" uniqueCount="834">
  <si>
    <t>Date</t>
  </si>
  <si>
    <t>Business Type</t>
  </si>
  <si>
    <t>Overdue Days</t>
  </si>
  <si>
    <t>Due Date</t>
  </si>
  <si>
    <t>Aging Group</t>
  </si>
  <si>
    <t>Incharge</t>
  </si>
  <si>
    <t>DN/No</t>
  </si>
  <si>
    <t>Insured</t>
  </si>
  <si>
    <t>Under. Prem</t>
  </si>
  <si>
    <t>Coll. Prem</t>
  </si>
  <si>
    <t>Os. Prem</t>
  </si>
  <si>
    <t xml:space="preserve">Broker </t>
  </si>
  <si>
    <t xml:space="preserve">Binder  </t>
  </si>
  <si>
    <t>Income</t>
  </si>
  <si>
    <t>Income %</t>
  </si>
  <si>
    <t>Coll. Income</t>
  </si>
  <si>
    <t>Uncoll.Income</t>
  </si>
  <si>
    <t>Normal-Income Tagged</t>
  </si>
  <si>
    <t>Eugenia</t>
  </si>
  <si>
    <t>1315148</t>
  </si>
  <si>
    <t>SAFARICOM PLC LTD</t>
  </si>
  <si>
    <t>Not Due yet</t>
  </si>
  <si>
    <t>1315364</t>
  </si>
  <si>
    <t>1-30 Days</t>
  </si>
  <si>
    <t>1315376</t>
  </si>
  <si>
    <t>31-60 Days</t>
  </si>
  <si>
    <t>1315786</t>
  </si>
  <si>
    <t>61-90 Days</t>
  </si>
  <si>
    <t>1315787</t>
  </si>
  <si>
    <t>91-120 Days</t>
  </si>
  <si>
    <t>1315124</t>
  </si>
  <si>
    <t>EMBASSY OF BELGIUM</t>
  </si>
  <si>
    <t>121-150 Days</t>
  </si>
  <si>
    <t>1315119</t>
  </si>
  <si>
    <t>MPESA FOUNDATION</t>
  </si>
  <si>
    <t>151-180 Days</t>
  </si>
  <si>
    <t>1315118</t>
  </si>
  <si>
    <t>SAFARICOM FOUNDATION</t>
  </si>
  <si>
    <t>Above 180 Days</t>
  </si>
  <si>
    <t>1315117</t>
  </si>
  <si>
    <t>SAFARICOM PENSION FUND</t>
  </si>
  <si>
    <t>1315128</t>
  </si>
  <si>
    <t>UBA KENYA BANK LTD</t>
  </si>
  <si>
    <t>1315120</t>
  </si>
  <si>
    <t>ZINDUA TRUST</t>
  </si>
  <si>
    <t>1315195</t>
  </si>
  <si>
    <t>THE M-PESA ACADEMY</t>
  </si>
  <si>
    <t>1315196</t>
  </si>
  <si>
    <t>1315198</t>
  </si>
  <si>
    <t>1315199</t>
  </si>
  <si>
    <t>1315200</t>
  </si>
  <si>
    <t>1315202</t>
  </si>
  <si>
    <t>1315203</t>
  </si>
  <si>
    <t>1315205</t>
  </si>
  <si>
    <t>1315206</t>
  </si>
  <si>
    <t>1315208</t>
  </si>
  <si>
    <t>1315209</t>
  </si>
  <si>
    <t>1315210</t>
  </si>
  <si>
    <t>1315212</t>
  </si>
  <si>
    <t>1315213</t>
  </si>
  <si>
    <t>1315214</t>
  </si>
  <si>
    <t>1315215</t>
  </si>
  <si>
    <t>1315228</t>
  </si>
  <si>
    <t>EABX PUBLIC LIMITED COMPANY</t>
  </si>
  <si>
    <t>1315230</t>
  </si>
  <si>
    <t>1315232</t>
  </si>
  <si>
    <t>1315233</t>
  </si>
  <si>
    <t>1315235</t>
  </si>
  <si>
    <t>KENBRIGHT REINSURANCE BROKERS</t>
  </si>
  <si>
    <t>1315293</t>
  </si>
  <si>
    <t>HIGH NOON PLAZA LIMITED</t>
  </si>
  <si>
    <t>1315294</t>
  </si>
  <si>
    <t>1315295</t>
  </si>
  <si>
    <t>1315296</t>
  </si>
  <si>
    <t>1315297</t>
  </si>
  <si>
    <t>1315298</t>
  </si>
  <si>
    <t>1315299</t>
  </si>
  <si>
    <t>1315300</t>
  </si>
  <si>
    <t>SBM BANK (KENYA) LIMITED</t>
  </si>
  <si>
    <t>1315301</t>
  </si>
  <si>
    <t>1315302</t>
  </si>
  <si>
    <t>1315303</t>
  </si>
  <si>
    <t>1315305</t>
  </si>
  <si>
    <t>1315306</t>
  </si>
  <si>
    <t>1315307</t>
  </si>
  <si>
    <t>1315308</t>
  </si>
  <si>
    <t>1315309</t>
  </si>
  <si>
    <t>1315311</t>
  </si>
  <si>
    <t>1315312</t>
  </si>
  <si>
    <t>1316814</t>
  </si>
  <si>
    <t>TOURISM FUND</t>
  </si>
  <si>
    <t>1315348</t>
  </si>
  <si>
    <t>NAIROBI SECURITIES EXCHANGE PL</t>
  </si>
  <si>
    <t>1315349</t>
  </si>
  <si>
    <t>1315350</t>
  </si>
  <si>
    <t>1315361</t>
  </si>
  <si>
    <t>1315377</t>
  </si>
  <si>
    <t>1315378</t>
  </si>
  <si>
    <t>1315385</t>
  </si>
  <si>
    <t>1315388</t>
  </si>
  <si>
    <t>1315398</t>
  </si>
  <si>
    <t>EXPORT CONSOLIDATION SERVICES</t>
  </si>
  <si>
    <t>1315421</t>
  </si>
  <si>
    <t>1315457</t>
  </si>
  <si>
    <t>1315459</t>
  </si>
  <si>
    <t>1315497</t>
  </si>
  <si>
    <t>1315517</t>
  </si>
  <si>
    <t>GREEN LIGHT PLANET KENYA LIMIT</t>
  </si>
  <si>
    <t>1315518</t>
  </si>
  <si>
    <t>1315556</t>
  </si>
  <si>
    <t>ORARO &amp; CO. ADVOCATES.</t>
  </si>
  <si>
    <t>1315549</t>
  </si>
  <si>
    <t>1315562</t>
  </si>
  <si>
    <t>GEOTHERMAL DEVELOPMENT COMPANY</t>
  </si>
  <si>
    <t>1315572</t>
  </si>
  <si>
    <t>HAND IN HAND EASTERN AFRICA</t>
  </si>
  <si>
    <t>1315573</t>
  </si>
  <si>
    <t>1315574</t>
  </si>
  <si>
    <t>1315599</t>
  </si>
  <si>
    <t>KENYA POWER &amp; LIGHTING CO. LIM</t>
  </si>
  <si>
    <t>1315604</t>
  </si>
  <si>
    <t>1315605</t>
  </si>
  <si>
    <t>1315606</t>
  </si>
  <si>
    <t>1315607</t>
  </si>
  <si>
    <t>1315626</t>
  </si>
  <si>
    <t>1315658</t>
  </si>
  <si>
    <t>1315659</t>
  </si>
  <si>
    <t>1315757</t>
  </si>
  <si>
    <t>LARGE TAXPAYERS OFFICE WELFARE</t>
  </si>
  <si>
    <t>1315679</t>
  </si>
  <si>
    <t>K.R.C.S/ BOMA INTERNATIONAL HO</t>
  </si>
  <si>
    <t>1315677</t>
  </si>
  <si>
    <t>K.R.C.S/EMERGENCY PLUS MEDICAL</t>
  </si>
  <si>
    <t>1315680</t>
  </si>
  <si>
    <t>K.R.C.S/SWITCH TV</t>
  </si>
  <si>
    <t>1315672</t>
  </si>
  <si>
    <t>1315673</t>
  </si>
  <si>
    <t>1315687</t>
  </si>
  <si>
    <t>KCA UNIVERSITY</t>
  </si>
  <si>
    <t>1315718</t>
  </si>
  <si>
    <t>PARAMOUNT HOLDINGS LIMITED</t>
  </si>
  <si>
    <t>1315719</t>
  </si>
  <si>
    <t>1315720</t>
  </si>
  <si>
    <t>1315739</t>
  </si>
  <si>
    <t>TORRENT EAST AFRICA LIMITED</t>
  </si>
  <si>
    <t>1315740</t>
  </si>
  <si>
    <t>1315741</t>
  </si>
  <si>
    <t>1315750</t>
  </si>
  <si>
    <t>HALTONS LIMITED</t>
  </si>
  <si>
    <t>1315745</t>
  </si>
  <si>
    <t>1315763</t>
  </si>
  <si>
    <t>JUMBO CHEM K. LTD</t>
  </si>
  <si>
    <t>1315782</t>
  </si>
  <si>
    <t>JIMMY KAHINDI AND ASSOCIATES</t>
  </si>
  <si>
    <t>1315793</t>
  </si>
  <si>
    <t>1315818</t>
  </si>
  <si>
    <t>ZHONGMEI ENG GROUP LIMITED</t>
  </si>
  <si>
    <t>1315838</t>
  </si>
  <si>
    <t>1315847</t>
  </si>
  <si>
    <t>1315876</t>
  </si>
  <si>
    <t>1315893</t>
  </si>
  <si>
    <t>HUMAN RESOURCE MANAGEMENT PROF</t>
  </si>
  <si>
    <t>1315894</t>
  </si>
  <si>
    <t>1315895</t>
  </si>
  <si>
    <t>1315896</t>
  </si>
  <si>
    <t>1315915</t>
  </si>
  <si>
    <t>KENYA VEHICLE MANUFACTURERS LT</t>
  </si>
  <si>
    <t>1315917</t>
  </si>
  <si>
    <t>1315916</t>
  </si>
  <si>
    <t>1316069</t>
  </si>
  <si>
    <t>1315930</t>
  </si>
  <si>
    <t>1315938</t>
  </si>
  <si>
    <t>THE ANTI-COUNTERFEIT AGENCY</t>
  </si>
  <si>
    <t>14814</t>
  </si>
  <si>
    <t>NAIROBI CLUB</t>
  </si>
  <si>
    <t>1316001</t>
  </si>
  <si>
    <t>1316002</t>
  </si>
  <si>
    <t>1316003</t>
  </si>
  <si>
    <t>1316004</t>
  </si>
  <si>
    <t>1316005</t>
  </si>
  <si>
    <t>1316006</t>
  </si>
  <si>
    <t>1316007</t>
  </si>
  <si>
    <t>1316008</t>
  </si>
  <si>
    <t>1316009</t>
  </si>
  <si>
    <t>1316010</t>
  </si>
  <si>
    <t>1316011</t>
  </si>
  <si>
    <t>1316019</t>
  </si>
  <si>
    <t>1316034</t>
  </si>
  <si>
    <t>KAMBU RIDGE PROPERTIES</t>
  </si>
  <si>
    <t>Seline</t>
  </si>
  <si>
    <t>1316077</t>
  </si>
  <si>
    <t>ENASHIPAI RESORT AND SPA</t>
  </si>
  <si>
    <t>1316146</t>
  </si>
  <si>
    <t>1316156</t>
  </si>
  <si>
    <t>1316153</t>
  </si>
  <si>
    <t>SMILE AFRICA</t>
  </si>
  <si>
    <t>1316161</t>
  </si>
  <si>
    <t>IPAY KENYA LTD</t>
  </si>
  <si>
    <t>1316182</t>
  </si>
  <si>
    <t>MAC APARTMENTS LIMITED</t>
  </si>
  <si>
    <t>1316183</t>
  </si>
  <si>
    <t>1316184</t>
  </si>
  <si>
    <t>1316186</t>
  </si>
  <si>
    <t>1316216</t>
  </si>
  <si>
    <t>KENYA INSTITUTE OF CURRICULUM</t>
  </si>
  <si>
    <t>1316219</t>
  </si>
  <si>
    <t>1316217</t>
  </si>
  <si>
    <t>1316243</t>
  </si>
  <si>
    <t>1316244</t>
  </si>
  <si>
    <t>1316245</t>
  </si>
  <si>
    <t>1316246</t>
  </si>
  <si>
    <t>1316247</t>
  </si>
  <si>
    <t>1316248</t>
  </si>
  <si>
    <t>1316265</t>
  </si>
  <si>
    <t>EAST AFRICA DEVICE ASSEMBLY KE</t>
  </si>
  <si>
    <t>1316266</t>
  </si>
  <si>
    <t>1316267</t>
  </si>
  <si>
    <t>1316268</t>
  </si>
  <si>
    <t>1316269</t>
  </si>
  <si>
    <t>1316270</t>
  </si>
  <si>
    <t>1316271</t>
  </si>
  <si>
    <t>1316272</t>
  </si>
  <si>
    <t>1316273</t>
  </si>
  <si>
    <t>1316277</t>
  </si>
  <si>
    <t>1316278</t>
  </si>
  <si>
    <t>1316279</t>
  </si>
  <si>
    <t>1316301</t>
  </si>
  <si>
    <t>1316302</t>
  </si>
  <si>
    <t>1316304</t>
  </si>
  <si>
    <t>1316310</t>
  </si>
  <si>
    <t>1316312</t>
  </si>
  <si>
    <t>1316313</t>
  </si>
  <si>
    <t>1316315</t>
  </si>
  <si>
    <t>1316317</t>
  </si>
  <si>
    <t>1316286</t>
  </si>
  <si>
    <t>SYBYL KENYA LIMITED</t>
  </si>
  <si>
    <t>1316287</t>
  </si>
  <si>
    <t>1316288</t>
  </si>
  <si>
    <t>1316289</t>
  </si>
  <si>
    <t>1316290</t>
  </si>
  <si>
    <t>1316291</t>
  </si>
  <si>
    <t>1316292</t>
  </si>
  <si>
    <t>1316293</t>
  </si>
  <si>
    <t>1316294</t>
  </si>
  <si>
    <t>1316295</t>
  </si>
  <si>
    <t>1316297</t>
  </si>
  <si>
    <t>1316299</t>
  </si>
  <si>
    <t>1316300</t>
  </si>
  <si>
    <t>1316303</t>
  </si>
  <si>
    <t>1316306</t>
  </si>
  <si>
    <t>1316307</t>
  </si>
  <si>
    <t>1316309</t>
  </si>
  <si>
    <t>1316314</t>
  </si>
  <si>
    <t>1316316</t>
  </si>
  <si>
    <t>1316319</t>
  </si>
  <si>
    <t>1316332</t>
  </si>
  <si>
    <t>1316354</t>
  </si>
  <si>
    <t>THE ANGLICAN CHURCH OF KENYA</t>
  </si>
  <si>
    <t>CENTRAL ORGANIZATION OF TRADE</t>
  </si>
  <si>
    <t>1316396</t>
  </si>
  <si>
    <t>1316371</t>
  </si>
  <si>
    <t>LEISURE LODGE BEACH &amp; GOLF RES</t>
  </si>
  <si>
    <t>RILEY FALCON SECURITY SERVICES</t>
  </si>
  <si>
    <t>1316416</t>
  </si>
  <si>
    <t>14850</t>
  </si>
  <si>
    <t>PRIME BANK LTD</t>
  </si>
  <si>
    <t>1316427</t>
  </si>
  <si>
    <t>1316428</t>
  </si>
  <si>
    <t>1316429</t>
  </si>
  <si>
    <t>1316430</t>
  </si>
  <si>
    <t>1316431</t>
  </si>
  <si>
    <t>1316432</t>
  </si>
  <si>
    <t>1316433</t>
  </si>
  <si>
    <t>1316434</t>
  </si>
  <si>
    <t>1316435</t>
  </si>
  <si>
    <t>1316436</t>
  </si>
  <si>
    <t>1316437</t>
  </si>
  <si>
    <t>1316439</t>
  </si>
  <si>
    <t>1316440</t>
  </si>
  <si>
    <t>1316441</t>
  </si>
  <si>
    <t>1316442</t>
  </si>
  <si>
    <t>Collins</t>
  </si>
  <si>
    <t>1316490</t>
  </si>
  <si>
    <t>HABITAT FOR HUMANITY KENYA</t>
  </si>
  <si>
    <t>1316499</t>
  </si>
  <si>
    <t>1316518</t>
  </si>
  <si>
    <t>1316534</t>
  </si>
  <si>
    <t>14868</t>
  </si>
  <si>
    <t>14869</t>
  </si>
  <si>
    <t>1316565</t>
  </si>
  <si>
    <t>14875</t>
  </si>
  <si>
    <t>PRIME INVESTMENT LTD</t>
  </si>
  <si>
    <t>1316594</t>
  </si>
  <si>
    <t>1316595</t>
  </si>
  <si>
    <t>1316598</t>
  </si>
  <si>
    <t>CEDAR HOLDINGS LIMITED</t>
  </si>
  <si>
    <t>1316599</t>
  </si>
  <si>
    <t>1316600</t>
  </si>
  <si>
    <t>1316601</t>
  </si>
  <si>
    <t>1316602</t>
  </si>
  <si>
    <t>1316617</t>
  </si>
  <si>
    <t>1316629</t>
  </si>
  <si>
    <t>PICKLEBALL KENYA LIMITED</t>
  </si>
  <si>
    <t>1316630</t>
  </si>
  <si>
    <t>1316631</t>
  </si>
  <si>
    <t>1316650</t>
  </si>
  <si>
    <t>1316651</t>
  </si>
  <si>
    <t>1316652</t>
  </si>
  <si>
    <t>1316670</t>
  </si>
  <si>
    <t>1316656</t>
  </si>
  <si>
    <t>1316683</t>
  </si>
  <si>
    <t>LAW SOCIETY OF KENYA</t>
  </si>
  <si>
    <t>1316684</t>
  </si>
  <si>
    <t>1316686</t>
  </si>
  <si>
    <t>1316687</t>
  </si>
  <si>
    <t>1316688</t>
  </si>
  <si>
    <t>1316689</t>
  </si>
  <si>
    <t>1316696</t>
  </si>
  <si>
    <t>1316693</t>
  </si>
  <si>
    <t>1316885</t>
  </si>
  <si>
    <t>CENTRAL BANK OF KENYA PENSION</t>
  </si>
  <si>
    <t>ORGANISATION OF EASTERN AND SO</t>
  </si>
  <si>
    <t>1316721</t>
  </si>
  <si>
    <t>1316726</t>
  </si>
  <si>
    <t>1316727</t>
  </si>
  <si>
    <t>1316729</t>
  </si>
  <si>
    <t>1316730</t>
  </si>
  <si>
    <t>Pius</t>
  </si>
  <si>
    <t>1316823</t>
  </si>
  <si>
    <t>1316832</t>
  </si>
  <si>
    <t>1316838</t>
  </si>
  <si>
    <t>1316879</t>
  </si>
  <si>
    <t>PRIME BANK LIMITED</t>
  </si>
  <si>
    <t>1316897</t>
  </si>
  <si>
    <t>1316958</t>
  </si>
  <si>
    <t>CRESSKILL PROPERTIES LIMITED</t>
  </si>
  <si>
    <t>1316959</t>
  </si>
  <si>
    <t>1316960</t>
  </si>
  <si>
    <t>1316962</t>
  </si>
  <si>
    <t>1316963</t>
  </si>
  <si>
    <t>1316964</t>
  </si>
  <si>
    <t>1316965</t>
  </si>
  <si>
    <t>1316972</t>
  </si>
  <si>
    <t>1316970</t>
  </si>
  <si>
    <t>K.R.C.S/BOMA HOTEL</t>
  </si>
  <si>
    <t>1316969</t>
  </si>
  <si>
    <t>K.R.C.S/BOMA PANAFRICAN LIMITE</t>
  </si>
  <si>
    <t>1316974</t>
  </si>
  <si>
    <t>1316975</t>
  </si>
  <si>
    <t>1316973</t>
  </si>
  <si>
    <t>1316966</t>
  </si>
  <si>
    <t>OKHI LIMITED</t>
  </si>
  <si>
    <t>1316979</t>
  </si>
  <si>
    <t>1317040</t>
  </si>
  <si>
    <t>1317042</t>
  </si>
  <si>
    <t>1317044</t>
  </si>
  <si>
    <t>1317048</t>
  </si>
  <si>
    <t>1317049</t>
  </si>
  <si>
    <t>1317050</t>
  </si>
  <si>
    <t>1317028</t>
  </si>
  <si>
    <t>1317030</t>
  </si>
  <si>
    <t>1317032</t>
  </si>
  <si>
    <t>1317033</t>
  </si>
  <si>
    <t>1317034</t>
  </si>
  <si>
    <t>1317036</t>
  </si>
  <si>
    <t>1317037</t>
  </si>
  <si>
    <t>1317038</t>
  </si>
  <si>
    <t>1317039</t>
  </si>
  <si>
    <t>1317053</t>
  </si>
  <si>
    <t>1317055</t>
  </si>
  <si>
    <t>1317056</t>
  </si>
  <si>
    <t>1317058</t>
  </si>
  <si>
    <t>1317059</t>
  </si>
  <si>
    <t>1317060</t>
  </si>
  <si>
    <t>1317061</t>
  </si>
  <si>
    <t>1317062</t>
  </si>
  <si>
    <t>1317063</t>
  </si>
  <si>
    <t>1317064</t>
  </si>
  <si>
    <t>1317065</t>
  </si>
  <si>
    <t>1317066</t>
  </si>
  <si>
    <t>1317067</t>
  </si>
  <si>
    <t>1317068</t>
  </si>
  <si>
    <t>1317069</t>
  </si>
  <si>
    <t>1317085</t>
  </si>
  <si>
    <t>1317086</t>
  </si>
  <si>
    <t>1317137</t>
  </si>
  <si>
    <t>1317142</t>
  </si>
  <si>
    <t>1317143</t>
  </si>
  <si>
    <t>1317144</t>
  </si>
  <si>
    <t>1317145</t>
  </si>
  <si>
    <t>1317146</t>
  </si>
  <si>
    <t>1317148</t>
  </si>
  <si>
    <t>1317150</t>
  </si>
  <si>
    <t>1317152</t>
  </si>
  <si>
    <t>1317181</t>
  </si>
  <si>
    <t>1317182</t>
  </si>
  <si>
    <t>1317184</t>
  </si>
  <si>
    <t>1317188</t>
  </si>
  <si>
    <t>NURSING COUNCIL OF KENYA</t>
  </si>
  <si>
    <t>1317201</t>
  </si>
  <si>
    <t>1317204</t>
  </si>
  <si>
    <t>1317208</t>
  </si>
  <si>
    <t>1317210</t>
  </si>
  <si>
    <t>1317214</t>
  </si>
  <si>
    <t>AGRO-CHEMICAL &amp; FOOD COMPANY L</t>
  </si>
  <si>
    <t>1317215</t>
  </si>
  <si>
    <t>1317223</t>
  </si>
  <si>
    <t>1317282</t>
  </si>
  <si>
    <t>1317304</t>
  </si>
  <si>
    <t>1317305</t>
  </si>
  <si>
    <t>LAVINGTON CORNER MALL/ GUTA LI</t>
  </si>
  <si>
    <t>1317307</t>
  </si>
  <si>
    <t>1317313</t>
  </si>
  <si>
    <t>1317314</t>
  </si>
  <si>
    <t>1317315</t>
  </si>
  <si>
    <t>1317316</t>
  </si>
  <si>
    <t>1317342</t>
  </si>
  <si>
    <t>RURAL ELECTRIFICATION AND RENE</t>
  </si>
  <si>
    <t>14905</t>
  </si>
  <si>
    <t>1317354</t>
  </si>
  <si>
    <t>1317360</t>
  </si>
  <si>
    <t>1317361</t>
  </si>
  <si>
    <t>1317363</t>
  </si>
  <si>
    <t>1317364</t>
  </si>
  <si>
    <t>1317365</t>
  </si>
  <si>
    <t>1317366</t>
  </si>
  <si>
    <t>1317378</t>
  </si>
  <si>
    <t>1317379</t>
  </si>
  <si>
    <t>1317380</t>
  </si>
  <si>
    <t>1317383</t>
  </si>
  <si>
    <t>1317385</t>
  </si>
  <si>
    <t>1317387</t>
  </si>
  <si>
    <t>1317389</t>
  </si>
  <si>
    <t>1317394</t>
  </si>
  <si>
    <t>1317396</t>
  </si>
  <si>
    <t>THE KENYA POWER AND LIGHTING C</t>
  </si>
  <si>
    <t>1317443</t>
  </si>
  <si>
    <t>MIDGULF FERTILISER LIMITED</t>
  </si>
  <si>
    <t>1317451</t>
  </si>
  <si>
    <t>1317453</t>
  </si>
  <si>
    <t>1317455</t>
  </si>
  <si>
    <t>1317472</t>
  </si>
  <si>
    <t>1317476</t>
  </si>
  <si>
    <t>SONGA OGODA &amp; ASSOCIATES</t>
  </si>
  <si>
    <t>14912</t>
  </si>
  <si>
    <t>KENYA FILM COMMISSION</t>
  </si>
  <si>
    <t>1317497</t>
  </si>
  <si>
    <t>1317498</t>
  </si>
  <si>
    <t>1317499</t>
  </si>
  <si>
    <t>1317527</t>
  </si>
  <si>
    <t>1317542</t>
  </si>
  <si>
    <t>1317544</t>
  </si>
  <si>
    <t>1317545</t>
  </si>
  <si>
    <t>Pelecia</t>
  </si>
  <si>
    <t>1317552</t>
  </si>
  <si>
    <t>1317553</t>
  </si>
  <si>
    <t>1317554</t>
  </si>
  <si>
    <t>1317555</t>
  </si>
  <si>
    <t>1317556</t>
  </si>
  <si>
    <t>1317559</t>
  </si>
  <si>
    <t>1317570</t>
  </si>
  <si>
    <t>1317575</t>
  </si>
  <si>
    <t>1317576</t>
  </si>
  <si>
    <t>1317583</t>
  </si>
  <si>
    <t>1317584</t>
  </si>
  <si>
    <t>1317587</t>
  </si>
  <si>
    <t>1317589</t>
  </si>
  <si>
    <t>1317591</t>
  </si>
  <si>
    <t>1317592</t>
  </si>
  <si>
    <t>1317593</t>
  </si>
  <si>
    <t>1317594</t>
  </si>
  <si>
    <t>1317595</t>
  </si>
  <si>
    <t>1317596</t>
  </si>
  <si>
    <t>1317597</t>
  </si>
  <si>
    <t>1317598</t>
  </si>
  <si>
    <t>1317599</t>
  </si>
  <si>
    <t>1317600</t>
  </si>
  <si>
    <t>1317601</t>
  </si>
  <si>
    <t>1317625</t>
  </si>
  <si>
    <t>1317626</t>
  </si>
  <si>
    <t>1317627</t>
  </si>
  <si>
    <t>1317628</t>
  </si>
  <si>
    <t>AFRITREK HOLIDAYS</t>
  </si>
  <si>
    <t>1317629</t>
  </si>
  <si>
    <t>1317666</t>
  </si>
  <si>
    <t>1317689</t>
  </si>
  <si>
    <t>THE ANTI-DOPING AGENCY OF KENY</t>
  </si>
  <si>
    <t>1317690</t>
  </si>
  <si>
    <t>1317694</t>
  </si>
  <si>
    <t>1317695</t>
  </si>
  <si>
    <t>1317737</t>
  </si>
  <si>
    <t>1317762</t>
  </si>
  <si>
    <t>THE NATIONAL GENDER AND EQUALI</t>
  </si>
  <si>
    <t>1317779</t>
  </si>
  <si>
    <t>1317781</t>
  </si>
  <si>
    <t>CYBERSECURITY INSTITUTE LIMITE</t>
  </si>
  <si>
    <t>1317799</t>
  </si>
  <si>
    <t>1317813</t>
  </si>
  <si>
    <t>1317814</t>
  </si>
  <si>
    <t>1317815</t>
  </si>
  <si>
    <t>1317816</t>
  </si>
  <si>
    <t>1317817</t>
  </si>
  <si>
    <t>1317818</t>
  </si>
  <si>
    <t>1317847</t>
  </si>
  <si>
    <t>1317849</t>
  </si>
  <si>
    <t>1317850</t>
  </si>
  <si>
    <t>1317851</t>
  </si>
  <si>
    <t>1317852</t>
  </si>
  <si>
    <t>1317853</t>
  </si>
  <si>
    <t>1317854</t>
  </si>
  <si>
    <t>1317855</t>
  </si>
  <si>
    <t>1317874</t>
  </si>
  <si>
    <t>1317876</t>
  </si>
  <si>
    <t>1317877</t>
  </si>
  <si>
    <t>1317878</t>
  </si>
  <si>
    <t>1317879</t>
  </si>
  <si>
    <t>1317893</t>
  </si>
  <si>
    <t>1317894</t>
  </si>
  <si>
    <t>1317896</t>
  </si>
  <si>
    <t>1317914</t>
  </si>
  <si>
    <t>1317915</t>
  </si>
  <si>
    <t>1317935</t>
  </si>
  <si>
    <t>AMICABRE TRAVEL SERVICES LTD</t>
  </si>
  <si>
    <t>14936</t>
  </si>
  <si>
    <t>STARKEY HEARING TECHNOLOGIES L</t>
  </si>
  <si>
    <t>1317927</t>
  </si>
  <si>
    <t>1317928</t>
  </si>
  <si>
    <t>1317973</t>
  </si>
  <si>
    <t>1317974</t>
  </si>
  <si>
    <t>1317976</t>
  </si>
  <si>
    <t>1317977</t>
  </si>
  <si>
    <t>1317971</t>
  </si>
  <si>
    <t>1317968</t>
  </si>
  <si>
    <t>1317969</t>
  </si>
  <si>
    <t>KENYA NATIONAL BUREAU OF STATICS</t>
  </si>
  <si>
    <t>14942</t>
  </si>
  <si>
    <t>1317992</t>
  </si>
  <si>
    <t>1318042</t>
  </si>
  <si>
    <t>1318110</t>
  </si>
  <si>
    <t>CONSTITUENCY DEVELOPMENT FUND</t>
  </si>
  <si>
    <t>1318127</t>
  </si>
  <si>
    <t>1318155</t>
  </si>
  <si>
    <t>INTERNATIONAL PROJECT PLANNING</t>
  </si>
  <si>
    <t>14967</t>
  </si>
  <si>
    <t>1318197</t>
  </si>
  <si>
    <t>1318227</t>
  </si>
  <si>
    <t>1318229</t>
  </si>
  <si>
    <t>1318230</t>
  </si>
  <si>
    <t>1318246</t>
  </si>
  <si>
    <t>TOP IMAGE LIMITED</t>
  </si>
  <si>
    <t>1318247</t>
  </si>
  <si>
    <t>1318249</t>
  </si>
  <si>
    <t>1318250</t>
  </si>
  <si>
    <t>1318251</t>
  </si>
  <si>
    <t>1318293</t>
  </si>
  <si>
    <t>1318306</t>
  </si>
  <si>
    <t>1318307</t>
  </si>
  <si>
    <t>1318311</t>
  </si>
  <si>
    <t>KENBRIGHT HOLDINGS LIMITED</t>
  </si>
  <si>
    <t>1318312</t>
  </si>
  <si>
    <t>1318313</t>
  </si>
  <si>
    <t>1318314</t>
  </si>
  <si>
    <t>1318315</t>
  </si>
  <si>
    <t>1318316</t>
  </si>
  <si>
    <t>1318317</t>
  </si>
  <si>
    <t>1318318</t>
  </si>
  <si>
    <t>1318319</t>
  </si>
  <si>
    <t>1318347</t>
  </si>
  <si>
    <t>1318349</t>
  </si>
  <si>
    <t>1318350</t>
  </si>
  <si>
    <t>1318351</t>
  </si>
  <si>
    <t>Previous Week</t>
  </si>
  <si>
    <t>KENBRIGHT HOLDINGS</t>
  </si>
  <si>
    <t>Current Week</t>
  </si>
  <si>
    <t>Booked Premium</t>
  </si>
  <si>
    <t>Collected Premium</t>
  </si>
  <si>
    <t>Collected Income</t>
  </si>
  <si>
    <t>Uncollected Income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</si>
  <si>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</si>
  <si>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</si>
  <si>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</si>
  <si>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</si>
  <si>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</si>
  <si>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</si>
  <si>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</si>
  <si>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</si>
  <si>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</si>
  <si>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</si>
  <si>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Aging</t>
  </si>
  <si>
    <t>Outstanding Premium</t>
  </si>
  <si>
    <t xml:space="preserve">Income Booked </t>
  </si>
  <si>
    <t>Booked Income</t>
  </si>
  <si>
    <t xml:space="preserve">YEAR 2023 DEBTS </t>
  </si>
  <si>
    <t>Year 2023 Uncollected Income</t>
  </si>
  <si>
    <t>Lapsset Corridor Development A-2023 Medical</t>
  </si>
  <si>
    <t>Lapsset Corridor Development A-2023 General</t>
  </si>
  <si>
    <t>Sheer Logic Management Consult-2023 Medical</t>
  </si>
  <si>
    <t>K.R.C.S/Switch Tv-2023 General</t>
  </si>
  <si>
    <t>Okhi Limited-2023 General</t>
  </si>
  <si>
    <t>K.R.C.S/ Boma International Ho-2023 General</t>
  </si>
  <si>
    <t>Uncollected Income 2023</t>
  </si>
  <si>
    <t xml:space="preserve">Collections Over the week </t>
  </si>
  <si>
    <t>Premium Collected</t>
  </si>
  <si>
    <t>Total Amount</t>
  </si>
  <si>
    <t>CURRENT MEDICAL EXPENSE REPORT PER DIVISION - AS AT AUGUST 2024</t>
  </si>
  <si>
    <t>ADVISORY - KAFS</t>
  </si>
  <si>
    <t>ADVISORY - KRBL</t>
  </si>
  <si>
    <t>CORPORATE</t>
  </si>
  <si>
    <t>EMERGING MARKETS</t>
  </si>
  <si>
    <t>DOTS</t>
  </si>
  <si>
    <t>Grand Total</t>
  </si>
  <si>
    <t xml:space="preserve">TOTAL EXPENDITURE </t>
  </si>
  <si>
    <t xml:space="preserve">CURRENT FUNDS RECEIVED </t>
  </si>
  <si>
    <t xml:space="preserve">CURRENT PENDING CLAIMS </t>
  </si>
  <si>
    <t>Q3 FUNDS PROJECTION (SEP)</t>
  </si>
  <si>
    <t xml:space="preserve">BALANCE DUE </t>
  </si>
  <si>
    <t>OLD DEBT</t>
  </si>
  <si>
    <t>STAWIKA</t>
  </si>
  <si>
    <t>MONTH</t>
  </si>
  <si>
    <t>INTERNATIONAL</t>
  </si>
  <si>
    <t>COLL</t>
  </si>
  <si>
    <t>BAL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</si>
  <si>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</si>
  <si>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</si>
  <si>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</si>
  <si>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</si>
  <si>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</si>
  <si>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</si>
  <si>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</si>
  <si>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</si>
  <si>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Director's Policy</t>
  </si>
  <si>
    <t>Above 120 Days</t>
  </si>
  <si>
    <t>1315272</t>
  </si>
  <si>
    <t>FLAG 42 LTD / PRIME BANK LTD</t>
  </si>
  <si>
    <t>Kenbright Policy</t>
  </si>
  <si>
    <t>1315318</t>
  </si>
  <si>
    <t>KENBRIGHT INSURANCE BROKERS LI</t>
  </si>
  <si>
    <t>1315317</t>
  </si>
  <si>
    <t>KENBRIGHT INSURANCE BROKERS LT</t>
  </si>
  <si>
    <t>1315527</t>
  </si>
  <si>
    <t>KENBRIGHT ACTUARIAL &amp; FINANCIA</t>
  </si>
  <si>
    <t>1315588</t>
  </si>
  <si>
    <t>1315590</t>
  </si>
  <si>
    <t>PARO INVESTMENT/DIAMOND TRUST</t>
  </si>
  <si>
    <t>1315621</t>
  </si>
  <si>
    <t>1315714</t>
  </si>
  <si>
    <t>1315868</t>
  </si>
  <si>
    <t>PARO INVESTMENT/ PRIME BANK</t>
  </si>
  <si>
    <t>1315887</t>
  </si>
  <si>
    <t>1316138</t>
  </si>
  <si>
    <t>1316139</t>
  </si>
  <si>
    <t>1317331</t>
  </si>
  <si>
    <t>1317332</t>
  </si>
  <si>
    <t>1317333</t>
  </si>
  <si>
    <t>1317334</t>
  </si>
  <si>
    <t>1317335</t>
  </si>
  <si>
    <t>1317336</t>
  </si>
  <si>
    <t>1317337</t>
  </si>
  <si>
    <t>1317338</t>
  </si>
  <si>
    <t>1317339</t>
  </si>
  <si>
    <t>1317340</t>
  </si>
  <si>
    <t>1317341</t>
  </si>
  <si>
    <t>14902</t>
  </si>
  <si>
    <t>14903</t>
  </si>
  <si>
    <t>14904</t>
  </si>
  <si>
    <t>1317357</t>
  </si>
  <si>
    <t>1317368</t>
  </si>
  <si>
    <t>1317371</t>
  </si>
  <si>
    <t>1316559</t>
  </si>
  <si>
    <t>1316560</t>
  </si>
  <si>
    <t>1317623</t>
  </si>
  <si>
    <t>14926</t>
  </si>
  <si>
    <t>1-30Days</t>
  </si>
  <si>
    <t>1318140</t>
  </si>
  <si>
    <t xml:space="preserve">OLD DEBTS BREAK-DOWN </t>
  </si>
  <si>
    <t>Paid on behalf(Prior year)</t>
  </si>
  <si>
    <t>Period</t>
  </si>
  <si>
    <t>Premium</t>
  </si>
  <si>
    <t>Paid Premium</t>
  </si>
  <si>
    <t>Premium Balance</t>
  </si>
  <si>
    <t>Income/Paid On Behalf</t>
  </si>
  <si>
    <t>Income Collected</t>
  </si>
  <si>
    <t>Esacalation</t>
  </si>
  <si>
    <t>Comments</t>
  </si>
  <si>
    <t>Jubilee Insurance</t>
  </si>
  <si>
    <t xml:space="preserve">Pelecia to schedule a Meeting with Jubilee Head of  Finance </t>
  </si>
  <si>
    <t>FA Insurance (OTHER CLIENTS)</t>
  </si>
  <si>
    <t>Pursuing with clients</t>
  </si>
  <si>
    <t>ICEA Lion</t>
  </si>
  <si>
    <t>Metcannon</t>
  </si>
  <si>
    <t>CIC Insurance</t>
  </si>
  <si>
    <t>Geminia -Life (Boma)</t>
  </si>
  <si>
    <t>First Assurance</t>
  </si>
  <si>
    <t>AIG Insurance</t>
  </si>
  <si>
    <t>Sub-total (paid on behalf)</t>
  </si>
  <si>
    <t>Uncollected From Client -Demand Letters</t>
  </si>
  <si>
    <t>Migori (Jubilee Insurance)</t>
  </si>
  <si>
    <t>2018-2019</t>
  </si>
  <si>
    <t>Chairman</t>
  </si>
  <si>
    <t>Pelecia pursuing with Chairman</t>
  </si>
  <si>
    <t>Lori Systems( First Assurance)</t>
  </si>
  <si>
    <t>2017-2018</t>
  </si>
  <si>
    <t>Kenya Red Cross(Fidelity)</t>
  </si>
  <si>
    <t>Legacy account to be reviewed</t>
  </si>
  <si>
    <t>Givil (AIG Insurance)</t>
  </si>
  <si>
    <t>2016-2017</t>
  </si>
  <si>
    <t>To Engage Chairman  on the same.</t>
  </si>
  <si>
    <t>Football Kenya Federation (First Assurance\)</t>
  </si>
  <si>
    <t>Debt written off by First Assurance.</t>
  </si>
  <si>
    <t>Britam Insurance(Various Clients)</t>
  </si>
  <si>
    <t>Sub-total (Demand Letters)</t>
  </si>
  <si>
    <t>Court Cases</t>
  </si>
  <si>
    <t>CIC insurance(Various clients)</t>
  </si>
  <si>
    <t>2014-2017</t>
  </si>
  <si>
    <t>Pursuing with Oraro and Advocates</t>
  </si>
  <si>
    <t>AMACO -Narok County</t>
  </si>
  <si>
    <t>2015-2016</t>
  </si>
  <si>
    <t>Ole Sankuli</t>
  </si>
  <si>
    <t>2017-2022</t>
  </si>
  <si>
    <t>Appointed Debt Collectors - Matter to be pursued in Court</t>
  </si>
  <si>
    <t>Professional Consultants</t>
  </si>
  <si>
    <t>Last Instalment Expected-Debt collectors Pursuing</t>
  </si>
  <si>
    <t>Sub-total (Court Cases)</t>
  </si>
  <si>
    <t>Boma Hotels - Avenue healtchcare</t>
  </si>
  <si>
    <t>Avenue Hospital pursuing with their debtor collectors</t>
  </si>
  <si>
    <t>The Anglican Church (Madison Insurance)</t>
  </si>
  <si>
    <t>Client to Pay with the next installment cheque due in July 2024</t>
  </si>
  <si>
    <t>COTU(Jubilee Insurance)</t>
  </si>
  <si>
    <t>Sub-total</t>
  </si>
  <si>
    <t>Gross Total</t>
  </si>
  <si>
    <t>OLD DEBTS SUMMARY</t>
  </si>
  <si>
    <t>Premium Uncollected</t>
  </si>
  <si>
    <t>Income Uncollected</t>
  </si>
  <si>
    <t xml:space="preserve">In charge </t>
  </si>
  <si>
    <t>2019&amp; Prior</t>
  </si>
  <si>
    <t>Year 2024 Summary</t>
  </si>
  <si>
    <t>Amount</t>
  </si>
  <si>
    <t>Collection Rate %</t>
  </si>
  <si>
    <t>Premium Booked-Direct Broking</t>
  </si>
  <si>
    <t>Premium Collected-Direct Broking</t>
  </si>
  <si>
    <t>Os Premium-Direct Broking</t>
  </si>
  <si>
    <t>Income Booked- Direct Broking</t>
  </si>
  <si>
    <t>Income Collected-Direct Broking</t>
  </si>
  <si>
    <t>Os Income-Direct Broking</t>
  </si>
  <si>
    <t>Income Receivable Summary</t>
  </si>
  <si>
    <t xml:space="preserve">Details </t>
  </si>
  <si>
    <t>2020&amp; Prior</t>
  </si>
  <si>
    <t>Income -Direct Broking</t>
  </si>
  <si>
    <t>IPMI</t>
  </si>
  <si>
    <t>MINT</t>
  </si>
  <si>
    <t>Total Income Receivable</t>
  </si>
  <si>
    <t>14960</t>
  </si>
  <si>
    <t>1318138</t>
  </si>
  <si>
    <t>1318101</t>
  </si>
  <si>
    <t>MAITAI &amp; COMPANY ADVOCATES LLP</t>
  </si>
  <si>
    <t>ORARO AND ADVOCATES</t>
  </si>
  <si>
    <t>REREC</t>
  </si>
  <si>
    <t>DIRECT PAYMENT TO MADISON</t>
  </si>
  <si>
    <t>Previous week</t>
  </si>
  <si>
    <t>THE MEDIA COUNCIL OF KENYA TRU</t>
  </si>
  <si>
    <t>1318363</t>
  </si>
  <si>
    <t>1318364</t>
  </si>
  <si>
    <t>14976</t>
  </si>
  <si>
    <t>1318429</t>
  </si>
  <si>
    <t>1318430</t>
  </si>
  <si>
    <t>1318431</t>
  </si>
  <si>
    <t>1318432</t>
  </si>
  <si>
    <t>1318433</t>
  </si>
  <si>
    <t>1318434</t>
  </si>
  <si>
    <t>1318435</t>
  </si>
  <si>
    <t>1318436</t>
  </si>
  <si>
    <t>1318437</t>
  </si>
  <si>
    <t>1318438</t>
  </si>
  <si>
    <t>1318455</t>
  </si>
  <si>
    <t>1318456</t>
  </si>
  <si>
    <t>1318457</t>
  </si>
  <si>
    <t>1318461</t>
  </si>
  <si>
    <t>1318462</t>
  </si>
  <si>
    <t>1318463</t>
  </si>
  <si>
    <t>1318464</t>
  </si>
  <si>
    <t>1318465</t>
  </si>
  <si>
    <t>1318466</t>
  </si>
  <si>
    <t>1318467</t>
  </si>
  <si>
    <t>1318468</t>
  </si>
  <si>
    <t>1318469</t>
  </si>
  <si>
    <t>1318470</t>
  </si>
  <si>
    <t>1318480</t>
  </si>
  <si>
    <t>1318481</t>
  </si>
  <si>
    <t>1318489</t>
  </si>
  <si>
    <t>1318493</t>
  </si>
  <si>
    <t>1318494</t>
  </si>
  <si>
    <t>1318495</t>
  </si>
  <si>
    <t>1318496</t>
  </si>
  <si>
    <t>1318497</t>
  </si>
  <si>
    <t>1318501</t>
  </si>
  <si>
    <t>1318502</t>
  </si>
  <si>
    <t>Oct</t>
  </si>
  <si>
    <t>Month/Insured</t>
  </si>
  <si>
    <t>Net Income Uncollected</t>
  </si>
  <si>
    <t>Markt Cost</t>
  </si>
  <si>
    <t>Wth Tax</t>
  </si>
  <si>
    <t>Cost of Markt</t>
  </si>
  <si>
    <t>Tax On Uncoll Income</t>
  </si>
  <si>
    <t>Net Uncoll Income</t>
  </si>
  <si>
    <t>Totals</t>
  </si>
  <si>
    <t>Week</t>
  </si>
  <si>
    <t>Booked Prem</t>
  </si>
  <si>
    <t>Coll Prem</t>
  </si>
  <si>
    <t>Os Prem</t>
  </si>
  <si>
    <t>Coll Income</t>
  </si>
  <si>
    <t>Uncoll Income</t>
  </si>
  <si>
    <t>Items</t>
  </si>
  <si>
    <t>Monthly Debtors</t>
  </si>
  <si>
    <t>Coll Premium</t>
  </si>
  <si>
    <t>Os Premium</t>
  </si>
  <si>
    <t>Debts Grouped by Age</t>
  </si>
  <si>
    <t>PRIME DEMAND HOLDINGS COMPANY</t>
  </si>
  <si>
    <t>1318567</t>
  </si>
  <si>
    <t>1318568</t>
  </si>
  <si>
    <t>1318570</t>
  </si>
  <si>
    <t>1318571</t>
  </si>
  <si>
    <t>1318572</t>
  </si>
  <si>
    <t>1318573</t>
  </si>
  <si>
    <t>1318574</t>
  </si>
  <si>
    <t>1318575</t>
  </si>
  <si>
    <t>1318576</t>
  </si>
  <si>
    <t>1318577</t>
  </si>
  <si>
    <t>1318578</t>
  </si>
  <si>
    <t>1318579</t>
  </si>
  <si>
    <t>1318586</t>
  </si>
  <si>
    <t>1318641</t>
  </si>
  <si>
    <t>1318643</t>
  </si>
  <si>
    <r>
      <rPr>
        <u/>
        <sz val="9"/>
        <color rgb="FF0137A6"/>
        <rFont val="Mulish Black"/>
      </rPr>
      <t>Changes Analysis</t>
    </r>
    <r>
      <rPr>
        <sz val="9"/>
        <color rgb="FF0137A6"/>
        <rFont val="Mulish"/>
      </rPr>
      <t xml:space="preserve">
</t>
    </r>
    <r>
      <rPr>
        <b/>
        <sz val="9"/>
        <color rgb="FF0137A6"/>
        <rFont val="Mulish"/>
      </rPr>
      <t>Booked Premium</t>
    </r>
    <r>
      <rPr>
        <sz val="9"/>
        <color rgb="FF0137A6"/>
        <rFont val="Mulish"/>
      </rPr>
      <t xml:space="preserve">- Booked premium of Kes 5.6M over the week. Kenya National Bureau reduced from 8M to 3.4M
</t>
    </r>
    <r>
      <rPr>
        <b/>
        <sz val="9"/>
        <color rgb="FF0137A6"/>
        <rFont val="Mulish"/>
      </rPr>
      <t>Premium collected</t>
    </r>
    <r>
      <rPr>
        <sz val="9"/>
        <color rgb="FF0137A6"/>
        <rFont val="Mulish"/>
      </rPr>
      <t xml:space="preserve"> Premium collected Kes. 5M from Media council 49M  and Top Image 148k
</t>
    </r>
    <r>
      <rPr>
        <b/>
        <sz val="9"/>
        <color rgb="FF0137A6"/>
        <rFont val="Mulish"/>
      </rPr>
      <t>The</t>
    </r>
    <r>
      <rPr>
        <sz val="9"/>
        <color rgb="FF0137A6"/>
        <rFont val="Mulish"/>
      </rPr>
      <t xml:space="preserve"> </t>
    </r>
    <r>
      <rPr>
        <b/>
        <sz val="9"/>
        <color rgb="FF0137A6"/>
        <rFont val="Mulish"/>
      </rPr>
      <t>Outstanding Premium</t>
    </r>
    <r>
      <rPr>
        <sz val="9"/>
        <color rgb="FF0137A6"/>
        <rFont val="Mulish"/>
      </rPr>
      <t xml:space="preserve"> Outstanding premium reduced due to the change of KNBS from 8M to 3M and a payment of 5M collected
</t>
    </r>
    <r>
      <rPr>
        <b/>
        <sz val="9"/>
        <color rgb="FF0137A6"/>
        <rFont val="Mulish"/>
      </rPr>
      <t>Booked Income</t>
    </r>
    <r>
      <rPr>
        <sz val="9"/>
        <color rgb="FF0137A6"/>
        <rFont val="Mulish"/>
      </rPr>
      <t xml:space="preserve"> No income booked increased due to current bookings over the week 
</t>
    </r>
    <r>
      <rPr>
        <b/>
        <sz val="9"/>
        <color rgb="FF0137A6"/>
        <rFont val="Mulish"/>
      </rPr>
      <t>Premium collected</t>
    </r>
    <r>
      <rPr>
        <sz val="9"/>
        <color rgb="FF0137A6"/>
        <rFont val="Mulish"/>
      </rPr>
      <t xml:space="preserve"> Collected from Media Council and Top Image 
</t>
    </r>
    <r>
      <rPr>
        <b/>
        <sz val="9"/>
        <color rgb="FF0137A6"/>
        <rFont val="Mulish"/>
      </rPr>
      <t>Uncollected Income</t>
    </r>
    <r>
      <rPr>
        <sz val="9"/>
        <color rgb="FF0137A6"/>
        <rFont val="Mulish"/>
      </rPr>
      <t xml:space="preserve"> There is 66% movement negatively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</si>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</sst>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#_);_(* \(#,##0.00\);_(* &quot;-&quot;??_);_(@_)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Mulish"/>
    </font>
    <font>
      <sz val="9"/>
      <color theme="1"/>
      <name val="Mulish"/>
    </font>
    <font>
      <b/>
      <sz val="9"/>
      <color theme="1"/>
      <name val="Mulish"/>
    </font>
    <font>
      <b/>
      <sz val="9"/>
      <color theme="0"/>
      <name val="Mulish"/>
    </font>
    <font>
      <b/>
      <sz val="9"/>
      <color theme="0"/>
      <name val="Mulish Black"/>
    </font>
    <font>
      <b/>
      <sz val="9"/>
      <color rgb="FF0137A6"/>
      <name val="Mulish"/>
    </font>
    <font>
      <b/>
      <sz val="9"/>
      <color rgb="FF0137A6"/>
      <name val="Mulish Black"/>
    </font>
    <font>
      <sz val="9"/>
      <color rgb="FF0137A6"/>
      <name val="Mulish"/>
    </font>
    <font>
      <sz val="9"/>
      <color theme="0"/>
      <name val="Mulish Black"/>
    </font>
    <font>
      <sz val="9"/>
      <color rgb="FF0137A6"/>
      <name val="Mulish Black"/>
    </font>
    <font>
      <sz val="9"/>
      <color indexed="8"/>
      <name val="Mulish"/>
    </font>
    <font>
      <b/>
      <sz val="9"/>
      <color indexed="8"/>
      <name val="Mulish"/>
    </font>
    <font>
      <b/>
      <sz val="8"/>
      <color rgb="FFFF0000"/>
      <name val="Mulish"/>
    </font>
    <font>
      <b/>
      <sz val="8"/>
      <color theme="0"/>
      <name val="Mulish"/>
    </font>
    <font>
      <sz val="8"/>
      <color theme="1"/>
      <name val="Mulish"/>
    </font>
    <font>
      <b/>
      <sz val="8"/>
      <color theme="1"/>
      <name val="Mulish"/>
    </font>
    <font>
      <sz val="8"/>
      <name val="Mulish"/>
    </font>
    <font>
      <sz val="8"/>
      <color indexed="8"/>
      <name val="MS Sans Serif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"/>
      <name val="MULSIH"/>
    </font>
    <font>
      <sz val="9"/>
      <color theme="1"/>
      <name val="MULSIH"/>
    </font>
    <font>
      <sz val="9"/>
      <color indexed="8"/>
      <name val="MULSIH"/>
    </font>
    <font>
      <sz val="10"/>
      <name val="Arial"/>
    </font>
    <font>
      <b/>
      <sz val="8"/>
      <color rgb="FF0137A6"/>
      <name val="Mulish Black"/>
    </font>
    <font>
      <sz val="8"/>
      <color theme="1"/>
      <name val="Mulish Black"/>
    </font>
    <font>
      <b/>
      <i/>
      <sz val="9"/>
      <color theme="1"/>
      <name val="Mulish"/>
    </font>
    <font>
      <b/>
      <sz val="9"/>
      <color rgb="FFC00000"/>
      <name val="Mulish"/>
    </font>
    <font>
      <u/>
      <sz val="9"/>
      <color rgb="FF0137A6"/>
      <name val="Mulish Black"/>
    </font>
    <font>
      <i/>
      <sz val="9"/>
      <color theme="1" tint="0.34998626667073579"/>
      <name val="Mulish"/>
    </font>
    <font>
      <i/>
      <sz val="9"/>
      <color theme="1"/>
      <name val="Mulish"/>
    </font>
    <font>
      <sz val="9"/>
      <color theme="1" tint="0.34998626667073579"/>
      <name val="Mulish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137A6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137A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499984740745262"/>
        <bgColor theme="4" tint="0.79998168889431442"/>
      </patternFill>
    </fill>
  </fills>
  <borders count="76">
    <border>
      <left/>
      <right/>
      <top/>
      <bottom/>
      <diagonal/>
    </border>
    <border>
      <left/>
      <right/>
      <top style="dotted">
        <color rgb="FF0137A6"/>
      </top>
      <bottom style="dotted">
        <color rgb="FF0137A6"/>
      </bottom>
      <diagonal/>
    </border>
    <border>
      <left/>
      <right/>
      <top style="double">
        <color rgb="FF0137A6"/>
      </top>
      <bottom style="double">
        <color rgb="FF0137A6"/>
      </bottom>
      <diagonal/>
    </border>
    <border>
      <left/>
      <right/>
      <top style="dotted">
        <color rgb="FF0137A6"/>
      </top>
      <bottom/>
      <diagonal/>
    </border>
    <border>
      <left/>
      <right/>
      <top/>
      <bottom style="dotted">
        <color rgb="FF0137A6"/>
      </bottom>
      <diagonal/>
    </border>
    <border>
      <left style="medium">
        <color rgb="FF0137A6"/>
      </left>
      <right/>
      <top style="medium">
        <color rgb="FF0137A6"/>
      </top>
      <bottom/>
      <diagonal/>
    </border>
    <border>
      <left/>
      <right/>
      <top style="medium">
        <color rgb="FF0137A6"/>
      </top>
      <bottom/>
      <diagonal/>
    </border>
    <border>
      <left/>
      <right style="medium">
        <color rgb="FF0137A6"/>
      </right>
      <top style="medium">
        <color rgb="FF0137A6"/>
      </top>
      <bottom/>
      <diagonal/>
    </border>
    <border>
      <left style="medium">
        <color rgb="FF0137A6"/>
      </left>
      <right/>
      <top/>
      <bottom/>
      <diagonal/>
    </border>
    <border>
      <left/>
      <right style="medium">
        <color rgb="FF0137A6"/>
      </right>
      <top/>
      <bottom/>
      <diagonal/>
    </border>
    <border>
      <left style="medium">
        <color rgb="FF0137A6"/>
      </left>
      <right/>
      <top/>
      <bottom style="medium">
        <color rgb="FF0137A6"/>
      </bottom>
      <diagonal/>
    </border>
    <border>
      <left/>
      <right/>
      <top/>
      <bottom style="medium">
        <color rgb="FF0137A6"/>
      </bottom>
      <diagonal/>
    </border>
    <border>
      <left/>
      <right style="medium">
        <color rgb="FF0137A6"/>
      </right>
      <top/>
      <bottom style="medium">
        <color rgb="FF0137A6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ck">
        <color theme="4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ck">
        <color theme="4" tint="-0.24994659260841701"/>
      </left>
      <right/>
      <top/>
      <bottom/>
      <diagonal/>
    </border>
    <border>
      <left/>
      <right/>
      <top style="medium">
        <color rgb="FF0137A6"/>
      </top>
      <bottom style="medium">
        <color rgb="FF0137A6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137A6"/>
      </left>
      <right style="medium">
        <color rgb="FF0137A6"/>
      </right>
      <top style="medium">
        <color rgb="FF0137A6"/>
      </top>
      <bottom style="medium">
        <color rgb="FF0137A6"/>
      </bottom>
      <diagonal/>
    </border>
    <border>
      <left style="medium">
        <color rgb="FF0137A6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137A6"/>
      </right>
      <top style="hair">
        <color auto="1"/>
      </top>
      <bottom style="hair">
        <color auto="1"/>
      </bottom>
      <diagonal/>
    </border>
    <border>
      <left/>
      <right/>
      <top style="double">
        <color auto="1"/>
      </top>
      <bottom style="medium">
        <color rgb="FF0137A6"/>
      </bottom>
      <diagonal/>
    </border>
    <border>
      <left/>
      <right style="medium">
        <color rgb="FF0137A6"/>
      </right>
      <top style="double">
        <color auto="1"/>
      </top>
      <bottom style="medium">
        <color rgb="FF0137A6"/>
      </bottom>
      <diagonal/>
    </border>
    <border>
      <left style="medium">
        <color rgb="FF0137A6"/>
      </left>
      <right/>
      <top style="double">
        <color auto="1"/>
      </top>
      <bottom style="medium">
        <color rgb="FF0137A6"/>
      </bottom>
      <diagonal/>
    </border>
    <border>
      <left style="medium">
        <color rgb="FF0137A6"/>
      </left>
      <right style="medium">
        <color rgb="FF0137A6"/>
      </right>
      <top/>
      <bottom/>
      <diagonal/>
    </border>
    <border>
      <left style="medium">
        <color rgb="FF0137A6"/>
      </left>
      <right style="medium">
        <color rgb="FF0137A6"/>
      </right>
      <top style="medium">
        <color rgb="FF0137A6"/>
      </top>
      <bottom style="hair">
        <color auto="1"/>
      </bottom>
      <diagonal/>
    </border>
    <border>
      <left style="medium">
        <color rgb="FF0137A6"/>
      </left>
      <right style="medium">
        <color rgb="FF0137A6"/>
      </right>
      <top style="hair">
        <color auto="1"/>
      </top>
      <bottom style="hair">
        <color auto="1"/>
      </bottom>
      <diagonal/>
    </border>
    <border>
      <left style="medium">
        <color rgb="FF0137A6"/>
      </left>
      <right style="medium">
        <color rgb="FF0137A6"/>
      </right>
      <top style="hair">
        <color auto="1"/>
      </top>
      <bottom style="medium">
        <color rgb="FF0137A6"/>
      </bottom>
      <diagonal/>
    </border>
    <border>
      <left style="medium">
        <color rgb="FF0137A6"/>
      </left>
      <right/>
      <top style="medium">
        <color rgb="FF0137A6"/>
      </top>
      <bottom style="medium">
        <color rgb="FF0137A6"/>
      </bottom>
      <diagonal/>
    </border>
    <border>
      <left/>
      <right style="medium">
        <color rgb="FF0137A6"/>
      </right>
      <top style="medium">
        <color rgb="FF0137A6"/>
      </top>
      <bottom style="medium">
        <color rgb="FF0137A6"/>
      </bottom>
      <diagonal/>
    </border>
    <border>
      <left/>
      <right/>
      <top style="dotted">
        <color rgb="FF0137A6"/>
      </top>
      <bottom style="medium">
        <color rgb="FF0137A6"/>
      </bottom>
      <diagonal/>
    </border>
    <border>
      <left/>
      <right/>
      <top style="dotted">
        <color rgb="FF0137A6"/>
      </top>
      <bottom style="double">
        <color rgb="FF0137A6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hair">
        <color auto="1"/>
      </bottom>
      <diagonal/>
    </border>
    <border>
      <left style="medium">
        <color theme="1" tint="0.34998626667073579"/>
      </left>
      <right style="medium">
        <color theme="1" tint="0.34998626667073579"/>
      </right>
      <top style="hair">
        <color auto="1"/>
      </top>
      <bottom style="hair">
        <color auto="1"/>
      </bottom>
      <diagonal/>
    </border>
    <border>
      <left style="medium">
        <color theme="1" tint="0.34998626667073579"/>
      </left>
      <right style="medium">
        <color theme="1" tint="0.34998626667073579"/>
      </right>
      <top style="hair">
        <color auto="1"/>
      </top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double">
        <color theme="1" tint="0.34998626667073579"/>
      </top>
      <bottom style="double">
        <color theme="1" tint="0.34998626667073579"/>
      </bottom>
      <diagonal/>
    </border>
    <border>
      <left style="medium">
        <color theme="1" tint="0.34998626667073579"/>
      </left>
      <right/>
      <top style="double">
        <color theme="1" tint="0.34998626667073579"/>
      </top>
      <bottom style="double">
        <color theme="1" tint="0.34998626667073579"/>
      </bottom>
      <diagonal/>
    </border>
    <border>
      <left/>
      <right/>
      <top style="double">
        <color theme="1" tint="0.34998626667073579"/>
      </top>
      <bottom style="double">
        <color theme="1" tint="0.34998626667073579"/>
      </bottom>
      <diagonal/>
    </border>
    <border>
      <left/>
      <right style="medium">
        <color theme="1" tint="0.34998626667073579"/>
      </right>
      <top style="double">
        <color theme="1" tint="0.34998626667073579"/>
      </top>
      <bottom style="double">
        <color theme="1" tint="0.34998626667073579"/>
      </bottom>
      <diagonal/>
    </border>
    <border>
      <left style="medium">
        <color theme="8" tint="-0.24994659260841701"/>
      </left>
      <right style="medium">
        <color rgb="FF0137A6"/>
      </right>
      <top/>
      <bottom/>
      <diagonal/>
    </border>
    <border>
      <left style="medium">
        <color rgb="FF0137A6"/>
      </left>
      <right style="medium">
        <color theme="8" tint="-0.24994659260841701"/>
      </right>
      <top/>
      <bottom/>
      <diagonal/>
    </border>
    <border>
      <left style="medium">
        <color theme="8" tint="-0.24994659260841701"/>
      </left>
      <right/>
      <top/>
      <bottom/>
      <diagonal/>
    </border>
    <border>
      <left/>
      <right style="medium">
        <color theme="8" tint="-0.24994659260841701"/>
      </right>
      <top/>
      <bottom/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0" fontId="27" fillId="0" borderId="0"/>
  </cellStyleXfs>
  <cellXfs count="307">
    <xf numFmtId="0" fontId="0" fillId="0" borderId="0" xfId="0"/>
    <xf numFmtId="0" fontId="3" fillId="0" borderId="0" xfId="0" pivotButton="1" applyFont="1"/>
    <xf numFmtId="0" fontId="3" fillId="0" borderId="0" xfId="0" applyFont="1"/>
    <xf numFmtId="0" fontId="3" fillId="0" borderId="0" xfId="0" applyFont="1" applyAlignment="1">
      <alignment horizontal="left"/>
    </xf>
    <xf numFmtId="164" fontId="8" fillId="4" borderId="2" xfId="0" applyNumberFormat="1" applyFont="1" applyFill="1" applyBorder="1"/>
    <xf numFmtId="0" fontId="9" fillId="0" borderId="0" xfId="0" applyFont="1"/>
    <xf numFmtId="0" fontId="9" fillId="0" borderId="1" xfId="0" applyFont="1" applyBorder="1"/>
    <xf numFmtId="0" fontId="9" fillId="0" borderId="0" xfId="0" applyFont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5" xfId="0" applyFont="1" applyBorder="1"/>
    <xf numFmtId="0" fontId="9" fillId="0" borderId="6" xfId="0" applyFont="1" applyBorder="1" applyAlignment="1">
      <alignment horizontal="right"/>
    </xf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164" fontId="9" fillId="0" borderId="0" xfId="0" applyNumberFormat="1" applyFont="1" applyAlignment="1">
      <alignment horizontal="right"/>
    </xf>
    <xf numFmtId="0" fontId="9" fillId="0" borderId="10" xfId="0" applyFont="1" applyBorder="1"/>
    <xf numFmtId="0" fontId="9" fillId="0" borderId="11" xfId="0" applyFont="1" applyBorder="1" applyAlignment="1">
      <alignment horizontal="right"/>
    </xf>
    <xf numFmtId="0" fontId="9" fillId="0" borderId="12" xfId="0" applyFont="1" applyBorder="1"/>
    <xf numFmtId="0" fontId="9" fillId="0" borderId="6" xfId="0" applyFont="1" applyBorder="1"/>
    <xf numFmtId="0" fontId="9" fillId="0" borderId="11" xfId="0" applyFont="1" applyBorder="1"/>
    <xf numFmtId="0" fontId="5" fillId="3" borderId="4" xfId="0" applyFont="1" applyFill="1" applyBorder="1"/>
    <xf numFmtId="0" fontId="12" fillId="0" borderId="1" xfId="0" applyFont="1" applyBorder="1"/>
    <xf numFmtId="43" fontId="3" fillId="0" borderId="1" xfId="0" applyNumberFormat="1" applyFont="1" applyBorder="1"/>
    <xf numFmtId="164" fontId="3" fillId="0" borderId="1" xfId="1" applyNumberFormat="1" applyFont="1" applyFill="1" applyBorder="1"/>
    <xf numFmtId="0" fontId="12" fillId="0" borderId="3" xfId="0" applyFont="1" applyBorder="1"/>
    <xf numFmtId="43" fontId="3" fillId="0" borderId="3" xfId="0" applyNumberFormat="1" applyFont="1" applyBorder="1"/>
    <xf numFmtId="164" fontId="3" fillId="0" borderId="3" xfId="1" applyNumberFormat="1" applyFont="1" applyFill="1" applyBorder="1"/>
    <xf numFmtId="0" fontId="7" fillId="4" borderId="2" xfId="0" applyFont="1" applyFill="1" applyBorder="1" applyAlignment="1">
      <alignment horizontal="left"/>
    </xf>
    <xf numFmtId="43" fontId="9" fillId="4" borderId="2" xfId="0" applyNumberFormat="1" applyFont="1" applyFill="1" applyBorder="1"/>
    <xf numFmtId="164" fontId="7" fillId="4" borderId="2" xfId="0" applyNumberFormat="1" applyFont="1" applyFill="1" applyBorder="1"/>
    <xf numFmtId="0" fontId="6" fillId="3" borderId="13" xfId="0" applyFont="1" applyFill="1" applyBorder="1"/>
    <xf numFmtId="0" fontId="9" fillId="6" borderId="4" xfId="0" applyFont="1" applyFill="1" applyBorder="1" applyAlignment="1">
      <alignment horizontal="left" vertical="center" wrapText="1"/>
    </xf>
    <xf numFmtId="4" fontId="9" fillId="0" borderId="4" xfId="0" applyNumberFormat="1" applyFont="1" applyBorder="1"/>
    <xf numFmtId="0" fontId="9" fillId="6" borderId="1" xfId="0" applyFont="1" applyFill="1" applyBorder="1" applyAlignment="1">
      <alignment horizontal="left" vertical="center" wrapText="1"/>
    </xf>
    <xf numFmtId="4" fontId="9" fillId="0" borderId="1" xfId="0" applyNumberFormat="1" applyFont="1" applyBorder="1"/>
    <xf numFmtId="164" fontId="7" fillId="4" borderId="2" xfId="1" applyNumberFormat="1" applyFont="1" applyFill="1" applyBorder="1" applyAlignment="1">
      <alignment horizontal="left"/>
    </xf>
    <xf numFmtId="0" fontId="12" fillId="0" borderId="14" xfId="0" applyFont="1" applyBorder="1"/>
    <xf numFmtId="0" fontId="12" fillId="0" borderId="0" xfId="0" applyFont="1"/>
    <xf numFmtId="0" fontId="15" fillId="9" borderId="16" xfId="0" applyFont="1" applyFill="1" applyBorder="1"/>
    <xf numFmtId="0" fontId="16" fillId="0" borderId="16" xfId="0" applyFont="1" applyBorder="1"/>
    <xf numFmtId="0" fontId="16" fillId="10" borderId="16" xfId="0" applyFont="1" applyFill="1" applyBorder="1"/>
    <xf numFmtId="43" fontId="16" fillId="0" borderId="16" xfId="1" applyFont="1" applyFill="1" applyBorder="1"/>
    <xf numFmtId="0" fontId="16" fillId="0" borderId="16" xfId="0" applyFont="1" applyBorder="1" applyAlignment="1">
      <alignment wrapText="1"/>
    </xf>
    <xf numFmtId="43" fontId="16" fillId="0" borderId="16" xfId="1" applyFont="1" applyBorder="1"/>
    <xf numFmtId="43" fontId="16" fillId="10" borderId="16" xfId="1" applyFont="1" applyFill="1" applyBorder="1"/>
    <xf numFmtId="0" fontId="15" fillId="2" borderId="16" xfId="0" applyFont="1" applyFill="1" applyBorder="1"/>
    <xf numFmtId="43" fontId="15" fillId="2" borderId="16" xfId="1" applyFont="1" applyFill="1" applyBorder="1"/>
    <xf numFmtId="0" fontId="17" fillId="11" borderId="16" xfId="0" applyFont="1" applyFill="1" applyBorder="1"/>
    <xf numFmtId="0" fontId="17" fillId="11" borderId="16" xfId="0" applyFont="1" applyFill="1" applyBorder="1" applyAlignment="1">
      <alignment horizontal="center"/>
    </xf>
    <xf numFmtId="0" fontId="16" fillId="11" borderId="16" xfId="0" applyFont="1" applyFill="1" applyBorder="1" applyAlignment="1">
      <alignment horizontal="center"/>
    </xf>
    <xf numFmtId="43" fontId="16" fillId="11" borderId="16" xfId="1" applyFont="1" applyFill="1" applyBorder="1" applyAlignment="1">
      <alignment horizontal="center"/>
    </xf>
    <xf numFmtId="0" fontId="18" fillId="0" borderId="16" xfId="0" applyFont="1" applyBorder="1"/>
    <xf numFmtId="43" fontId="18" fillId="0" borderId="16" xfId="1" applyFont="1" applyFill="1" applyBorder="1"/>
    <xf numFmtId="0" fontId="16" fillId="11" borderId="16" xfId="0" applyFont="1" applyFill="1" applyBorder="1"/>
    <xf numFmtId="43" fontId="16" fillId="11" borderId="16" xfId="1" applyFont="1" applyFill="1" applyBorder="1"/>
    <xf numFmtId="43" fontId="16" fillId="0" borderId="16" xfId="0" applyNumberFormat="1" applyFont="1" applyBorder="1"/>
    <xf numFmtId="0" fontId="15" fillId="8" borderId="16" xfId="0" applyFont="1" applyFill="1" applyBorder="1"/>
    <xf numFmtId="43" fontId="15" fillId="8" borderId="16" xfId="0" applyNumberFormat="1" applyFont="1" applyFill="1" applyBorder="1"/>
    <xf numFmtId="43" fontId="15" fillId="12" borderId="16" xfId="1" applyFont="1" applyFill="1" applyBorder="1"/>
    <xf numFmtId="43" fontId="15" fillId="8" borderId="16" xfId="1" applyFont="1" applyFill="1" applyBorder="1"/>
    <xf numFmtId="43" fontId="15" fillId="9" borderId="16" xfId="0" applyNumberFormat="1" applyFont="1" applyFill="1" applyBorder="1"/>
    <xf numFmtId="0" fontId="19" fillId="0" borderId="0" xfId="0" applyFont="1"/>
    <xf numFmtId="0" fontId="2" fillId="0" borderId="17" xfId="0" applyFont="1" applyBorder="1"/>
    <xf numFmtId="0" fontId="5" fillId="9" borderId="14" xfId="0" applyFont="1" applyFill="1" applyBorder="1" applyAlignment="1">
      <alignment horizontal="right"/>
    </xf>
    <xf numFmtId="0" fontId="5" fillId="9" borderId="18" xfId="0" applyFont="1" applyFill="1" applyBorder="1"/>
    <xf numFmtId="43" fontId="12" fillId="0" borderId="18" xfId="0" applyNumberFormat="1" applyFont="1" applyBorder="1"/>
    <xf numFmtId="0" fontId="12" fillId="0" borderId="14" xfId="0" applyFont="1" applyBorder="1" applyAlignment="1">
      <alignment horizontal="right" indent="1"/>
    </xf>
    <xf numFmtId="0" fontId="13" fillId="0" borderId="14" xfId="0" applyFont="1" applyBorder="1" applyAlignment="1">
      <alignment horizontal="right"/>
    </xf>
    <xf numFmtId="43" fontId="13" fillId="0" borderId="18" xfId="0" applyNumberFormat="1" applyFont="1" applyBorder="1"/>
    <xf numFmtId="43" fontId="4" fillId="0" borderId="0" xfId="1" applyFont="1" applyBorder="1"/>
    <xf numFmtId="9" fontId="4" fillId="0" borderId="0" xfId="2" applyFont="1" applyBorder="1"/>
    <xf numFmtId="0" fontId="6" fillId="5" borderId="0" xfId="0" applyFont="1" applyFill="1" applyAlignment="1">
      <alignment horizontal="right" vertical="center"/>
    </xf>
    <xf numFmtId="0" fontId="7" fillId="0" borderId="0" xfId="0" applyFont="1"/>
    <xf numFmtId="164" fontId="9" fillId="0" borderId="0" xfId="1" applyNumberFormat="1" applyFont="1" applyFill="1" applyBorder="1" applyAlignment="1" applyProtection="1"/>
    <xf numFmtId="0" fontId="7" fillId="4" borderId="20" xfId="0" applyFont="1" applyFill="1" applyBorder="1" applyAlignment="1">
      <alignment vertical="center"/>
    </xf>
    <xf numFmtId="43" fontId="7" fillId="4" borderId="20" xfId="1" applyFont="1" applyFill="1" applyBorder="1" applyAlignment="1" applyProtection="1">
      <alignment vertical="center"/>
    </xf>
    <xf numFmtId="164" fontId="6" fillId="5" borderId="0" xfId="1" applyNumberFormat="1" applyFont="1" applyFill="1" applyAlignment="1">
      <alignment horizontal="right" vertical="center"/>
    </xf>
    <xf numFmtId="14" fontId="6" fillId="5" borderId="0" xfId="0" applyNumberFormat="1" applyFont="1" applyFill="1" applyAlignment="1">
      <alignment horizontal="right" vertical="center"/>
    </xf>
    <xf numFmtId="1" fontId="6" fillId="5" borderId="0" xfId="0" applyNumberFormat="1" applyFont="1" applyFill="1" applyAlignment="1">
      <alignment horizontal="right" vertical="center"/>
    </xf>
    <xf numFmtId="14" fontId="9" fillId="4" borderId="0" xfId="0" applyNumberFormat="1" applyFont="1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164" fontId="9" fillId="4" borderId="0" xfId="1" applyNumberFormat="1" applyFont="1" applyFill="1" applyAlignment="1">
      <alignment horizontal="right" vertical="center"/>
    </xf>
    <xf numFmtId="3" fontId="9" fillId="4" borderId="0" xfId="0" applyNumberFormat="1" applyFont="1" applyFill="1" applyAlignment="1">
      <alignment horizontal="right" vertical="center"/>
    </xf>
    <xf numFmtId="9" fontId="9" fillId="4" borderId="0" xfId="2" applyFont="1" applyFill="1" applyBorder="1" applyAlignment="1" applyProtection="1">
      <alignment horizontal="right"/>
    </xf>
    <xf numFmtId="1" fontId="9" fillId="4" borderId="0" xfId="0" applyNumberFormat="1" applyFont="1" applyFill="1" applyAlignment="1">
      <alignment horizontal="right" vertical="center"/>
    </xf>
    <xf numFmtId="164" fontId="9" fillId="4" borderId="0" xfId="1" applyNumberFormat="1" applyFont="1" applyFill="1" applyBorder="1" applyAlignment="1" applyProtection="1">
      <alignment horizontal="right"/>
    </xf>
    <xf numFmtId="0" fontId="9" fillId="4" borderId="0" xfId="0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1" fontId="9" fillId="4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1"/>
    </xf>
    <xf numFmtId="0" fontId="11" fillId="4" borderId="2" xfId="0" applyFont="1" applyFill="1" applyBorder="1" applyAlignment="1">
      <alignment horizontal="left"/>
    </xf>
    <xf numFmtId="164" fontId="11" fillId="4" borderId="2" xfId="0" applyNumberFormat="1" applyFont="1" applyFill="1" applyBorder="1"/>
    <xf numFmtId="164" fontId="3" fillId="0" borderId="1" xfId="0" applyNumberFormat="1" applyFont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9" fontId="9" fillId="0" borderId="1" xfId="2" applyFont="1" applyBorder="1" applyAlignment="1">
      <alignment horizontal="right"/>
    </xf>
    <xf numFmtId="164" fontId="7" fillId="0" borderId="1" xfId="1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3" xfId="0" applyFont="1" applyBorder="1"/>
    <xf numFmtId="164" fontId="9" fillId="0" borderId="3" xfId="1" applyNumberFormat="1" applyFont="1" applyBorder="1" applyAlignment="1">
      <alignment horizontal="right"/>
    </xf>
    <xf numFmtId="9" fontId="9" fillId="0" borderId="3" xfId="2" applyFont="1" applyBorder="1" applyAlignment="1">
      <alignment horizontal="right"/>
    </xf>
    <xf numFmtId="0" fontId="11" fillId="4" borderId="2" xfId="0" applyFont="1" applyFill="1" applyBorder="1"/>
    <xf numFmtId="164" fontId="8" fillId="4" borderId="2" xfId="1" applyNumberFormat="1" applyFont="1" applyFill="1" applyBorder="1" applyAlignment="1">
      <alignment horizontal="right"/>
    </xf>
    <xf numFmtId="9" fontId="8" fillId="4" borderId="2" xfId="2" applyFont="1" applyFill="1" applyBorder="1" applyAlignment="1">
      <alignment horizontal="right"/>
    </xf>
    <xf numFmtId="0" fontId="6" fillId="5" borderId="4" xfId="0" applyFont="1" applyFill="1" applyBorder="1"/>
    <xf numFmtId="0" fontId="6" fillId="5" borderId="4" xfId="0" applyFont="1" applyFill="1" applyBorder="1" applyAlignment="1">
      <alignment horizontal="right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right"/>
    </xf>
    <xf numFmtId="164" fontId="9" fillId="0" borderId="1" xfId="1" applyNumberFormat="1" applyFont="1" applyFill="1" applyBorder="1" applyAlignment="1" applyProtection="1">
      <alignment horizontal="right"/>
    </xf>
    <xf numFmtId="164" fontId="9" fillId="0" borderId="3" xfId="1" applyNumberFormat="1" applyFont="1" applyFill="1" applyBorder="1" applyAlignment="1" applyProtection="1">
      <alignment horizontal="right"/>
    </xf>
    <xf numFmtId="0" fontId="8" fillId="4" borderId="2" xfId="0" applyFont="1" applyFill="1" applyBorder="1"/>
    <xf numFmtId="164" fontId="3" fillId="0" borderId="0" xfId="0" applyNumberFormat="1" applyFont="1"/>
    <xf numFmtId="0" fontId="10" fillId="5" borderId="21" xfId="0" applyFont="1" applyFill="1" applyBorder="1"/>
    <xf numFmtId="0" fontId="10" fillId="5" borderId="21" xfId="0" applyFont="1" applyFill="1" applyBorder="1" applyAlignment="1">
      <alignment horizontal="right"/>
    </xf>
    <xf numFmtId="0" fontId="3" fillId="0" borderId="23" xfId="0" applyFont="1" applyBorder="1"/>
    <xf numFmtId="14" fontId="9" fillId="6" borderId="4" xfId="0" applyNumberFormat="1" applyFont="1" applyFill="1" applyBorder="1" applyAlignment="1">
      <alignment horizontal="left" vertical="center" wrapText="1"/>
    </xf>
    <xf numFmtId="14" fontId="9" fillId="6" borderId="1" xfId="0" applyNumberFormat="1" applyFont="1" applyFill="1" applyBorder="1" applyAlignment="1">
      <alignment horizontal="left" vertical="center" wrapText="1"/>
    </xf>
    <xf numFmtId="0" fontId="3" fillId="0" borderId="22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43" fontId="12" fillId="0" borderId="0" xfId="1" applyFont="1"/>
    <xf numFmtId="0" fontId="23" fillId="13" borderId="0" xfId="0" applyFont="1" applyFill="1" applyAlignment="1">
      <alignment horizontal="center"/>
    </xf>
    <xf numFmtId="0" fontId="22" fillId="13" borderId="0" xfId="0" applyFont="1" applyFill="1" applyAlignment="1">
      <alignment horizontal="center"/>
    </xf>
    <xf numFmtId="0" fontId="20" fillId="0" borderId="0" xfId="0" applyFont="1"/>
    <xf numFmtId="164" fontId="20" fillId="0" borderId="0" xfId="1" applyNumberFormat="1" applyFont="1" applyFill="1" applyBorder="1"/>
    <xf numFmtId="164" fontId="20" fillId="0" borderId="0" xfId="0" applyNumberFormat="1" applyFont="1" applyAlignment="1">
      <alignment horizontal="center"/>
    </xf>
    <xf numFmtId="0" fontId="20" fillId="14" borderId="0" xfId="0" applyFont="1" applyFill="1"/>
    <xf numFmtId="164" fontId="20" fillId="14" borderId="0" xfId="1" applyNumberFormat="1" applyFont="1" applyFill="1"/>
    <xf numFmtId="0" fontId="20" fillId="15" borderId="30" xfId="0" applyFont="1" applyFill="1" applyBorder="1"/>
    <xf numFmtId="43" fontId="20" fillId="15" borderId="30" xfId="1" applyFont="1" applyFill="1" applyBorder="1"/>
    <xf numFmtId="164" fontId="20" fillId="15" borderId="31" xfId="0" applyNumberFormat="1" applyFont="1" applyFill="1" applyBorder="1" applyAlignment="1">
      <alignment horizontal="center"/>
    </xf>
    <xf numFmtId="0" fontId="23" fillId="7" borderId="0" xfId="0" applyFont="1" applyFill="1"/>
    <xf numFmtId="164" fontId="23" fillId="7" borderId="0" xfId="0" applyNumberFormat="1" applyFont="1" applyFill="1"/>
    <xf numFmtId="0" fontId="13" fillId="16" borderId="0" xfId="0" applyFont="1" applyFill="1"/>
    <xf numFmtId="0" fontId="12" fillId="6" borderId="0" xfId="0" applyFont="1" applyFill="1"/>
    <xf numFmtId="43" fontId="12" fillId="6" borderId="0" xfId="1" applyFont="1" applyFill="1" applyBorder="1" applyAlignment="1" applyProtection="1"/>
    <xf numFmtId="0" fontId="12" fillId="11" borderId="0" xfId="0" applyFont="1" applyFill="1"/>
    <xf numFmtId="43" fontId="13" fillId="17" borderId="0" xfId="1" applyFont="1" applyFill="1"/>
    <xf numFmtId="43" fontId="3" fillId="0" borderId="0" xfId="0" applyNumberFormat="1" applyFont="1"/>
    <xf numFmtId="0" fontId="10" fillId="5" borderId="0" xfId="0" applyFont="1" applyFill="1" applyAlignment="1">
      <alignment horizontal="left"/>
    </xf>
    <xf numFmtId="0" fontId="6" fillId="3" borderId="0" xfId="0" applyFont="1" applyFill="1" applyAlignment="1">
      <alignment horizontal="right"/>
    </xf>
    <xf numFmtId="14" fontId="24" fillId="10" borderId="0" xfId="0" applyNumberFormat="1" applyFont="1" applyFill="1" applyAlignment="1">
      <alignment horizontal="left" vertical="center"/>
    </xf>
    <xf numFmtId="0" fontId="24" fillId="10" borderId="0" xfId="0" applyFont="1" applyFill="1" applyAlignment="1">
      <alignment horizontal="left" vertical="center"/>
    </xf>
    <xf numFmtId="164" fontId="24" fillId="10" borderId="0" xfId="1" applyNumberFormat="1" applyFont="1" applyFill="1" applyAlignment="1">
      <alignment horizontal="right" vertical="center"/>
    </xf>
    <xf numFmtId="164" fontId="24" fillId="10" borderId="0" xfId="1" applyNumberFormat="1" applyFont="1" applyFill="1" applyAlignment="1">
      <alignment horizontal="left" vertical="center"/>
    </xf>
    <xf numFmtId="164" fontId="24" fillId="10" borderId="0" xfId="1" applyNumberFormat="1" applyFont="1" applyFill="1" applyAlignment="1">
      <alignment horizontal="center" vertical="center"/>
    </xf>
    <xf numFmtId="164" fontId="24" fillId="10" borderId="0" xfId="1" applyNumberFormat="1" applyFont="1" applyFill="1" applyBorder="1" applyAlignment="1" applyProtection="1">
      <alignment horizontal="center" vertical="center"/>
    </xf>
    <xf numFmtId="164" fontId="24" fillId="10" borderId="0" xfId="1" applyNumberFormat="1" applyFont="1" applyFill="1"/>
    <xf numFmtId="0" fontId="25" fillId="10" borderId="0" xfId="0" applyFont="1" applyFill="1"/>
    <xf numFmtId="14" fontId="26" fillId="10" borderId="0" xfId="0" applyNumberFormat="1" applyFont="1" applyFill="1" applyAlignment="1">
      <alignment vertical="center"/>
    </xf>
    <xf numFmtId="0" fontId="26" fillId="10" borderId="0" xfId="0" applyFont="1" applyFill="1" applyAlignment="1">
      <alignment vertical="center"/>
    </xf>
    <xf numFmtId="1" fontId="26" fillId="10" borderId="0" xfId="0" applyNumberFormat="1" applyFont="1" applyFill="1" applyAlignment="1">
      <alignment vertical="center"/>
    </xf>
    <xf numFmtId="14" fontId="26" fillId="10" borderId="0" xfId="0" applyNumberFormat="1" applyFont="1" applyFill="1" applyAlignment="1">
      <alignment horizontal="left" vertical="center"/>
    </xf>
    <xf numFmtId="164" fontId="26" fillId="10" borderId="0" xfId="1" applyNumberFormat="1" applyFont="1" applyFill="1" applyBorder="1" applyAlignment="1" applyProtection="1"/>
    <xf numFmtId="164" fontId="26" fillId="10" borderId="0" xfId="1" applyNumberFormat="1" applyFont="1" applyFill="1" applyAlignment="1">
      <alignment horizontal="right" vertical="center"/>
    </xf>
    <xf numFmtId="164" fontId="26" fillId="10" borderId="0" xfId="1" applyNumberFormat="1" applyFont="1" applyFill="1" applyBorder="1" applyAlignment="1" applyProtection="1">
      <alignment horizontal="left"/>
    </xf>
    <xf numFmtId="164" fontId="26" fillId="10" borderId="0" xfId="1" applyNumberFormat="1" applyFont="1" applyFill="1"/>
    <xf numFmtId="9" fontId="26" fillId="10" borderId="0" xfId="2" applyFont="1" applyFill="1"/>
    <xf numFmtId="0" fontId="26" fillId="10" borderId="0" xfId="0" applyFont="1" applyFill="1" applyAlignment="1">
      <alignment horizontal="left" vertical="center"/>
    </xf>
    <xf numFmtId="164" fontId="26" fillId="10" borderId="0" xfId="1" applyNumberFormat="1" applyFont="1" applyFill="1" applyAlignment="1">
      <alignment horizontal="left" vertical="center"/>
    </xf>
    <xf numFmtId="164" fontId="25" fillId="10" borderId="0" xfId="1" applyNumberFormat="1" applyFont="1" applyFill="1"/>
    <xf numFmtId="3" fontId="24" fillId="10" borderId="0" xfId="0" applyNumberFormat="1" applyFont="1" applyFill="1" applyAlignment="1">
      <alignment horizontal="right" vertical="center"/>
    </xf>
    <xf numFmtId="3" fontId="26" fillId="10" borderId="0" xfId="0" applyNumberFormat="1" applyFont="1" applyFill="1"/>
    <xf numFmtId="14" fontId="25" fillId="10" borderId="0" xfId="0" applyNumberFormat="1" applyFont="1" applyFill="1"/>
    <xf numFmtId="164" fontId="3" fillId="0" borderId="0" xfId="1" applyNumberFormat="1" applyFont="1"/>
    <xf numFmtId="164" fontId="26" fillId="10" borderId="0" xfId="0" applyNumberFormat="1" applyFont="1" applyFill="1" applyAlignment="1">
      <alignment vertical="center"/>
    </xf>
    <xf numFmtId="43" fontId="26" fillId="10" borderId="0" xfId="0" applyNumberFormat="1" applyFont="1" applyFill="1" applyAlignment="1">
      <alignment vertical="center"/>
    </xf>
    <xf numFmtId="164" fontId="26" fillId="10" borderId="0" xfId="1" applyNumberFormat="1" applyFont="1" applyFill="1" applyAlignment="1">
      <alignment vertical="center"/>
    </xf>
    <xf numFmtId="164" fontId="25" fillId="10" borderId="0" xfId="0" applyNumberFormat="1" applyFont="1" applyFill="1"/>
    <xf numFmtId="0" fontId="3" fillId="0" borderId="5" xfId="0" applyFont="1" applyBorder="1"/>
    <xf numFmtId="0" fontId="3" fillId="0" borderId="6" xfId="0" applyFont="1" applyBorder="1"/>
    <xf numFmtId="164" fontId="3" fillId="0" borderId="6" xfId="1" applyNumberFormat="1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Alignment="1">
      <alignment horizontal="left" indent="1"/>
    </xf>
    <xf numFmtId="164" fontId="3" fillId="0" borderId="36" xfId="0" applyNumberFormat="1" applyFont="1" applyBorder="1"/>
    <xf numFmtId="164" fontId="3" fillId="0" borderId="37" xfId="0" applyNumberFormat="1" applyFont="1" applyBorder="1"/>
    <xf numFmtId="164" fontId="3" fillId="0" borderId="38" xfId="0" applyNumberFormat="1" applyFont="1" applyBorder="1"/>
    <xf numFmtId="0" fontId="29" fillId="0" borderId="33" xfId="0" pivotButton="1" applyFont="1" applyBorder="1"/>
    <xf numFmtId="0" fontId="3" fillId="0" borderId="33" xfId="0" applyFont="1" applyBorder="1" applyAlignment="1">
      <alignment horizontal="left"/>
    </xf>
    <xf numFmtId="164" fontId="29" fillId="0" borderId="43" xfId="0" applyNumberFormat="1" applyFont="1" applyBorder="1"/>
    <xf numFmtId="164" fontId="29" fillId="0" borderId="20" xfId="0" applyNumberFormat="1" applyFont="1" applyBorder="1"/>
    <xf numFmtId="164" fontId="29" fillId="0" borderId="44" xfId="0" applyNumberFormat="1" applyFont="1" applyBorder="1"/>
    <xf numFmtId="0" fontId="9" fillId="0" borderId="0" xfId="0" applyFont="1" applyAlignment="1">
      <alignment horizontal="right" vertical="top"/>
    </xf>
    <xf numFmtId="0" fontId="9" fillId="0" borderId="4" xfId="0" applyFont="1" applyBorder="1" applyAlignment="1">
      <alignment horizontal="right"/>
    </xf>
    <xf numFmtId="10" fontId="9" fillId="0" borderId="4" xfId="2" applyNumberFormat="1" applyFont="1" applyBorder="1" applyAlignment="1">
      <alignment horizontal="right"/>
    </xf>
    <xf numFmtId="10" fontId="9" fillId="0" borderId="1" xfId="2" applyNumberFormat="1" applyFont="1" applyBorder="1" applyAlignment="1">
      <alignment horizontal="right"/>
    </xf>
    <xf numFmtId="0" fontId="9" fillId="0" borderId="45" xfId="0" applyFont="1" applyBorder="1" applyAlignment="1">
      <alignment horizontal="right"/>
    </xf>
    <xf numFmtId="165" fontId="9" fillId="0" borderId="4" xfId="0" applyNumberFormat="1" applyFont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165" fontId="9" fillId="0" borderId="45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9" fillId="0" borderId="3" xfId="0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0" fontId="11" fillId="10" borderId="2" xfId="0" applyFont="1" applyFill="1" applyBorder="1" applyAlignment="1">
      <alignment horizontal="right"/>
    </xf>
    <xf numFmtId="165" fontId="11" fillId="10" borderId="2" xfId="0" applyNumberFormat="1" applyFont="1" applyFill="1" applyBorder="1" applyAlignment="1">
      <alignment horizontal="right"/>
    </xf>
    <xf numFmtId="10" fontId="9" fillId="0" borderId="3" xfId="2" applyNumberFormat="1" applyFont="1" applyBorder="1" applyAlignment="1">
      <alignment horizontal="right"/>
    </xf>
    <xf numFmtId="0" fontId="11" fillId="0" borderId="46" xfId="0" applyFont="1" applyBorder="1" applyAlignment="1">
      <alignment horizontal="right"/>
    </xf>
    <xf numFmtId="10" fontId="11" fillId="0" borderId="46" xfId="2" applyNumberFormat="1" applyFont="1" applyFill="1" applyBorder="1" applyAlignment="1">
      <alignment horizontal="right"/>
    </xf>
    <xf numFmtId="164" fontId="31" fillId="0" borderId="0" xfId="0" applyNumberFormat="1" applyFont="1" applyAlignment="1">
      <alignment horizontal="right"/>
    </xf>
    <xf numFmtId="0" fontId="34" fillId="0" borderId="0" xfId="0" applyFont="1"/>
    <xf numFmtId="0" fontId="3" fillId="0" borderId="47" xfId="0" applyFont="1" applyBorder="1"/>
    <xf numFmtId="0" fontId="3" fillId="0" borderId="48" xfId="0" applyFont="1" applyBorder="1"/>
    <xf numFmtId="164" fontId="3" fillId="0" borderId="48" xfId="1" applyNumberFormat="1" applyFont="1" applyBorder="1"/>
    <xf numFmtId="164" fontId="3" fillId="0" borderId="49" xfId="1" applyNumberFormat="1" applyFont="1" applyBorder="1"/>
    <xf numFmtId="0" fontId="3" fillId="0" borderId="50" xfId="0" applyFont="1" applyBorder="1"/>
    <xf numFmtId="0" fontId="4" fillId="0" borderId="0" xfId="0" applyFont="1"/>
    <xf numFmtId="164" fontId="3" fillId="0" borderId="0" xfId="1" applyNumberFormat="1" applyFont="1" applyBorder="1"/>
    <xf numFmtId="164" fontId="3" fillId="0" borderId="51" xfId="1" applyNumberFormat="1" applyFont="1" applyBorder="1"/>
    <xf numFmtId="0" fontId="34" fillId="0" borderId="50" xfId="0" applyFont="1" applyBorder="1"/>
    <xf numFmtId="164" fontId="34" fillId="0" borderId="51" xfId="1" applyNumberFormat="1" applyFont="1" applyBorder="1"/>
    <xf numFmtId="0" fontId="30" fillId="0" borderId="0" xfId="0" applyFont="1"/>
    <xf numFmtId="0" fontId="3" fillId="0" borderId="52" xfId="0" applyFont="1" applyBorder="1"/>
    <xf numFmtId="0" fontId="3" fillId="0" borderId="53" xfId="0" applyFont="1" applyBorder="1"/>
    <xf numFmtId="164" fontId="3" fillId="0" borderId="53" xfId="1" applyNumberFormat="1" applyFont="1" applyBorder="1"/>
    <xf numFmtId="164" fontId="3" fillId="0" borderId="54" xfId="1" applyNumberFormat="1" applyFont="1" applyBorder="1"/>
    <xf numFmtId="0" fontId="10" fillId="18" borderId="0" xfId="0" applyFont="1" applyFill="1" applyAlignment="1">
      <alignment horizontal="right"/>
    </xf>
    <xf numFmtId="9" fontId="25" fillId="10" borderId="0" xfId="2" applyFont="1" applyFill="1"/>
    <xf numFmtId="164" fontId="3" fillId="0" borderId="48" xfId="0" applyNumberFormat="1" applyFont="1" applyBorder="1"/>
    <xf numFmtId="164" fontId="3" fillId="0" borderId="49" xfId="0" applyNumberFormat="1" applyFont="1" applyBorder="1"/>
    <xf numFmtId="164" fontId="33" fillId="0" borderId="0" xfId="0" applyNumberFormat="1" applyFont="1"/>
    <xf numFmtId="164" fontId="33" fillId="0" borderId="51" xfId="0" applyNumberFormat="1" applyFont="1" applyBorder="1"/>
    <xf numFmtId="164" fontId="9" fillId="0" borderId="0" xfId="0" applyNumberFormat="1" applyFont="1"/>
    <xf numFmtId="164" fontId="9" fillId="0" borderId="51" xfId="0" applyNumberFormat="1" applyFont="1" applyBorder="1"/>
    <xf numFmtId="0" fontId="9" fillId="0" borderId="50" xfId="0" applyFont="1" applyBorder="1" applyAlignment="1">
      <alignment horizontal="left" indent="1"/>
    </xf>
    <xf numFmtId="164" fontId="3" fillId="0" borderId="51" xfId="0" applyNumberFormat="1" applyFont="1" applyBorder="1"/>
    <xf numFmtId="164" fontId="3" fillId="0" borderId="53" xfId="0" applyNumberFormat="1" applyFont="1" applyBorder="1"/>
    <xf numFmtId="164" fontId="3" fillId="0" borderId="54" xfId="0" applyNumberFormat="1" applyFont="1" applyBorder="1"/>
    <xf numFmtId="164" fontId="9" fillId="0" borderId="50" xfId="0" applyNumberFormat="1" applyFont="1" applyBorder="1"/>
    <xf numFmtId="164" fontId="33" fillId="0" borderId="50" xfId="0" applyNumberFormat="1" applyFont="1" applyBorder="1"/>
    <xf numFmtId="164" fontId="3" fillId="0" borderId="50" xfId="0" applyNumberFormat="1" applyFont="1" applyBorder="1"/>
    <xf numFmtId="164" fontId="3" fillId="0" borderId="52" xfId="0" applyNumberFormat="1" applyFont="1" applyBorder="1"/>
    <xf numFmtId="0" fontId="3" fillId="0" borderId="55" xfId="0" pivotButton="1" applyFont="1" applyBorder="1"/>
    <xf numFmtId="0" fontId="33" fillId="0" borderId="55" xfId="0" applyFont="1" applyBorder="1" applyAlignment="1">
      <alignment horizontal="left"/>
    </xf>
    <xf numFmtId="0" fontId="3" fillId="0" borderId="55" xfId="0" applyFont="1" applyBorder="1" applyAlignment="1">
      <alignment horizontal="left"/>
    </xf>
    <xf numFmtId="0" fontId="9" fillId="0" borderId="56" xfId="0" applyFont="1" applyBorder="1" applyAlignment="1">
      <alignment horizontal="left" indent="1"/>
    </xf>
    <xf numFmtId="0" fontId="9" fillId="0" borderId="57" xfId="0" applyFont="1" applyBorder="1" applyAlignment="1">
      <alignment horizontal="left" indent="1"/>
    </xf>
    <xf numFmtId="0" fontId="9" fillId="0" borderId="58" xfId="0" applyFont="1" applyBorder="1" applyAlignment="1">
      <alignment horizontal="left" indent="1"/>
    </xf>
    <xf numFmtId="0" fontId="9" fillId="0" borderId="59" xfId="0" applyFont="1" applyBorder="1" applyAlignment="1">
      <alignment horizontal="left" indent="1"/>
    </xf>
    <xf numFmtId="0" fontId="9" fillId="0" borderId="60" xfId="0" applyFont="1" applyBorder="1" applyAlignment="1">
      <alignment horizontal="left" indent="1"/>
    </xf>
    <xf numFmtId="0" fontId="9" fillId="0" borderId="61" xfId="0" applyFont="1" applyBorder="1" applyAlignment="1">
      <alignment horizontal="left" indent="1"/>
    </xf>
    <xf numFmtId="164" fontId="3" fillId="0" borderId="62" xfId="0" applyNumberFormat="1" applyFont="1" applyBorder="1"/>
    <xf numFmtId="164" fontId="3" fillId="0" borderId="63" xfId="0" applyNumberFormat="1" applyFont="1" applyBorder="1"/>
    <xf numFmtId="164" fontId="3" fillId="0" borderId="64" xfId="0" applyNumberFormat="1" applyFont="1" applyBorder="1"/>
    <xf numFmtId="164" fontId="3" fillId="0" borderId="47" xfId="0" applyNumberFormat="1" applyFont="1" applyBorder="1"/>
    <xf numFmtId="0" fontId="3" fillId="0" borderId="59" xfId="0" applyFont="1" applyBorder="1" applyAlignment="1">
      <alignment horizontal="left"/>
    </xf>
    <xf numFmtId="0" fontId="3" fillId="0" borderId="60" xfId="0" applyFont="1" applyBorder="1" applyAlignment="1">
      <alignment horizontal="left"/>
    </xf>
    <xf numFmtId="0" fontId="3" fillId="0" borderId="61" xfId="0" applyFont="1" applyBorder="1" applyAlignment="1">
      <alignment horizontal="left"/>
    </xf>
    <xf numFmtId="0" fontId="3" fillId="0" borderId="62" xfId="0" applyFont="1" applyBorder="1"/>
    <xf numFmtId="0" fontId="3" fillId="0" borderId="63" xfId="0" applyFont="1" applyBorder="1"/>
    <xf numFmtId="0" fontId="3" fillId="0" borderId="64" xfId="0" applyFont="1" applyBorder="1"/>
    <xf numFmtId="164" fontId="9" fillId="0" borderId="32" xfId="0" applyNumberFormat="1" applyFont="1" applyBorder="1"/>
    <xf numFmtId="164" fontId="9" fillId="0" borderId="34" xfId="0" applyNumberFormat="1" applyFont="1" applyBorder="1"/>
    <xf numFmtId="164" fontId="9" fillId="0" borderId="35" xfId="0" applyNumberFormat="1" applyFont="1" applyBorder="1"/>
    <xf numFmtId="164" fontId="9" fillId="0" borderId="40" xfId="0" applyNumberFormat="1" applyFont="1" applyBorder="1"/>
    <xf numFmtId="164" fontId="9" fillId="0" borderId="41" xfId="0" applyNumberFormat="1" applyFont="1" applyBorder="1"/>
    <xf numFmtId="164" fontId="9" fillId="0" borderId="42" xfId="0" applyNumberFormat="1" applyFont="1" applyBorder="1"/>
    <xf numFmtId="164" fontId="3" fillId="0" borderId="60" xfId="1" applyNumberFormat="1" applyFont="1" applyBorder="1"/>
    <xf numFmtId="0" fontId="3" fillId="0" borderId="60" xfId="0" applyFont="1" applyBorder="1"/>
    <xf numFmtId="0" fontId="3" fillId="0" borderId="51" xfId="0" applyFont="1" applyBorder="1"/>
    <xf numFmtId="0" fontId="3" fillId="0" borderId="54" xfId="0" applyFont="1" applyBorder="1"/>
    <xf numFmtId="0" fontId="3" fillId="0" borderId="65" xfId="0" applyFont="1" applyBorder="1" applyAlignment="1">
      <alignment horizontal="left"/>
    </xf>
    <xf numFmtId="164" fontId="3" fillId="0" borderId="66" xfId="0" applyNumberFormat="1" applyFont="1" applyBorder="1"/>
    <xf numFmtId="164" fontId="3" fillId="0" borderId="67" xfId="0" applyNumberFormat="1" applyFont="1" applyBorder="1"/>
    <xf numFmtId="164" fontId="3" fillId="0" borderId="68" xfId="0" applyNumberFormat="1" applyFont="1" applyBorder="1"/>
    <xf numFmtId="0" fontId="3" fillId="0" borderId="61" xfId="0" applyFont="1" applyBorder="1" applyAlignment="1">
      <alignment horizontal="left" indent="1"/>
    </xf>
    <xf numFmtId="164" fontId="33" fillId="0" borderId="47" xfId="0" applyNumberFormat="1" applyFont="1" applyBorder="1" applyAlignment="1">
      <alignment horizontal="left"/>
    </xf>
    <xf numFmtId="164" fontId="33" fillId="0" borderId="48" xfId="0" applyNumberFormat="1" applyFont="1" applyBorder="1" applyAlignment="1">
      <alignment horizontal="left"/>
    </xf>
    <xf numFmtId="164" fontId="33" fillId="0" borderId="49" xfId="0" applyNumberFormat="1" applyFont="1" applyBorder="1" applyAlignment="1">
      <alignment horizontal="left"/>
    </xf>
    <xf numFmtId="0" fontId="33" fillId="0" borderId="50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33" fillId="0" borderId="51" xfId="0" applyFont="1" applyBorder="1" applyAlignment="1">
      <alignment horizontal="left"/>
    </xf>
    <xf numFmtId="0" fontId="35" fillId="0" borderId="55" xfId="0" applyFont="1" applyBorder="1" applyAlignment="1">
      <alignment horizontal="left"/>
    </xf>
    <xf numFmtId="164" fontId="9" fillId="0" borderId="50" xfId="0" applyNumberFormat="1" applyFont="1" applyBorder="1" applyAlignment="1">
      <alignment horizontal="left" indent="1"/>
    </xf>
    <xf numFmtId="164" fontId="9" fillId="0" borderId="0" xfId="0" applyNumberFormat="1" applyFont="1" applyAlignment="1">
      <alignment horizontal="left" indent="1"/>
    </xf>
    <xf numFmtId="164" fontId="9" fillId="0" borderId="51" xfId="0" applyNumberFormat="1" applyFont="1" applyBorder="1" applyAlignment="1">
      <alignment horizontal="left" indent="1"/>
    </xf>
    <xf numFmtId="164" fontId="33" fillId="0" borderId="50" xfId="0" applyNumberFormat="1" applyFont="1" applyBorder="1" applyAlignment="1">
      <alignment horizontal="left" indent="1"/>
    </xf>
    <xf numFmtId="164" fontId="33" fillId="0" borderId="0" xfId="0" applyNumberFormat="1" applyFont="1" applyAlignment="1">
      <alignment horizontal="left" indent="1"/>
    </xf>
    <xf numFmtId="164" fontId="33" fillId="0" borderId="51" xfId="0" applyNumberFormat="1" applyFont="1" applyBorder="1" applyAlignment="1">
      <alignment horizontal="left" indent="1"/>
    </xf>
    <xf numFmtId="0" fontId="3" fillId="0" borderId="39" xfId="0" applyFont="1" applyBorder="1"/>
    <xf numFmtId="0" fontId="3" fillId="0" borderId="69" xfId="0" applyFont="1" applyBorder="1"/>
    <xf numFmtId="0" fontId="3" fillId="0" borderId="70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164" fontId="3" fillId="0" borderId="74" xfId="1" applyNumberFormat="1" applyFont="1" applyBorder="1"/>
    <xf numFmtId="0" fontId="3" fillId="0" borderId="75" xfId="0" applyFont="1" applyBorder="1"/>
    <xf numFmtId="164" fontId="3" fillId="0" borderId="8" xfId="1" applyNumberFormat="1" applyFont="1" applyBorder="1"/>
    <xf numFmtId="164" fontId="28" fillId="4" borderId="33" xfId="1" applyNumberFormat="1" applyFont="1" applyFill="1" applyBorder="1" applyAlignment="1">
      <alignment horizontal="left"/>
    </xf>
    <xf numFmtId="164" fontId="28" fillId="4" borderId="43" xfId="1" applyNumberFormat="1" applyFont="1" applyFill="1" applyBorder="1" applyAlignment="1">
      <alignment horizontal="left"/>
    </xf>
    <xf numFmtId="164" fontId="28" fillId="4" borderId="20" xfId="1" applyNumberFormat="1" applyFont="1" applyFill="1" applyBorder="1" applyAlignment="1">
      <alignment horizontal="left"/>
    </xf>
    <xf numFmtId="164" fontId="28" fillId="4" borderId="44" xfId="1" applyNumberFormat="1" applyFont="1" applyFill="1" applyBorder="1" applyAlignment="1">
      <alignment horizontal="left"/>
    </xf>
    <xf numFmtId="0" fontId="9" fillId="0" borderId="0" xfId="0" applyFont="1" applyAlignment="1">
      <alignment horizontal="left" vertical="top" wrapText="1"/>
    </xf>
    <xf numFmtId="0" fontId="8" fillId="0" borderId="6" xfId="0" applyFont="1" applyBorder="1" applyAlignment="1">
      <alignment horizontal="center"/>
    </xf>
    <xf numFmtId="0" fontId="23" fillId="13" borderId="0" xfId="0" applyFont="1" applyFill="1" applyAlignment="1">
      <alignment horizontal="center"/>
    </xf>
    <xf numFmtId="0" fontId="14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5">
    <cellStyle name="Comma" xfId="1" builtinId="3"/>
    <cellStyle name="Normal" xfId="0" builtinId="0"/>
    <cellStyle name="Normal 2" xfId="3" xr:uid="{F54E8C30-4194-4C21-BF0D-3ABFD08D8898}"/>
    <cellStyle name="Normal 3" xfId="4" xr:uid="{5578BB69-3B8B-4A82-BFEC-E80A294A3336}"/>
    <cellStyle name="Percent" xfId="2" builtinId="5"/>
  </cellStyles>
  <dxfs count="397">
    <dxf>
      <fill>
        <patternFill>
          <fgColor theme="5" tint="0.79998168889431442"/>
          <bgColor theme="5" tint="0.79998168889431442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border>
        <left/>
        <right/>
        <top style="double">
          <color rgb="FF0137A6"/>
        </top>
        <bottom style="double">
          <color rgb="FF0137A6"/>
        </bottom>
        <vertical/>
      </border>
    </dxf>
    <dxf>
      <border>
        <left/>
        <right/>
        <top style="double">
          <color rgb="FF0137A6"/>
        </top>
        <bottom style="double">
          <color rgb="FF0137A6"/>
        </bottom>
        <vertical/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border>
        <left/>
        <right/>
        <top style="dotted">
          <color rgb="FF0137A6"/>
        </top>
        <bottom style="dotted">
          <color rgb="FF0137A6"/>
        </bottom>
        <vertical/>
        <horizontal style="dotted">
          <color rgb="FF0137A6"/>
        </horizontal>
      </border>
    </dxf>
    <dxf>
      <font>
        <name val="Mulish Black"/>
      </font>
    </dxf>
    <dxf>
      <font>
        <name val="Mulish Black"/>
      </font>
    </dxf>
    <dxf>
      <font>
        <color rgb="FF0137A6"/>
      </font>
    </dxf>
    <dxf>
      <font>
        <color rgb="FF0137A6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rgb="FF0137A6"/>
        </patternFill>
      </fill>
    </dxf>
    <dxf>
      <fill>
        <patternFill patternType="solid">
          <bgColor rgb="FF0137A6"/>
        </patternFill>
      </fill>
    </dxf>
    <dxf>
      <font>
        <name val="Mulish Black"/>
      </font>
    </dxf>
    <dxf>
      <font>
        <name val="Mulish Black"/>
      </font>
    </dxf>
    <dxf>
      <font>
        <color theme="0"/>
      </font>
    </dxf>
    <dxf>
      <font>
        <color theme="0"/>
      </font>
    </dxf>
    <dxf>
      <fill>
        <patternFill patternType="solid">
          <bgColor rgb="FF0137A6"/>
        </patternFill>
      </fill>
    </dxf>
    <dxf>
      <fill>
        <patternFill patternType="solid">
          <bgColor rgb="FF0137A6"/>
        </patternFill>
      </fill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164" formatCode="_(* #,##0_);_(* \(#,##0\);_(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border>
        <left/>
      </border>
    </dxf>
    <dxf>
      <numFmt numFmtId="164" formatCode="_(* #,##0_);_(* \(#,##0\);_(* &quot;-&quot;??_);_(@_)"/>
    </dxf>
    <dxf>
      <border>
        <top style="double">
          <color theme="1" tint="0.34998626667073579"/>
        </top>
        <bottom style="double">
          <color theme="1" tint="0.34998626667073579"/>
        </bottom>
      </border>
    </dxf>
    <dxf>
      <border>
        <top style="double">
          <color theme="1" tint="0.34998626667073579"/>
        </top>
        <bottom style="double">
          <color theme="1" tint="0.34998626667073579"/>
        </bottom>
      </border>
    </dxf>
    <dxf>
      <border>
        <right/>
      </border>
    </dxf>
    <dxf>
      <numFmt numFmtId="0" formatCode="General"/>
    </dxf>
    <dxf>
      <alignment horizontal="left" indent="1"/>
    </dxf>
    <dxf>
      <alignment horizontal="left" indent="1"/>
    </dxf>
    <dxf>
      <alignment horizontal="left" indent="1"/>
    </dxf>
    <dxf>
      <numFmt numFmtId="164" formatCode="_(* #,##0_);_(* \(#,##0\);_(* &quot;-&quot;??_);_(@_)"/>
    </dxf>
    <dxf>
      <border>
        <vertical/>
      </border>
    </dxf>
    <dxf>
      <numFmt numFmtId="0" formatCode="General"/>
      <alignment horizontal="left" indent="1"/>
    </dxf>
    <dxf>
      <font>
        <color theme="1" tint="0.34998626667073579"/>
      </font>
    </dxf>
    <dxf>
      <font>
        <color theme="1" tint="0.34998626667073579"/>
      </font>
    </dxf>
    <dxf>
      <font>
        <i/>
        <color theme="1" tint="0.34998626667073579"/>
      </font>
    </dxf>
    <dxf>
      <font>
        <i/>
        <color theme="1" tint="0.34998626667073579"/>
      </font>
    </dxf>
    <dxf>
      <font>
        <i/>
        <color theme="1" tint="0.34998626667073579"/>
      </font>
    </dxf>
    <dxf>
      <font>
        <i/>
        <color theme="1" tint="0.34998626667073579"/>
      </font>
    </dxf>
    <dxf>
      <numFmt numFmtId="0" formatCode="General"/>
      <alignment horizontal="left"/>
    </dxf>
    <dxf>
      <border>
        <vertical/>
      </border>
    </dxf>
    <dxf>
      <numFmt numFmtId="164" formatCode="_(* #,##0_);_(* \(#,##0\);_(* &quot;-&quot;??_);_(@_)"/>
    </dxf>
    <dxf>
      <numFmt numFmtId="0" formatCode="General"/>
      <alignment horizontal="left"/>
    </dxf>
    <dxf>
      <border>
        <left style="medium">
          <color theme="1" tint="0.34998626667073579"/>
        </left>
        <right style="medium">
          <color theme="1" tint="0.34998626667073579"/>
        </right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rgb="FF0137A6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ill>
        <patternFill patternType="none">
          <bgColor auto="1"/>
        </patternFill>
      </fill>
    </dxf>
    <dxf>
      <font>
        <color theme="1" tint="0.34998626667073579"/>
      </font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rgb="FF0137A6"/>
      </font>
    </dxf>
    <dxf>
      <font>
        <color rgb="FF0137A6"/>
      </font>
    </dxf>
    <dxf>
      <border>
        <top style="hair">
          <color auto="1"/>
        </top>
        <bottom style="hair">
          <color auto="1"/>
        </bottom>
        <horizontal style="hair">
          <color auto="1"/>
        </horizontal>
      </border>
    </dxf>
    <dxf>
      <border>
        <top style="hair">
          <color auto="1"/>
        </top>
        <bottom style="hair">
          <color auto="1"/>
        </bottom>
        <horizontal style="hair">
          <color auto="1"/>
        </horizontal>
      </border>
    </dxf>
    <dxf>
      <border>
        <top style="hair">
          <color auto="1"/>
        </top>
        <bottom style="hair">
          <color auto="1"/>
        </bottom>
        <horizontal style="hair">
          <color auto="1"/>
        </horizontal>
      </border>
    </dxf>
    <dxf>
      <border>
        <top style="hair">
          <color auto="1"/>
        </top>
        <bottom style="hair">
          <color auto="1"/>
        </bottom>
        <horizontal style="hair">
          <color auto="1"/>
        </horizontal>
      </border>
    </dxf>
    <dxf>
      <border>
        <top style="hair">
          <color auto="1"/>
        </top>
        <bottom style="hair">
          <color auto="1"/>
        </bottom>
        <horizontal style="hair">
          <color auto="1"/>
        </horizontal>
      </border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border>
        <left style="medium">
          <color theme="1" tint="0.34998626667073579"/>
        </left>
        <right style="medium">
          <color theme="1" tint="0.34998626667073579"/>
        </right>
        <top style="medium">
          <color theme="1" tint="0.34998626667073579"/>
        </top>
        <bottom style="medium">
          <color theme="1" tint="0.34998626667073579"/>
        </bottom>
      </border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numFmt numFmtId="164" formatCode="_(* #,##0_);_(* \(#,##0\);_(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color rgb="FF0137A6"/>
      </font>
      <numFmt numFmtId="164" formatCode="_(* #,##0_);_(* \(#,##0\);_(* &quot;-&quot;??_);_(@_)"/>
    </dxf>
    <dxf>
      <font>
        <color rgb="FF0137A6"/>
      </font>
      <numFmt numFmtId="164" formatCode="_(* #,##0_);_(* \(#,##0\);_(* &quot;-&quot;??_);_(@_)"/>
    </dxf>
    <dxf>
      <font>
        <color rgb="FF0137A6"/>
        <name val="Mulish Black"/>
      </font>
      <numFmt numFmtId="164" formatCode="_(* #,##0_);_(* \(#,##0\);_(* &quot;-&quot;??_);_(@_)"/>
      <fill>
        <patternFill patternType="solid">
          <fgColor indexed="64"/>
          <bgColor theme="4" tint="0.79998168889431442"/>
        </patternFill>
      </fill>
    </dxf>
    <dxf>
      <font>
        <color rgb="FF0137A6"/>
        <name val="Mulish Black"/>
      </font>
      <numFmt numFmtId="164" formatCode="_(* #,##0_);_(* \(#,##0\);_(* &quot;-&quot;??_);_(@_)"/>
      <fill>
        <patternFill patternType="solid">
          <fgColor indexed="64"/>
          <bgColor theme="4" tint="0.79998168889431442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border>
        <vertical/>
      </border>
    </dxf>
    <dxf>
      <numFmt numFmtId="164" formatCode="_(* #,##0_);_(* \(#,##0\);_(* &quot;-&quot;??_);_(@_)"/>
    </dxf>
    <dxf>
      <numFmt numFmtId="164" formatCode="_(* #,##0_);_(* \(#,##0\);_(* &quot;-&quot;??_);_(@_)"/>
    </dxf>
    <dxf>
      <border>
        <left style="medium">
          <color theme="8" tint="-0.24994659260841701"/>
        </left>
        <right style="medium">
          <color theme="8" tint="-0.24994659260841701"/>
        </right>
        <bottom style="medium">
          <color theme="8" tint="-0.24994659260841701"/>
        </bottom>
      </border>
    </dxf>
    <dxf>
      <border>
        <left style="medium">
          <color theme="8" tint="-0.24994659260841701"/>
        </left>
        <right style="medium">
          <color theme="8" tint="-0.24994659260841701"/>
        </right>
        <bottom style="medium">
          <color theme="8" tint="-0.24994659260841701"/>
        </bottom>
      </border>
    </dxf>
    <dxf>
      <border>
        <left style="medium">
          <color theme="8" tint="-0.24994659260841701"/>
        </left>
        <right style="medium">
          <color theme="8" tint="-0.24994659260841701"/>
        </right>
        <bottom style="medium">
          <color theme="8" tint="-0.24994659260841701"/>
        </bottom>
      </border>
    </dxf>
    <dxf>
      <border>
        <left style="medium">
          <color theme="8" tint="-0.24994659260841701"/>
        </left>
        <right style="medium">
          <color theme="8" tint="-0.24994659260841701"/>
        </right>
        <bottom style="medium">
          <color theme="8" tint="-0.24994659260841701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border>
        <left style="medium">
          <color rgb="FF0137A6"/>
        </left>
        <right style="medium">
          <color rgb="FF0137A6"/>
        </right>
        <top style="medium">
          <color rgb="FF0137A6"/>
        </top>
        <bottom style="medium">
          <color rgb="FF0137A6"/>
        </bottom>
      </border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color rgb="FF0137A6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sz val="8"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b val="0"/>
      </font>
    </dxf>
    <dxf>
      <font>
        <b/>
      </font>
    </dxf>
    <dxf>
      <font>
        <b/>
      </font>
    </dxf>
    <dxf>
      <font>
        <b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b/>
        <color rgb="FF0137A6"/>
        <name val="Mulish Black"/>
      </font>
      <fill>
        <patternFill patternType="solid">
          <fgColor indexed="64"/>
          <bgColor theme="4" tint="0.79998168889431442"/>
        </patternFill>
      </fill>
    </dxf>
    <dxf>
      <font>
        <sz val="8"/>
      </font>
    </dxf>
    <dxf>
      <font>
        <sz val="8"/>
      </font>
    </dxf>
    <dxf>
      <font>
        <name val="Mulish Black"/>
      </font>
    </dxf>
    <dxf>
      <font>
        <name val="Mulish Black"/>
      </font>
    </dxf>
    <dxf>
      <border>
        <top style="double">
          <color auto="1"/>
        </top>
        <bottom style="double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font>
        <name val="Mulish"/>
        <scheme val="none"/>
      </font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colors>
    <mruColors>
      <color rgb="FF0137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137A6"/>
                </a:solidFill>
                <a:latin typeface="Mulish Black" panose="00000A00000000000000" pitchFamily="2" charset="0"/>
                <a:ea typeface="+mn-ea"/>
                <a:cs typeface="+mn-cs"/>
              </a:defRPr>
            </a:pPr>
            <a:r>
              <a:rPr lang="en-GB">
                <a:latin typeface="Mulish Black" panose="00000A00000000000000" pitchFamily="2" charset="0"/>
              </a:rPr>
              <a:t>Weekly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137A6"/>
              </a:solidFill>
              <a:latin typeface="Mulish Black" panose="00000A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'Weekly Comparison'!$P$8</c:f>
              <c:strCache>
                <c:ptCount val="1"/>
                <c:pt idx="0">
                  <c:v>Current Week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#,##0,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137A6"/>
                    </a:solidFill>
                    <a:latin typeface="Mulish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'Weekly Comparison'!$Q$7:$W$7</c:f>
              <c:strCache>
                <c:ptCount val="7"/>
                <c:pt idx="0">
                  <c:v>Booked Premium</c:v>
                </c:pt>
                <c:pt idx="1">
                  <c:v>Collected Premium</c:v>
                </c:pt>
                <c:pt idx="2">
                  <c:v>Outstanding Premium</c:v>
                </c:pt>
                <c:pt idx="3">
                  <c:v>Booked Income</c:v>
                </c:pt>
                <c:pt idx="4">
                  <c:v>Collected Income</c:v>
                </c:pt>
                <c:pt idx="5">
                  <c:v>Uncollected Income</c:v>
                </c:pt>
                <c:pt idx="6">
                  <c:v>Net Uncoll Income</c:v>
                </c:pt>
              </c:strCache>
            </c:strRef>
          </c:cat>
          <c:val>
            <c:numRef>
              <c:f>'Weekly Comparison'!$Q$8:$W$8</c:f>
              <c:numCache>
                <c:formatCode>_(* #,##0_);_(* \(#,##0\);_(* "-"??_);_(@_)</c:formatCode>
                <c:ptCount val="7"/>
                <c:pt idx="0">
                  <c:v>563269410.94999993</c:v>
                </c:pt>
                <c:pt idx="1">
                  <c:v>424857732.90999985</c:v>
                </c:pt>
                <c:pt idx="2">
                  <c:v>138411678.04000002</c:v>
                </c:pt>
                <c:pt idx="3">
                  <c:v>69631499.789999992</c:v>
                </c:pt>
                <c:pt idx="4">
                  <c:v>47508133.224456362</c:v>
                </c:pt>
                <c:pt idx="5">
                  <c:v>23119976.109030414</c:v>
                </c:pt>
                <c:pt idx="6">
                  <c:v>21600841.725178901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5-4C44-9DF7-0D8F4EF7FC8F}"/>
            </c:ext>
          </c:extLst>
        </c:ser>
        <c:ser>
          <c:idx val="1"/>
          <c:order val="1"/>
          <c:tx>
            <c:strRef>
              <c:f>'Weekly Comparison'!$P$9</c:f>
              <c:strCache>
                <c:ptCount val="1"/>
                <c:pt idx="0">
                  <c:v>Previous Week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numFmt formatCode="#,##0,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137A6"/>
                    </a:solidFill>
                    <a:latin typeface="Mulish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'Weekly Comparison'!$Q$7:$W$7</c:f>
              <c:strCache>
                <c:ptCount val="7"/>
                <c:pt idx="0">
                  <c:v>Booked Premium</c:v>
                </c:pt>
                <c:pt idx="1">
                  <c:v>Collected Premium</c:v>
                </c:pt>
                <c:pt idx="2">
                  <c:v>Outstanding Premium</c:v>
                </c:pt>
                <c:pt idx="3">
                  <c:v>Booked Income</c:v>
                </c:pt>
                <c:pt idx="4">
                  <c:v>Collected Income</c:v>
                </c:pt>
                <c:pt idx="5">
                  <c:v>Uncollected Income</c:v>
                </c:pt>
                <c:pt idx="6">
                  <c:v>Net Uncoll Income</c:v>
                </c:pt>
              </c:strCache>
            </c:strRef>
          </c:cat>
          <c:val>
            <c:numRef>
              <c:f>'Weekly Comparison'!$Q$9:$W$9</c:f>
              <c:numCache>
                <c:formatCode>_(* #,##0_);_(* \(#,##0\);_(* "-"??_);_(@_)</c:formatCode>
                <c:ptCount val="7"/>
                <c:pt idx="0">
                  <c:v>562614545.04999995</c:v>
                </c:pt>
                <c:pt idx="1">
                  <c:v>417430311.21999991</c:v>
                </c:pt>
                <c:pt idx="2">
                  <c:v>145184233.83000001</c:v>
                </c:pt>
                <c:pt idx="3">
                  <c:v>69470529.789999992</c:v>
                </c:pt>
                <c:pt idx="4">
                  <c:v>46556271.215917915</c:v>
                </c:pt>
                <c:pt idx="5">
                  <c:v>24122131.490338981</c:v>
                </c:pt>
                <c:pt idx="6">
                  <c:v>22552889.337422039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5-4C44-9DF7-0D8F4EF7FC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6"/>
        <c:overlap val="-27"/>
        <c:axId val="1579187824"/>
        <c:axId val="1579189744"/>
      </c:barChart>
      <c:catAx>
        <c:axId val="157918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0137A6"/>
                </a:solidFill>
                <a:latin typeface="Mulish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579189744"/>
        <c:crosses val="autoZero"/>
        <c:auto val="1"/>
        <c:lblAlgn val="ctr"/>
        <c:lblOffset val="100"/>
        <c:noMultiLvlLbl val="0"/>
      </c:catAx>
      <c:valAx>
        <c:axId val="1579189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137A6"/>
                    </a:solidFill>
                    <a:latin typeface="Mulish" panose="00000500000000000000" pitchFamily="2" charset="0"/>
                    <a:ea typeface="+mn-ea"/>
                    <a:cs typeface="+mn-cs"/>
                  </a:defRPr>
                </a:pPr>
                <a:r>
                  <a:rPr lang="en-GB" b="1"/>
                  <a:t>Amount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137A6"/>
                  </a:solidFill>
                  <a:latin typeface="Mulish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0137A6"/>
                </a:solidFill>
                <a:latin typeface="Mulish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157918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0137A6"/>
              </a:solidFill>
              <a:latin typeface="Mulish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rgbClr val="0137A6"/>
      </a:solidFill>
      <a:round/>
    </a:ln>
    <a:effectLst/>
  </c:spPr>
  <c:txPr>
    <a:bodyPr/>
    <a:lstStyle/>
    <a:p>
      <a:pPr>
        <a:defRPr>
          <a:solidFill>
            <a:srgbClr val="0137A6"/>
          </a:solidFill>
          <a:latin typeface="Mulish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601980</xdr:colOff>
      <xdr:row>10</xdr:row>
      <xdr:rowOff>60960</xdr:rowOff>
    </xdr:from>
    <xdr:to>
      <xdr:col>23</xdr:col>
      <xdr:colOff>22860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73250-50D1-48DB-9E29-95A33C3A5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llection%20Report%2023.08.2024%20Vr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us Munoka" refreshedDate="45562.816246875002" createdVersion="8" refreshedVersion="8" minRefreshableVersion="3" recordCount="33" xr:uid="{E3E59FDF-31C6-4215-AFB5-943734F873EE}">
  <cacheSource type="worksheet">
    <worksheetSource ref="B2:R35" sheet="Kenbright Policies" r:id="rId2"/>
  </cacheSource>
  <cacheFields count="17">
    <cacheField name="Date" numFmtId="14">
      <sharedItems containsSemiMixedTypes="0" containsNonDate="0" containsDate="1" containsString="0" minDate="2024-01-19T00:00:00" maxDate="2024-08-15T00:00:00"/>
    </cacheField>
    <cacheField name="Business Type" numFmtId="0">
      <sharedItems/>
    </cacheField>
    <cacheField name="Due Date" numFmtId="14">
      <sharedItems containsSemiMixedTypes="0" containsNonDate="0" containsDate="1" containsString="0" minDate="2024-01-19T00:00:00" maxDate="2024-08-12T00:00:00"/>
    </cacheField>
    <cacheField name="Overdue Days" numFmtId="0">
      <sharedItems containsSemiMixedTypes="0" containsString="0" containsNumber="1" containsInteger="1" minValue="5" maxValue="210"/>
    </cacheField>
    <cacheField name="Aging" numFmtId="0">
      <sharedItems count="4">
        <s v="Above 120 Days"/>
        <s v="31-60 Days"/>
        <s v="91-120 Days"/>
        <s v="1-30 Days"/>
      </sharedItems>
    </cacheField>
    <cacheField name="Incharge" numFmtId="0">
      <sharedItems/>
    </cacheField>
    <cacheField name="DN/No" numFmtId="0">
      <sharedItems/>
    </cacheField>
    <cacheField name="Insured" numFmtId="0">
      <sharedItems count="8">
        <s v="FLAG 42 LTD / PRIME BANK LTD"/>
        <s v="KENBRIGHT INSURANCE BROKERS LI"/>
        <s v="KENBRIGHT INSURANCE BROKERS LT"/>
        <s v="KENBRIGHT ACTUARIAL &amp; FINANCIA"/>
        <s v="PARO INVESTMENT/DIAMOND TRUST"/>
        <s v="PARO INVESTMENT/ PRIME BANK"/>
        <s v="KENBRIGHT HOLDINGS LIMITED"/>
        <s v="KENBRIGHT HOLDINGS"/>
      </sharedItems>
    </cacheField>
    <cacheField name="Under. Prem" numFmtId="164">
      <sharedItems containsSemiMixedTypes="0" containsString="0" containsNumber="1" minValue="-170780.03" maxValue="1240560.52"/>
    </cacheField>
    <cacheField name="Coll. Prem" numFmtId="0">
      <sharedItems containsSemiMixedTypes="0" containsString="0" containsNumber="1" containsInteger="1" minValue="0" maxValue="452025"/>
    </cacheField>
    <cacheField name="Os. Prem" numFmtId="0">
      <sharedItems containsSemiMixedTypes="0" containsString="0" containsNumber="1" minValue="-170780.03" maxValue="1240560.52"/>
    </cacheField>
    <cacheField name="Broker " numFmtId="0">
      <sharedItems containsSemiMixedTypes="0" containsString="0" containsNumber="1" minValue="-17001.5" maxValue="247000.6"/>
    </cacheField>
    <cacheField name="Binder  " numFmtId="0">
      <sharedItems containsSemiMixedTypes="0" containsString="0" containsNumber="1" minValue="0" maxValue="45000"/>
    </cacheField>
    <cacheField name="Income" numFmtId="0">
      <sharedItems containsSemiMixedTypes="0" containsString="0" containsNumber="1" minValue="-17001.5" maxValue="247000.6"/>
    </cacheField>
    <cacheField name="Income %" numFmtId="0">
      <sharedItems containsSemiMixedTypes="0" containsString="0" containsNumber="1" minValue="0.08" maxValue="0.29865604778496768"/>
    </cacheField>
    <cacheField name="Coll. Income" numFmtId="0">
      <sharedItems containsSemiMixedTypes="0" containsString="0" containsNumber="1" containsInteger="1" minValue="0" maxValue="135000"/>
    </cacheField>
    <cacheField name="Uncoll.Income" numFmtId="0">
      <sharedItems containsSemiMixedTypes="0" containsString="0" containsNumber="1" minValue="-17001.5" maxValue="247000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us Munoka" refreshedDate="45590.864605208335" createdVersion="8" refreshedVersion="8" minRefreshableVersion="3" recordCount="525" xr:uid="{333D865E-18AB-43B7-A757-48CE8D42869B}">
  <cacheSource type="worksheet">
    <worksheetSource ref="A1:T526" sheet="Data Source"/>
  </cacheSource>
  <cacheFields count="22">
    <cacheField name="Date" numFmtId="14">
      <sharedItems containsSemiMixedTypes="0" containsNonDate="0" containsDate="1" containsString="0" minDate="2024-01-01T00:00:00" maxDate="2024-10-15T00:00:00" count="126">
        <d v="2024-01-01T00:00:00"/>
        <d v="2024-01-08T00:00:00"/>
        <d v="2024-01-11T00:00:00"/>
        <d v="2024-01-12T00:00:00"/>
        <d v="2024-01-15T00:00:00"/>
        <d v="2024-01-22T00:00:00"/>
        <d v="2024-01-23T00:00:00"/>
        <d v="2024-01-24T00:00:00"/>
        <d v="2024-01-26T00:00:00"/>
        <d v="2024-01-29T00:00:00"/>
        <d v="2024-01-30T00:00:00"/>
        <d v="2024-01-31T00:00:00"/>
        <d v="2024-02-01T00:00:00"/>
        <d v="2024-02-06T00:00:00"/>
        <d v="2024-02-09T00:00:00"/>
        <d v="2024-02-12T00:00:00"/>
        <d v="2024-02-14T00:00:00"/>
        <d v="2024-02-15T00:00:00"/>
        <d v="2024-02-16T00:00:00"/>
        <d v="2024-02-20T00:00:00"/>
        <d v="2024-02-21T00:00:00"/>
        <d v="2024-02-23T00:00:00"/>
        <d v="2024-02-26T00:00:00"/>
        <d v="2024-02-27T00:00:00"/>
        <d v="2024-02-28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4T00:00:00"/>
        <d v="2024-03-15T00:00:00"/>
        <d v="2024-03-18T00:00:00"/>
        <d v="2024-03-20T00:00:00"/>
        <d v="2024-03-21T00:00:00"/>
        <d v="2024-03-26T00:00:00"/>
        <d v="2024-03-27T00:00:00"/>
        <d v="2024-03-28T00:00:00"/>
        <d v="2024-04-03T00:00:00"/>
        <d v="2024-04-09T00:00:00"/>
        <d v="2024-04-11T00:00:00"/>
        <d v="2024-04-12T00:00:00"/>
        <d v="2024-04-15T00:00:00"/>
        <d v="2024-04-17T00:00:00"/>
        <d v="2024-04-18T00:00:00"/>
        <d v="2024-04-19T00:00:00"/>
        <d v="2024-04-22T00:00:00"/>
        <d v="2024-04-23T00:00:00"/>
        <d v="2024-04-25T00:00:00"/>
        <d v="2024-04-26T00:00:00"/>
        <d v="2024-04-29T00:00:00"/>
        <d v="2024-05-06T00:00:00"/>
        <d v="2024-05-07T00:00:00"/>
        <d v="2024-05-08T00:00:00"/>
        <d v="2024-05-09T00:00:00"/>
        <d v="2024-05-14T00:00:00"/>
        <d v="2024-05-15T00:00:00"/>
        <d v="2024-05-16T00:00:00"/>
        <d v="2024-05-20T00:00:00"/>
        <d v="2024-05-21T00:00:00"/>
        <d v="2024-05-22T00:00:00"/>
        <d v="2024-05-24T00:00:00"/>
        <d v="2024-05-25T00:00:00"/>
        <d v="2024-05-27T00:00:00"/>
        <d v="2024-05-28T00:00:00"/>
        <d v="2024-06-05T00:00:00"/>
        <d v="2024-06-06T00:00:00"/>
        <d v="2024-06-07T00:00:00"/>
        <d v="2024-06-11T00:00:00"/>
        <d v="2024-06-13T00:00:00"/>
        <d v="2024-06-18T00:00:00"/>
        <d v="2024-06-19T00:00:00"/>
        <d v="2024-06-21T00:00:00"/>
        <d v="2024-06-28T00:00:00"/>
        <d v="2024-07-01T00:00:00"/>
        <d v="2024-07-03T00:00:00"/>
        <d v="2024-07-05T00:00:00"/>
        <d v="2024-07-08T00:00:00"/>
        <d v="2024-07-09T00:00:00"/>
        <d v="2024-07-10T00:00:00"/>
        <d v="2024-07-11T00:00:00"/>
        <d v="2024-07-12T00:00:00"/>
        <d v="2024-07-15T00:00:00"/>
        <d v="2024-07-17T00:00:00"/>
        <d v="2024-07-19T00:00:00"/>
        <d v="2024-07-26T00:00:00"/>
        <d v="2024-07-29T00:00:00"/>
        <d v="2024-07-31T00:00:00"/>
        <d v="2024-08-02T00:00:00"/>
        <d v="2024-08-05T00:00:00"/>
        <d v="2024-08-06T00:00:00"/>
        <d v="2024-08-07T00:00:00"/>
        <d v="2024-08-09T00:00:00"/>
        <d v="2024-08-13T00:00:00"/>
        <d v="2024-08-14T00:00:00"/>
        <d v="2024-08-15T00:00:00"/>
        <d v="2024-08-16T00:00:00"/>
        <d v="2024-08-19T00:00:00"/>
        <d v="2024-08-22T00:00:00"/>
        <d v="2024-08-23T00:00:00"/>
        <d v="2024-08-26T00:00:00"/>
        <d v="2024-08-27T00:00:00"/>
        <d v="2024-08-29T00:00:00"/>
        <d v="2024-08-30T00:00:00"/>
        <d v="2024-09-02T00:00:00"/>
        <d v="2024-09-09T00:00:00"/>
        <d v="2024-09-12T00:00:00"/>
        <d v="2024-09-13T00:00:00"/>
        <d v="2024-09-16T00:00:00"/>
        <d v="2024-09-17T00:00:00"/>
        <d v="2024-09-19T00:00:00"/>
        <d v="2024-09-23T00:00:00"/>
        <d v="2024-09-24T00:00:00"/>
        <d v="2024-09-26T00:00:00"/>
        <d v="2024-09-27T00:00:00"/>
        <d v="2024-10-01T00:00:00"/>
        <d v="2024-10-03T00:00:00"/>
        <d v="2024-10-04T00:00:00"/>
        <d v="2024-10-07T00:00:00"/>
        <d v="2024-10-08T00:00:00"/>
        <d v="2024-10-09T00:00:00"/>
        <d v="2024-10-11T00:00:00"/>
        <d v="2024-10-14T00:00:00"/>
      </sharedItems>
      <fieldGroup par="21"/>
    </cacheField>
    <cacheField name="Business Type" numFmtId="0">
      <sharedItems/>
    </cacheField>
    <cacheField name="Overdue Days" numFmtId="1">
      <sharedItems containsSemiMixedTypes="0" containsString="0" containsNumber="1" containsInteger="1" minValue="11" maxValue="298"/>
    </cacheField>
    <cacheField name="Due Date" numFmtId="14">
      <sharedItems containsSemiMixedTypes="0" containsNonDate="0" containsDate="1" containsString="0" minDate="2024-01-01T00:00:00" maxDate="2024-12-12T00:00:00"/>
    </cacheField>
    <cacheField name="Aging Group" numFmtId="14">
      <sharedItems containsNonDate="0" count="7">
        <s v="Above 180 Days"/>
        <s v="151-180 Days"/>
        <s v="121-150 Days"/>
        <s v="91-120 Days"/>
        <s v="61-90 Days"/>
        <s v="31-60 Days"/>
        <s v="1-30 Days"/>
      </sharedItems>
    </cacheField>
    <cacheField name="Incharge" numFmtId="164">
      <sharedItems/>
    </cacheField>
    <cacheField name="DN/No" numFmtId="0">
      <sharedItems containsMixedTypes="1" containsNumber="1" containsInteger="1" minValue="14808" maxValue="1318505"/>
    </cacheField>
    <cacheField name="Insured" numFmtId="0">
      <sharedItems/>
    </cacheField>
    <cacheField name="Under. Prem" numFmtId="0">
      <sharedItems containsSemiMixedTypes="0" containsString="0" containsNumber="1" minValue="-7851866.9000000004" maxValue="71141224.359999999"/>
    </cacheField>
    <cacheField name="Coll. Prem" numFmtId="164">
      <sharedItems containsString="0" containsBlank="1" containsNumber="1" minValue="-2187319" maxValue="71141224.359999999"/>
    </cacheField>
    <cacheField name="Os. Prem" numFmtId="164">
      <sharedItems containsSemiMixedTypes="0" containsString="0" containsNumber="1" minValue="-7851866.9000000004" maxValue="44425057"/>
    </cacheField>
    <cacheField name="Broker " numFmtId="0">
      <sharedItems containsString="0" containsBlank="1" containsNumber="1" minValue="-781669.18" maxValue="7082393.2000000002"/>
    </cacheField>
    <cacheField name="Binder  " numFmtId="0">
      <sharedItems containsString="0" containsBlank="1" containsNumber="1" minValue="-696776" maxValue="5996770"/>
    </cacheField>
    <cacheField name="Income" numFmtId="0">
      <sharedItems containsSemiMixedTypes="0" containsString="0" containsNumber="1" minValue="-781669.18" maxValue="7739550"/>
    </cacheField>
    <cacheField name="Income %" numFmtId="0">
      <sharedItems containsString="0" containsBlank="1" containsNumber="1" minValue="0" maxValue="1"/>
    </cacheField>
    <cacheField name="Coll. Income" numFmtId="164">
      <sharedItems containsSemiMixedTypes="0" containsString="0" containsNumber="1" minValue="-381066.02787456446" maxValue="7082393.2000000002"/>
    </cacheField>
    <cacheField name="Uncoll.Income" numFmtId="164">
      <sharedItems containsString="0" containsBlank="1" containsNumber="1" minValue="-781669.18" maxValue="7739550"/>
    </cacheField>
    <cacheField name="Wth Tax" numFmtId="0">
      <sharedItems containsSemiMixedTypes="0" containsString="0" containsNumber="1" minValue="-39083.459000000003" maxValue="386977.5"/>
    </cacheField>
    <cacheField name="Markt Cost" numFmtId="0">
      <sharedItems containsString="0" containsBlank="1" containsNumber="1" minValue="-65325.600000000006" maxValue="200015.70800000001"/>
    </cacheField>
    <cacheField name="Net Income Uncollected" numFmtId="164">
      <sharedItems containsSemiMixedTypes="0" containsString="0" containsNumber="1" minValue="-742585.72100000002" maxValue="7352572.5"/>
    </cacheField>
    <cacheField name="Days (Date)" numFmtId="0" databaseField="0">
      <fieldGroup base="0">
        <rangePr groupBy="days" startDate="2024-01-01T00:00:00" endDate="2024-10-15T00:00:00"/>
        <groupItems count="368">
          <s v="&lt;01-01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5-10-2024"/>
        </groupItems>
      </fieldGroup>
    </cacheField>
    <cacheField name="Months (Date)" numFmtId="0" databaseField="0">
      <fieldGroup base="0">
        <rangePr groupBy="months" startDate="2024-01-01T00:00:00" endDate="2024-10-15T00:00:00"/>
        <groupItems count="14">
          <s v="&lt;01-01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5-10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us Munoka" refreshedDate="45590.902381828702" createdVersion="8" refreshedVersion="8" minRefreshableVersion="3" recordCount="1065" xr:uid="{DAE82EDD-B8DB-4305-AD82-C9CE8339568B}">
  <cacheSource type="worksheet">
    <worksheetSource ref="A1:U1066" sheet="Weekly Comp Data"/>
  </cacheSource>
  <cacheFields count="21">
    <cacheField name="Date" numFmtId="14">
      <sharedItems containsSemiMixedTypes="0" containsNonDate="0" containsDate="1" containsString="0" minDate="2024-01-01T00:00:00" maxDate="2024-10-25T00:00:00"/>
    </cacheField>
    <cacheField name="Business Type" numFmtId="0">
      <sharedItems/>
    </cacheField>
    <cacheField name="Overdue Days" numFmtId="1">
      <sharedItems containsSemiMixedTypes="0" containsString="0" containsNumber="1" containsInteger="1" minValue="1" maxValue="298"/>
    </cacheField>
    <cacheField name="Due Date" numFmtId="14">
      <sharedItems containsSemiMixedTypes="0" containsNonDate="0" containsDate="1" containsString="0" minDate="2024-01-01T00:00:00" maxDate="2024-12-27T00:00:00"/>
    </cacheField>
    <cacheField name="Aging Group" numFmtId="14">
      <sharedItems containsNonDate="0" count="7">
        <s v="Above 180 Days"/>
        <s v="151-180 Days"/>
        <s v="121-150 Days"/>
        <s v="91-120 Days"/>
        <s v="61-90 Days"/>
        <s v="31-60 Days"/>
        <s v="1-30 Days"/>
      </sharedItems>
    </cacheField>
    <cacheField name="Incharge" numFmtId="164">
      <sharedItems/>
    </cacheField>
    <cacheField name="DN/No" numFmtId="0">
      <sharedItems containsMixedTypes="1" containsNumber="1" containsInteger="1" minValue="14808" maxValue="1318505"/>
    </cacheField>
    <cacheField name="Insured" numFmtId="0">
      <sharedItems/>
    </cacheField>
    <cacheField name="Under. Prem" numFmtId="0">
      <sharedItems containsSemiMixedTypes="0" containsDate="1" containsString="0" containsMixedTypes="1" minDate="1900-01-10T04:36:13" maxDate="1900-01-10T08:25:05"/>
    </cacheField>
    <cacheField name="Coll. Prem" numFmtId="164">
      <sharedItems containsString="0" containsBlank="1" containsNumber="1" minValue="-2187319" maxValue="71141224.359999999"/>
    </cacheField>
    <cacheField name="Os. Prem" numFmtId="164">
      <sharedItems containsSemiMixedTypes="0" containsString="0" containsNumber="1" minValue="-7851866.9000000004" maxValue="44425057"/>
    </cacheField>
    <cacheField name="Broker " numFmtId="0">
      <sharedItems containsString="0" containsBlank="1" containsNumber="1" minValue="-781669.18" maxValue="7082393.2000000002"/>
    </cacheField>
    <cacheField name="Binder  " numFmtId="0">
      <sharedItems containsString="0" containsBlank="1" containsNumber="1" minValue="-696776" maxValue="5996770"/>
    </cacheField>
    <cacheField name="Income" numFmtId="0">
      <sharedItems containsSemiMixedTypes="0" containsString="0" containsNumber="1" minValue="-781669.18" maxValue="7739550"/>
    </cacheField>
    <cacheField name="Income %" numFmtId="0">
      <sharedItems containsString="0" containsBlank="1" containsNumber="1" minValue="0" maxValue="1"/>
    </cacheField>
    <cacheField name="Coll. Income" numFmtId="164">
      <sharedItems containsSemiMixedTypes="0" containsString="0" containsNumber="1" minValue="-381066.02787456446" maxValue="7082393.2000000002"/>
    </cacheField>
    <cacheField name="Uncoll.Income" numFmtId="164">
      <sharedItems containsString="0" containsBlank="1" containsNumber="1" minValue="-781669.18" maxValue="7739550"/>
    </cacheField>
    <cacheField name="Wth Tax" numFmtId="0">
      <sharedItems containsSemiMixedTypes="0" containsString="0" containsNumber="1" minValue="-39083.459000000003" maxValue="386977.5"/>
    </cacheField>
    <cacheField name="Markt Cost" numFmtId="0">
      <sharedItems containsString="0" containsBlank="1" containsNumber="1" minValue="-65325.600000000006" maxValue="200015.70800000001"/>
    </cacheField>
    <cacheField name="Net Income Uncollected" numFmtId="164">
      <sharedItems containsSemiMixedTypes="0" containsString="0" containsNumber="1" minValue="-742585.72100000002" maxValue="7352572.5"/>
    </cacheField>
    <cacheField name="Week" numFmtId="14">
      <sharedItems containsNonDate="0" count="2">
        <s v="Previous Week"/>
        <s v="Current Wee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us Munoka" refreshedDate="45590.90450798611" createdVersion="8" refreshedVersion="8" minRefreshableVersion="3" recordCount="540" xr:uid="{572F11A4-FE53-4AB5-850D-7C5056127C2C}">
  <cacheSource type="worksheet">
    <worksheetSource ref="A1:T541" sheet="Data Source"/>
  </cacheSource>
  <cacheFields count="22">
    <cacheField name="Date" numFmtId="14">
      <sharedItems containsSemiMixedTypes="0" containsNonDate="0" containsDate="1" containsString="0" minDate="2024-01-01T00:00:00" maxDate="2024-10-25T00:00:00" count="129">
        <d v="2024-01-01T00:00:00"/>
        <d v="2024-01-08T00:00:00"/>
        <d v="2024-01-11T00:00:00"/>
        <d v="2024-01-12T00:00:00"/>
        <d v="2024-01-15T00:00:00"/>
        <d v="2024-01-22T00:00:00"/>
        <d v="2024-01-23T00:00:00"/>
        <d v="2024-01-24T00:00:00"/>
        <d v="2024-01-26T00:00:00"/>
        <d v="2024-01-29T00:00:00"/>
        <d v="2024-01-30T00:00:00"/>
        <d v="2024-01-31T00:00:00"/>
        <d v="2024-02-01T00:00:00"/>
        <d v="2024-02-06T00:00:00"/>
        <d v="2024-02-09T00:00:00"/>
        <d v="2024-02-12T00:00:00"/>
        <d v="2024-02-14T00:00:00"/>
        <d v="2024-02-15T00:00:00"/>
        <d v="2024-02-16T00:00:00"/>
        <d v="2024-02-20T00:00:00"/>
        <d v="2024-02-21T00:00:00"/>
        <d v="2024-02-23T00:00:00"/>
        <d v="2024-02-26T00:00:00"/>
        <d v="2024-02-27T00:00:00"/>
        <d v="2024-02-28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4T00:00:00"/>
        <d v="2024-03-15T00:00:00"/>
        <d v="2024-03-18T00:00:00"/>
        <d v="2024-03-20T00:00:00"/>
        <d v="2024-03-21T00:00:00"/>
        <d v="2024-03-26T00:00:00"/>
        <d v="2024-03-27T00:00:00"/>
        <d v="2024-03-28T00:00:00"/>
        <d v="2024-04-03T00:00:00"/>
        <d v="2024-04-09T00:00:00"/>
        <d v="2024-04-11T00:00:00"/>
        <d v="2024-04-12T00:00:00"/>
        <d v="2024-04-15T00:00:00"/>
        <d v="2024-04-17T00:00:00"/>
        <d v="2024-04-18T00:00:00"/>
        <d v="2024-04-19T00:00:00"/>
        <d v="2024-04-22T00:00:00"/>
        <d v="2024-04-23T00:00:00"/>
        <d v="2024-04-25T00:00:00"/>
        <d v="2024-04-26T00:00:00"/>
        <d v="2024-04-29T00:00:00"/>
        <d v="2024-05-06T00:00:00"/>
        <d v="2024-05-07T00:00:00"/>
        <d v="2024-05-08T00:00:00"/>
        <d v="2024-05-09T00:00:00"/>
        <d v="2024-05-14T00:00:00"/>
        <d v="2024-05-15T00:00:00"/>
        <d v="2024-05-16T00:00:00"/>
        <d v="2024-05-20T00:00:00"/>
        <d v="2024-05-21T00:00:00"/>
        <d v="2024-05-22T00:00:00"/>
        <d v="2024-05-24T00:00:00"/>
        <d v="2024-05-25T00:00:00"/>
        <d v="2024-05-27T00:00:00"/>
        <d v="2024-05-28T00:00:00"/>
        <d v="2024-06-05T00:00:00"/>
        <d v="2024-06-06T00:00:00"/>
        <d v="2024-06-07T00:00:00"/>
        <d v="2024-06-11T00:00:00"/>
        <d v="2024-06-13T00:00:00"/>
        <d v="2024-06-18T00:00:00"/>
        <d v="2024-06-19T00:00:00"/>
        <d v="2024-06-21T00:00:00"/>
        <d v="2024-06-28T00:00:00"/>
        <d v="2024-07-01T00:00:00"/>
        <d v="2024-07-03T00:00:00"/>
        <d v="2024-07-05T00:00:00"/>
        <d v="2024-07-08T00:00:00"/>
        <d v="2024-07-09T00:00:00"/>
        <d v="2024-07-10T00:00:00"/>
        <d v="2024-07-11T00:00:00"/>
        <d v="2024-07-12T00:00:00"/>
        <d v="2024-07-15T00:00:00"/>
        <d v="2024-07-17T00:00:00"/>
        <d v="2024-07-19T00:00:00"/>
        <d v="2024-07-26T00:00:00"/>
        <d v="2024-07-29T00:00:00"/>
        <d v="2024-07-31T00:00:00"/>
        <d v="2024-08-02T00:00:00"/>
        <d v="2024-08-05T00:00:00"/>
        <d v="2024-08-06T00:00:00"/>
        <d v="2024-08-07T00:00:00"/>
        <d v="2024-08-09T00:00:00"/>
        <d v="2024-08-13T00:00:00"/>
        <d v="2024-08-14T00:00:00"/>
        <d v="2024-08-15T00:00:00"/>
        <d v="2024-08-16T00:00:00"/>
        <d v="2024-08-19T00:00:00"/>
        <d v="2024-08-22T00:00:00"/>
        <d v="2024-08-23T00:00:00"/>
        <d v="2024-08-26T00:00:00"/>
        <d v="2024-08-27T00:00:00"/>
        <d v="2024-08-29T00:00:00"/>
        <d v="2024-08-30T00:00:00"/>
        <d v="2024-09-02T00:00:00"/>
        <d v="2024-09-09T00:00:00"/>
        <d v="2024-09-12T00:00:00"/>
        <d v="2024-09-13T00:00:00"/>
        <d v="2024-09-16T00:00:00"/>
        <d v="2024-09-17T00:00:00"/>
        <d v="2024-09-19T00:00:00"/>
        <d v="2024-09-23T00:00:00"/>
        <d v="2024-09-24T00:00:00"/>
        <d v="2024-09-26T00:00:00"/>
        <d v="2024-09-27T00:00:00"/>
        <d v="2024-10-01T00:00:00"/>
        <d v="2024-10-03T00:00:00"/>
        <d v="2024-10-04T00:00:00"/>
        <d v="2024-10-07T00:00:00"/>
        <d v="2024-10-08T00:00:00"/>
        <d v="2024-10-09T00:00:00"/>
        <d v="2024-10-11T00:00:00"/>
        <d v="2024-10-14T00:00:00"/>
        <d v="2024-10-22T00:00:00"/>
        <d v="2024-10-23T00:00:00"/>
        <d v="2024-10-24T00:00:00"/>
      </sharedItems>
      <fieldGroup par="21"/>
    </cacheField>
    <cacheField name="Business Type" numFmtId="0">
      <sharedItems/>
    </cacheField>
    <cacheField name="Overdue Days" numFmtId="1">
      <sharedItems containsSemiMixedTypes="0" containsString="0" containsNumber="1" containsInteger="1" minValue="1" maxValue="298"/>
    </cacheField>
    <cacheField name="Due Date" numFmtId="14">
      <sharedItems containsSemiMixedTypes="0" containsNonDate="0" containsDate="1" containsString="0" minDate="2024-01-01T00:00:00" maxDate="2024-12-27T00:00:00"/>
    </cacheField>
    <cacheField name="Aging Group" numFmtId="14">
      <sharedItems containsNonDate="0"/>
    </cacheField>
    <cacheField name="Incharge" numFmtId="164">
      <sharedItems/>
    </cacheField>
    <cacheField name="DN/No" numFmtId="0">
      <sharedItems containsMixedTypes="1" containsNumber="1" containsInteger="1" minValue="14808" maxValue="1318505"/>
    </cacheField>
    <cacheField name="Insured" numFmtId="0">
      <sharedItems count="84">
        <s v="SAFARICOM PLC LTD"/>
        <s v="EMBASSY OF BELGIUM"/>
        <s v="MPESA FOUNDATION"/>
        <s v="SAFARICOM FOUNDATION"/>
        <s v="SAFARICOM PENSION FUND"/>
        <s v="UBA KENYA BANK LTD"/>
        <s v="ZINDUA TRUST"/>
        <s v="THE M-PESA ACADEMY"/>
        <s v="EABX PUBLIC LIMITED COMPANY"/>
        <s v="KENBRIGHT REINSURANCE BROKERS"/>
        <s v="HIGH NOON PLAZA LIMITED"/>
        <s v="SBM BANK (KENYA) LIMITED"/>
        <s v="TOURISM FUND"/>
        <s v="NAIROBI SECURITIES EXCHANGE PL"/>
        <s v="EXPORT CONSOLIDATION SERVICES"/>
        <s v="GREEN LIGHT PLANET KENYA LIMIT"/>
        <s v="ORARO &amp; CO. ADVOCATES."/>
        <s v="GEOTHERMAL DEVELOPMENT COMPANY"/>
        <s v="HAND IN HAND EASTERN AFRICA"/>
        <s v="KENYA POWER &amp; LIGHTING CO. LIM"/>
        <s v="LARGE TAXPAYERS OFFICE WELFARE"/>
        <s v="K.R.C.S/ BOMA INTERNATIONAL HO"/>
        <s v="K.R.C.S/EMERGENCY PLUS MEDICAL"/>
        <s v="K.R.C.S/SWITCH TV"/>
        <s v="KCA UNIVERSITY"/>
        <s v="PARAMOUNT HOLDINGS LIMITED"/>
        <s v="TORRENT EAST AFRICA LIMITED"/>
        <s v="HALTONS LIMITED"/>
        <s v="JUMBO CHEM K. LTD"/>
        <s v="JIMMY KAHINDI AND ASSOCIATES"/>
        <s v="ZHONGMEI ENG GROUP LIMITED"/>
        <s v="HUMAN RESOURCE MANAGEMENT PROF"/>
        <s v="KENYA VEHICLE MANUFACTURERS LT"/>
        <s v="THE ANTI-COUNTERFEIT AGENCY"/>
        <s v="NAIROBI CLUB"/>
        <s v="KAMBU RIDGE PROPERTIES"/>
        <s v="ENASHIPAI RESORT AND SPA"/>
        <s v="SMILE AFRICA"/>
        <s v="IPAY KENYA LTD"/>
        <s v="MAC APARTMENTS LIMITED"/>
        <s v="KENYA INSTITUTE OF CURRICULUM"/>
        <s v="EAST AFRICA DEVICE ASSEMBLY KE"/>
        <s v="SYBYL KENYA LIMITED"/>
        <s v="THE ANGLICAN CHURCH OF KENYA"/>
        <s v="CENTRAL ORGANIZATION OF TRADE"/>
        <s v="LEISURE LODGE BEACH &amp; GOLF RES"/>
        <s v="RILEY FALCON SECURITY SERVICES"/>
        <s v="PRIME BANK LTD"/>
        <s v="HABITAT FOR HUMANITY KENYA"/>
        <s v="PRIME INVESTMENT LTD"/>
        <s v="CEDAR HOLDINGS LIMITED"/>
        <s v="PICKLEBALL KENYA LIMITED"/>
        <s v="LAW SOCIETY OF KENYA"/>
        <s v="CENTRAL BANK OF KENYA PENSION"/>
        <s v="ORGANISATION OF EASTERN AND SO"/>
        <s v="PRIME BANK LIMITED"/>
        <s v="CRESSKILL PROPERTIES LIMITED"/>
        <s v="K.R.C.S/BOMA HOTEL"/>
        <s v="K.R.C.S/BOMA PANAFRICAN LIMITE"/>
        <s v="OKHI LIMITED"/>
        <s v="NURSING COUNCIL OF KENYA"/>
        <s v="AGRO-CHEMICAL &amp; FOOD COMPANY L"/>
        <s v="LAVINGTON CORNER MALL/ GUTA LI"/>
        <s v="RURAL ELECTRIFICATION AND RENE"/>
        <s v="THE KENYA POWER AND LIGHTING C"/>
        <s v="MIDGULF FERTILISER LIMITED"/>
        <s v="SONGA OGODA &amp; ASSOCIATES"/>
        <s v="KENYA FILM COMMISSION"/>
        <s v="AFRITREK HOLIDAYS"/>
        <s v="THE ANTI-DOPING AGENCY OF KENY"/>
        <s v="THE NATIONAL GENDER AND EQUALI"/>
        <s v="CYBERSECURITY INSTITUTE LIMITE"/>
        <s v="AMICABRE TRAVEL SERVICES LTD"/>
        <s v="STARKEY HEARING TECHNOLOGIES L"/>
        <s v="KENYA NATIONAL BUREAU OF STATICS"/>
        <s v="CONSTITUENCY DEVELOPMENT FUND"/>
        <s v="INTERNATIONAL PROJECT PLANNING"/>
        <s v="KENBRIGHT HOLDINGS"/>
        <s v="MAITAI &amp; COMPANY ADVOCATES LLP"/>
        <s v="TOP IMAGE LIMITED"/>
        <s v="KENBRIGHT HOLDINGS LIMITED"/>
        <s v="THE MEDIA COUNCIL OF KENYA TRU"/>
        <s v="PARO INVESTMENT/ PRIME BANK"/>
        <s v="PRIME DEMAND HOLDINGS COMPANY"/>
      </sharedItems>
    </cacheField>
    <cacheField name="Under. Prem" numFmtId="0">
      <sharedItems containsSemiMixedTypes="0" containsString="0" containsNumber="1" minValue="-7851866.9000000004" maxValue="71141224.359999999"/>
    </cacheField>
    <cacheField name="Coll. Prem" numFmtId="164">
      <sharedItems containsString="0" containsBlank="1" containsNumber="1" minValue="-2187319" maxValue="71141224.359999999"/>
    </cacheField>
    <cacheField name="Os. Prem" numFmtId="164">
      <sharedItems containsSemiMixedTypes="0" containsString="0" containsNumber="1" minValue="-7851866.9000000004" maxValue="44425057"/>
    </cacheField>
    <cacheField name="Broker " numFmtId="0">
      <sharedItems containsString="0" containsBlank="1" containsNumber="1" minValue="-781669.18" maxValue="7082393.2000000002"/>
    </cacheField>
    <cacheField name="Binder  " numFmtId="0">
      <sharedItems containsString="0" containsBlank="1" containsNumber="1" minValue="-696776" maxValue="5996770"/>
    </cacheField>
    <cacheField name="Income" numFmtId="0">
      <sharedItems containsSemiMixedTypes="0" containsString="0" containsNumber="1" minValue="-781669.18" maxValue="7739550"/>
    </cacheField>
    <cacheField name="Income %" numFmtId="0">
      <sharedItems containsString="0" containsBlank="1" containsNumber="1" minValue="0" maxValue="1"/>
    </cacheField>
    <cacheField name="Coll. Income" numFmtId="164">
      <sharedItems containsSemiMixedTypes="0" containsString="0" containsNumber="1" minValue="-381066.02787456446" maxValue="7082393.2000000002"/>
    </cacheField>
    <cacheField name="Uncoll.Income" numFmtId="164">
      <sharedItems containsString="0" containsBlank="1" containsNumber="1" minValue="-781669.18" maxValue="7739550"/>
    </cacheField>
    <cacheField name="Wth Tax" numFmtId="0">
      <sharedItems containsSemiMixedTypes="0" containsString="0" containsNumber="1" minValue="-39083.459000000003" maxValue="386977.5"/>
    </cacheField>
    <cacheField name="Markt Cost" numFmtId="0">
      <sharedItems containsString="0" containsBlank="1" containsNumber="1" minValue="-65325.600000000006" maxValue="200015.70800000001"/>
    </cacheField>
    <cacheField name="Net Income Uncollected" numFmtId="164">
      <sharedItems containsSemiMixedTypes="0" containsString="0" containsNumber="1" minValue="-742585.72100000002" maxValue="7352572.5"/>
    </cacheField>
    <cacheField name="Days (Date)" numFmtId="0" databaseField="0">
      <fieldGroup base="0">
        <rangePr groupBy="days" startDate="2024-01-01T00:00:00" endDate="2024-10-25T00:00:00"/>
        <groupItems count="368">
          <s v="&lt;01-01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5-10-2024"/>
        </groupItems>
      </fieldGroup>
    </cacheField>
    <cacheField name="Months (Date)" numFmtId="0" databaseField="0">
      <fieldGroup base="0">
        <rangePr groupBy="months" startDate="2024-01-01T00:00:00" endDate="2024-10-25T00:00:00"/>
        <groupItems count="14">
          <s v="&lt;01-01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5-10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4-01-19T00:00:00"/>
    <s v="Director's Policy"/>
    <d v="2024-01-19T00:00:00"/>
    <n v="210"/>
    <x v="0"/>
    <s v="Pelecia"/>
    <s v="1315272"/>
    <x v="0"/>
    <n v="60270"/>
    <n v="0"/>
    <n v="60270"/>
    <n v="6000"/>
    <n v="0"/>
    <n v="6000"/>
    <n v="9.9552015928322551E-2"/>
    <n v="0"/>
    <n v="6000"/>
  </r>
  <r>
    <d v="2024-01-23T00:00:00"/>
    <s v="Kenbright Policy"/>
    <d v="2024-01-23T00:00:00"/>
    <n v="206"/>
    <x v="0"/>
    <s v="Pelecia"/>
    <s v="1315318"/>
    <x v="1"/>
    <n v="1240560.52"/>
    <n v="0"/>
    <n v="1240560.52"/>
    <n v="247000.6"/>
    <n v="0"/>
    <n v="247000.6"/>
    <n v="0.19910403081342617"/>
    <n v="0"/>
    <n v="247000.6"/>
  </r>
  <r>
    <d v="2024-01-23T00:00:00"/>
    <s v="Kenbright Policy"/>
    <d v="2024-01-23T00:00:00"/>
    <n v="206"/>
    <x v="0"/>
    <s v="Pelecia"/>
    <s v="1315317"/>
    <x v="2"/>
    <n v="1205400"/>
    <n v="0"/>
    <n v="1205400"/>
    <n v="240000"/>
    <n v="0"/>
    <n v="240000"/>
    <n v="0.1991040318566451"/>
    <n v="0"/>
    <n v="240000"/>
  </r>
  <r>
    <d v="2024-02-13T00:00:00"/>
    <s v="Kenbright Policy"/>
    <d v="2024-02-13T00:00:00"/>
    <n v="185"/>
    <x v="0"/>
    <s v="Pelecia"/>
    <s v="1315527"/>
    <x v="3"/>
    <n v="452025"/>
    <n v="452025"/>
    <n v="0"/>
    <n v="90000"/>
    <n v="45000"/>
    <n v="135000"/>
    <n v="0.29865604778496763"/>
    <n v="135000"/>
    <n v="0"/>
  </r>
  <r>
    <d v="2024-02-19T00:00:00"/>
    <s v="Kenbright Policy"/>
    <d v="2024-02-19T00:00:00"/>
    <n v="179"/>
    <x v="0"/>
    <s v="Pelecia"/>
    <s v="1315588"/>
    <x v="2"/>
    <n v="104849.53"/>
    <n v="0"/>
    <n v="104849.53"/>
    <n v="10434"/>
    <n v="7825.5"/>
    <n v="18259.5"/>
    <n v="0.17414956461893535"/>
    <n v="0"/>
    <n v="18259.5"/>
  </r>
  <r>
    <d v="2024-02-19T00:00:00"/>
    <s v="Director's Policy"/>
    <d v="2024-02-19T00:00:00"/>
    <n v="179"/>
    <x v="0"/>
    <s v="Pelecia"/>
    <s v="1315590"/>
    <x v="4"/>
    <n v="22601.25"/>
    <n v="0"/>
    <n v="22601.25"/>
    <n v="4500"/>
    <n v="0"/>
    <n v="4500"/>
    <n v="0.1991040318566451"/>
    <n v="0"/>
    <n v="4500"/>
  </r>
  <r>
    <d v="2024-02-22T00:00:00"/>
    <s v="Kenbright Policy"/>
    <d v="2024-02-22T00:00:00"/>
    <n v="176"/>
    <x v="0"/>
    <s v="Pelecia"/>
    <s v="1315621"/>
    <x v="2"/>
    <n v="985454.5"/>
    <n v="0"/>
    <n v="985454.5"/>
    <n v="196200"/>
    <n v="0"/>
    <n v="196200"/>
    <n v="0.19909595014280212"/>
    <n v="0"/>
    <n v="196200"/>
  </r>
  <r>
    <d v="2024-02-29T00:00:00"/>
    <s v="Kenbright Policy"/>
    <d v="2024-02-29T00:00:00"/>
    <n v="169"/>
    <x v="0"/>
    <s v="Pelecia"/>
    <s v="1315714"/>
    <x v="2"/>
    <n v="500000"/>
    <n v="332000"/>
    <n v="168000"/>
    <n v="40000"/>
    <n v="0"/>
    <n v="40000"/>
    <n v="0.08"/>
    <n v="26560"/>
    <n v="13440"/>
  </r>
  <r>
    <d v="2024-03-14T00:00:00"/>
    <s v="Director's Policy"/>
    <d v="2024-03-14T00:00:00"/>
    <n v="155"/>
    <x v="0"/>
    <s v="Pelecia"/>
    <s v="1315868"/>
    <x v="5"/>
    <n v="502.25"/>
    <n v="0"/>
    <n v="502.25"/>
    <n v="100"/>
    <n v="0"/>
    <n v="100"/>
    <n v="0.1991040318566451"/>
    <n v="0"/>
    <n v="100"/>
  </r>
  <r>
    <d v="2024-03-15T00:00:00"/>
    <s v="Director's Policy"/>
    <d v="2024-03-15T00:00:00"/>
    <n v="154"/>
    <x v="0"/>
    <s v="Pelecia"/>
    <s v="1315887"/>
    <x v="5"/>
    <n v="87592.4"/>
    <n v="0"/>
    <n v="87592.4"/>
    <n v="17440"/>
    <n v="8720"/>
    <n v="26160"/>
    <n v="0.29865604778496768"/>
    <n v="0"/>
    <n v="26160"/>
  </r>
  <r>
    <d v="2024-04-08T00:00:00"/>
    <s v="Kenbright Policy"/>
    <d v="2024-04-08T00:00:00"/>
    <n v="130"/>
    <x v="0"/>
    <s v="Pelecia"/>
    <s v="1316138"/>
    <x v="6"/>
    <n v="502.25"/>
    <n v="0"/>
    <n v="502.25"/>
    <n v="50"/>
    <n v="0"/>
    <n v="50"/>
    <n v="9.9552015928322551E-2"/>
    <n v="0"/>
    <n v="50"/>
  </r>
  <r>
    <d v="2024-04-08T00:00:00"/>
    <s v="Kenbright Policy"/>
    <d v="2024-04-08T00:00:00"/>
    <n v="130"/>
    <x v="0"/>
    <s v="Pelecia"/>
    <s v="1316139"/>
    <x v="6"/>
    <n v="635.85"/>
    <n v="0"/>
    <n v="635.85"/>
    <n v="63.3"/>
    <n v="0"/>
    <n v="63.3"/>
    <n v="9.9551781080443491E-2"/>
    <n v="0"/>
    <n v="63.3"/>
  </r>
  <r>
    <d v="2024-07-11T00:00:00"/>
    <s v="Kenbright Policy"/>
    <d v="2024-07-11T00:00:00"/>
    <n v="36"/>
    <x v="1"/>
    <s v="Pelecia"/>
    <s v="1317331"/>
    <x v="7"/>
    <n v="63959.01"/>
    <n v="0"/>
    <n v="63959.01"/>
    <n v="6367.25"/>
    <n v="0"/>
    <n v="6367.25"/>
    <n v="9.9552041221401016E-2"/>
    <n v="0"/>
    <n v="6367.25"/>
  </r>
  <r>
    <d v="2024-07-11T00:00:00"/>
    <s v="Kenbright Policy"/>
    <d v="2024-07-11T00:00:00"/>
    <n v="36"/>
    <x v="1"/>
    <s v="Pelecia"/>
    <s v="1317332"/>
    <x v="7"/>
    <n v="213161.76"/>
    <n v="0"/>
    <n v="213161.76"/>
    <n v="21220.68"/>
    <n v="0"/>
    <n v="21220.68"/>
    <n v="9.9552002197767553E-2"/>
    <n v="0"/>
    <n v="21220.68"/>
  </r>
  <r>
    <d v="2024-07-11T00:00:00"/>
    <s v="Kenbright Policy"/>
    <d v="2024-07-11T00:00:00"/>
    <n v="36"/>
    <x v="1"/>
    <s v="Pelecia"/>
    <s v="1317333"/>
    <x v="7"/>
    <n v="140529.15"/>
    <n v="0"/>
    <n v="140529.15"/>
    <n v="13989.96"/>
    <n v="0"/>
    <n v="13989.96"/>
    <n v="9.9552014653187609E-2"/>
    <n v="0"/>
    <n v="13989.96"/>
  </r>
  <r>
    <d v="2024-07-11T00:00:00"/>
    <s v="Kenbright Policy"/>
    <d v="2024-07-11T00:00:00"/>
    <n v="36"/>
    <x v="1"/>
    <s v="Pelecia"/>
    <s v="1317334"/>
    <x v="7"/>
    <n v="104268.73"/>
    <n v="0"/>
    <n v="104268.73"/>
    <n v="10380.16"/>
    <n v="0"/>
    <n v="10380.16"/>
    <n v="9.9551994159706364E-2"/>
    <n v="0"/>
    <n v="10380.16"/>
  </r>
  <r>
    <d v="2024-07-11T00:00:00"/>
    <s v="Kenbright Policy"/>
    <d v="2024-07-11T00:00:00"/>
    <n v="36"/>
    <x v="1"/>
    <s v="Pelecia"/>
    <s v="1317335"/>
    <x v="7"/>
    <n v="21798.21"/>
    <n v="0"/>
    <n v="21798.21"/>
    <n v="2170.06"/>
    <n v="0"/>
    <n v="2170.06"/>
    <n v="9.9552210938421093E-2"/>
    <n v="0"/>
    <n v="2170.06"/>
  </r>
  <r>
    <d v="2024-07-11T00:00:00"/>
    <s v="Kenbright Policy"/>
    <d v="2024-07-11T00:00:00"/>
    <n v="36"/>
    <x v="1"/>
    <s v="Pelecia"/>
    <s v="1317336"/>
    <x v="7"/>
    <n v="143554.16"/>
    <n v="0"/>
    <n v="143554.16"/>
    <n v="14291.11"/>
    <n v="0"/>
    <n v="14291.11"/>
    <n v="9.9552043632869999E-2"/>
    <n v="0"/>
    <n v="14291.11"/>
  </r>
  <r>
    <d v="2024-07-11T00:00:00"/>
    <s v="Kenbright Policy"/>
    <d v="2024-07-11T00:00:00"/>
    <n v="36"/>
    <x v="1"/>
    <s v="Pelecia"/>
    <s v="1317337"/>
    <x v="7"/>
    <n v="24576.84"/>
    <n v="0"/>
    <n v="24576.84"/>
    <n v="2446.67"/>
    <n v="0"/>
    <n v="2446.67"/>
    <n v="9.9551854510181129E-2"/>
    <n v="0"/>
    <n v="2446.67"/>
  </r>
  <r>
    <d v="2024-07-11T00:00:00"/>
    <s v="Kenbright Policy"/>
    <d v="2024-07-11T00:00:00"/>
    <n v="36"/>
    <x v="1"/>
    <s v="Pelecia"/>
    <s v="1317338"/>
    <x v="7"/>
    <n v="37390.42"/>
    <n v="0"/>
    <n v="37390.42"/>
    <n v="3722.29"/>
    <n v="0"/>
    <n v="3722.29"/>
    <n v="9.9551970798937267E-2"/>
    <n v="0"/>
    <n v="3722.29"/>
  </r>
  <r>
    <d v="2024-07-11T00:00:00"/>
    <s v="Kenbright Policy"/>
    <d v="2024-07-11T00:00:00"/>
    <n v="36"/>
    <x v="1"/>
    <s v="Pelecia"/>
    <s v="1317339"/>
    <x v="7"/>
    <n v="6201.02"/>
    <n v="0"/>
    <n v="6201.02"/>
    <n v="617.32000000000005"/>
    <n v="0"/>
    <n v="617.32000000000005"/>
    <n v="9.955136413041725E-2"/>
    <n v="0"/>
    <n v="617.32000000000005"/>
  </r>
  <r>
    <d v="2024-07-11T00:00:00"/>
    <s v="Kenbright Policy"/>
    <d v="2024-07-11T00:00:00"/>
    <n v="36"/>
    <x v="1"/>
    <s v="Pelecia"/>
    <s v="1317340"/>
    <x v="7"/>
    <n v="102872.47"/>
    <n v="0"/>
    <n v="102872.47"/>
    <n v="10241.16"/>
    <n v="0"/>
    <n v="10241.16"/>
    <n v="9.9551998702859953E-2"/>
    <n v="0"/>
    <n v="10241.16"/>
  </r>
  <r>
    <d v="2024-07-11T00:00:00"/>
    <s v="Kenbright Policy"/>
    <d v="2024-07-11T00:00:00"/>
    <n v="36"/>
    <x v="1"/>
    <s v="Pelecia"/>
    <s v="1317341"/>
    <x v="7"/>
    <n v="14559.58"/>
    <n v="0"/>
    <n v="14559.58"/>
    <n v="1449.44"/>
    <n v="0"/>
    <n v="1449.44"/>
    <n v="9.9552322251053954E-2"/>
    <n v="0"/>
    <n v="1449.44"/>
  </r>
  <r>
    <d v="2024-07-12T00:00:00"/>
    <s v="Kenbright Policy"/>
    <d v="2024-07-12T00:00:00"/>
    <n v="35"/>
    <x v="1"/>
    <s v="Pelecia"/>
    <s v="14902"/>
    <x v="7"/>
    <n v="-63591.53"/>
    <n v="0"/>
    <n v="-63591.53"/>
    <n v="-6330.67"/>
    <n v="0"/>
    <n v="-6330.67"/>
    <n v="9.9552094437734079E-2"/>
    <n v="0"/>
    <n v="-6330.67"/>
  </r>
  <r>
    <d v="2024-07-12T00:00:00"/>
    <s v="Kenbright Policy"/>
    <d v="2024-07-12T00:00:00"/>
    <n v="35"/>
    <x v="1"/>
    <s v="Pelecia"/>
    <s v="14903"/>
    <x v="7"/>
    <n v="-170780.03"/>
    <n v="0"/>
    <n v="-170780.03"/>
    <n v="-17001.5"/>
    <n v="0"/>
    <n v="-17001.5"/>
    <n v="9.9552037788024753E-2"/>
    <n v="0"/>
    <n v="-17001.5"/>
  </r>
  <r>
    <d v="2024-07-12T00:00:00"/>
    <s v="Kenbright Policy"/>
    <d v="2024-07-12T00:00:00"/>
    <n v="35"/>
    <x v="1"/>
    <s v="Pelecia"/>
    <s v="14904"/>
    <x v="7"/>
    <n v="-48432.59"/>
    <n v="0"/>
    <n v="-48432.59"/>
    <n v="-4746.5"/>
    <n v="0"/>
    <n v="-4746.5"/>
    <n v="9.8002192325456899E-2"/>
    <n v="0"/>
    <n v="-4746.5"/>
  </r>
  <r>
    <d v="2024-07-12T00:00:00"/>
    <s v="Kenbright Policy"/>
    <d v="2024-07-12T00:00:00"/>
    <n v="35"/>
    <x v="1"/>
    <s v="Pelecia"/>
    <s v="1317357"/>
    <x v="7"/>
    <n v="16912.669999999998"/>
    <n v="0"/>
    <n v="16912.669999999998"/>
    <n v="1608.63"/>
    <n v="0"/>
    <n v="1608.63"/>
    <n v="9.511389981593682E-2"/>
    <n v="0"/>
    <n v="1608.63"/>
  </r>
  <r>
    <d v="2024-07-12T00:00:00"/>
    <s v="Kenbright Policy"/>
    <d v="2024-07-12T00:00:00"/>
    <n v="35"/>
    <x v="1"/>
    <s v="Pelecia"/>
    <s v="1317368"/>
    <x v="7"/>
    <n v="82889.58"/>
    <n v="0"/>
    <n v="82889.58"/>
    <n v="8251.82"/>
    <n v="0"/>
    <n v="8251.82"/>
    <n v="9.9551958159276463E-2"/>
    <n v="0"/>
    <n v="8251.82"/>
  </r>
  <r>
    <d v="2024-07-12T00:00:00"/>
    <s v="Kenbright Policy"/>
    <d v="2024-07-12T00:00:00"/>
    <n v="35"/>
    <x v="1"/>
    <s v="Pelecia"/>
    <s v="1317371"/>
    <x v="7"/>
    <n v="195289"/>
    <n v="0"/>
    <n v="195289"/>
    <n v="19441.41"/>
    <n v="0"/>
    <n v="19441.41"/>
    <n v="9.9551997296314698E-2"/>
    <n v="0"/>
    <n v="19441.41"/>
  </r>
  <r>
    <d v="2024-05-13T00:00:00"/>
    <s v="Director's Policy"/>
    <d v="2024-05-13T00:00:00"/>
    <n v="95"/>
    <x v="2"/>
    <s v="Pelecia"/>
    <s v="1316559"/>
    <x v="5"/>
    <n v="244787.33"/>
    <n v="0"/>
    <n v="244787.33"/>
    <n v="24369.07"/>
    <n v="0"/>
    <n v="24369.07"/>
    <n v="9.9552007042194551E-2"/>
    <n v="0"/>
    <n v="24369.07"/>
  </r>
  <r>
    <d v="2024-05-13T00:00:00"/>
    <s v="Kenbright Policy"/>
    <d v="2024-05-13T00:00:00"/>
    <n v="95"/>
    <x v="2"/>
    <s v="Pelecia"/>
    <s v="1316560"/>
    <x v="2"/>
    <n v="9040.5"/>
    <n v="0"/>
    <n v="9040.5"/>
    <n v="900"/>
    <n v="675"/>
    <n v="1575"/>
    <n v="0.17421602787456447"/>
    <n v="0"/>
    <n v="1575"/>
  </r>
  <r>
    <d v="2024-08-05T00:00:00"/>
    <s v="Kenbright pplicy"/>
    <d v="2024-08-05T00:00:00"/>
    <n v="11"/>
    <x v="3"/>
    <s v="Pelecia"/>
    <s v="1317623"/>
    <x v="7"/>
    <n v="17600.52"/>
    <n v="0"/>
    <n v="17600.52"/>
    <n v="1752.17"/>
    <n v="0"/>
    <n v="1752.17"/>
    <n v="9.9552172322181387E-2"/>
    <n v="0"/>
    <n v="1752.17"/>
  </r>
  <r>
    <d v="2024-08-14T00:00:00"/>
    <s v="Normal-Income Tagged"/>
    <d v="2024-08-11T00:00:00"/>
    <n v="5"/>
    <x v="3"/>
    <s v="Pelecia"/>
    <s v="14926"/>
    <x v="7"/>
    <n v="-50348.6"/>
    <n v="0"/>
    <n v="-50348.6"/>
    <n v="-5012.3"/>
    <n v="0"/>
    <n v="-5012.3"/>
    <n v="9.955192398596982E-2"/>
    <n v="0"/>
    <n v="-5012.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5">
  <r>
    <x v="0"/>
    <s v="Normal-Income Tagged"/>
    <n v="298"/>
    <d v="2024-01-01T00:00:00"/>
    <x v="0"/>
    <s v="Eugenia"/>
    <s v="1315148"/>
    <s v="SAFARICOM PLC LTD"/>
    <n v="1484251.21"/>
    <n v="1484251.21"/>
    <n v="0"/>
    <m/>
    <n v="0"/>
    <n v="0"/>
    <n v="0"/>
    <n v="0"/>
    <n v="0"/>
    <n v="0"/>
    <m/>
    <n v="0"/>
  </r>
  <r>
    <x v="0"/>
    <s v="Normal-Income Tagged"/>
    <n v="298"/>
    <d v="2024-01-01T00:00:00"/>
    <x v="0"/>
    <s v="Eugenia"/>
    <s v="1315364"/>
    <s v="SAFARICOM PLC LTD"/>
    <n v="1781968.5"/>
    <n v="1781968.5"/>
    <n v="0"/>
    <m/>
    <n v="0"/>
    <n v="0"/>
    <n v="0"/>
    <n v="0"/>
    <n v="0"/>
    <n v="0"/>
    <m/>
    <n v="0"/>
  </r>
  <r>
    <x v="0"/>
    <s v="Normal-Income Tagged"/>
    <n v="298"/>
    <d v="2024-01-01T00:00:00"/>
    <x v="0"/>
    <s v="Eugenia"/>
    <s v="1315376"/>
    <s v="SAFARICOM PLC LTD"/>
    <n v="5996770"/>
    <n v="5996770"/>
    <n v="0"/>
    <m/>
    <n v="5996770"/>
    <n v="5996770"/>
    <n v="1"/>
    <n v="5996770"/>
    <n v="0"/>
    <n v="0"/>
    <m/>
    <n v="0"/>
  </r>
  <r>
    <x v="0"/>
    <s v="Normal-Income Tagged"/>
    <n v="298"/>
    <d v="2024-01-01T00:00:00"/>
    <x v="0"/>
    <s v="Eugenia"/>
    <s v="1315786"/>
    <s v="SAFARICOM PLC LTD"/>
    <n v="10000000"/>
    <n v="10000000"/>
    <n v="0"/>
    <m/>
    <n v="0"/>
    <n v="0"/>
    <n v="0"/>
    <n v="0"/>
    <n v="0"/>
    <n v="0"/>
    <m/>
    <n v="0"/>
  </r>
  <r>
    <x v="0"/>
    <s v="Normal-Income Tagged"/>
    <n v="298"/>
    <d v="2024-01-01T00:00:00"/>
    <x v="0"/>
    <s v="Eugenia"/>
    <s v="1315787"/>
    <s v="SAFARICOM PLC LTD"/>
    <n v="777816.31"/>
    <n v="777816.31"/>
    <n v="0"/>
    <m/>
    <n v="0"/>
    <n v="0"/>
    <n v="0"/>
    <n v="0"/>
    <n v="0"/>
    <n v="0"/>
    <m/>
    <n v="0"/>
  </r>
  <r>
    <x v="1"/>
    <s v="Normal-Income Tagged"/>
    <n v="291"/>
    <d v="2024-01-08T00:00:00"/>
    <x v="0"/>
    <s v="Eugenia"/>
    <s v="1315124"/>
    <s v="EMBASSY OF BELGIUM"/>
    <n v="346341.98"/>
    <n v="346341.98"/>
    <n v="0"/>
    <n v="68958.080000000002"/>
    <n v="0"/>
    <n v="68958.080000000002"/>
    <n v="0.19910401851949916"/>
    <n v="68958.080000000002"/>
    <n v="0"/>
    <n v="0"/>
    <m/>
    <n v="0"/>
  </r>
  <r>
    <x v="1"/>
    <s v="Normal-Income Tagged"/>
    <n v="291"/>
    <d v="2024-01-08T00:00:00"/>
    <x v="0"/>
    <s v="Eugenia"/>
    <s v="1315119"/>
    <s v="MPESA FOUNDATION"/>
    <n v="561581"/>
    <n v="561581"/>
    <n v="0"/>
    <m/>
    <n v="0"/>
    <n v="0"/>
    <n v="0"/>
    <n v="0"/>
    <n v="0"/>
    <n v="0"/>
    <m/>
    <n v="0"/>
  </r>
  <r>
    <x v="1"/>
    <s v="Normal-Income Tagged"/>
    <n v="291"/>
    <d v="2024-01-08T00:00:00"/>
    <x v="0"/>
    <s v="Eugenia"/>
    <s v="1315118"/>
    <s v="SAFARICOM FOUNDATION"/>
    <n v="181736.33"/>
    <n v="0"/>
    <n v="181736.33"/>
    <m/>
    <n v="0"/>
    <n v="0"/>
    <n v="0"/>
    <n v="0"/>
    <n v="0"/>
    <n v="0"/>
    <m/>
    <n v="0"/>
  </r>
  <r>
    <x v="1"/>
    <s v="Normal-Income Tagged"/>
    <n v="291"/>
    <d v="2024-01-08T00:00:00"/>
    <x v="0"/>
    <s v="Eugenia"/>
    <s v="1315117"/>
    <s v="SAFARICOM PENSION FUND"/>
    <n v="603983.18000000005"/>
    <n v="603983.18000000005"/>
    <n v="0"/>
    <m/>
    <n v="0"/>
    <n v="0"/>
    <n v="0"/>
    <n v="0"/>
    <n v="0"/>
    <n v="0"/>
    <m/>
    <n v="0"/>
  </r>
  <r>
    <x v="1"/>
    <s v="Normal-Income Tagged"/>
    <n v="291"/>
    <d v="2024-01-08T00:00:00"/>
    <x v="0"/>
    <s v="Eugenia"/>
    <s v="1315128"/>
    <s v="UBA KENYA BANK LTD"/>
    <n v="50225"/>
    <n v="50225"/>
    <n v="0"/>
    <n v="10000"/>
    <n v="0"/>
    <n v="10000"/>
    <n v="0.1991040318566451"/>
    <n v="10000"/>
    <n v="0"/>
    <n v="0"/>
    <m/>
    <n v="0"/>
  </r>
  <r>
    <x v="1"/>
    <s v="Normal-Income Tagged"/>
    <n v="291"/>
    <d v="2024-01-08T00:00:00"/>
    <x v="0"/>
    <s v="Eugenia"/>
    <s v="1315120"/>
    <s v="ZINDUA TRUST"/>
    <n v="167835"/>
    <n v="167835"/>
    <n v="0"/>
    <m/>
    <n v="0"/>
    <n v="0"/>
    <n v="0"/>
    <n v="0"/>
    <n v="0"/>
    <n v="0"/>
    <m/>
    <n v="0"/>
  </r>
  <r>
    <x v="2"/>
    <s v="Normal-Income Tagged"/>
    <n v="288"/>
    <d v="2024-01-11T00:00:00"/>
    <x v="0"/>
    <s v="Eugenia"/>
    <s v="1315195"/>
    <s v="THE M-PESA ACADEMY"/>
    <n v="3768215.83"/>
    <n v="3768215.83"/>
    <n v="0"/>
    <n v="937823.75"/>
    <n v="0"/>
    <n v="937823.75"/>
    <n v="0.2488773977683757"/>
    <n v="937823.75"/>
    <n v="0"/>
    <n v="0"/>
    <m/>
    <n v="0"/>
  </r>
  <r>
    <x v="2"/>
    <s v="Normal-Income Tagged"/>
    <n v="288"/>
    <d v="2024-01-11T00:00:00"/>
    <x v="0"/>
    <s v="Eugenia"/>
    <s v="1315196"/>
    <s v="THE M-PESA ACADEMY"/>
    <n v="1248363"/>
    <n v="1248363"/>
    <n v="0"/>
    <n v="124273.07"/>
    <n v="0"/>
    <n v="124273.07"/>
    <n v="9.9548825141405187E-2"/>
    <n v="124273.07"/>
    <n v="0"/>
    <n v="0"/>
    <m/>
    <n v="0"/>
  </r>
  <r>
    <x v="2"/>
    <s v="Normal-Income Tagged"/>
    <n v="288"/>
    <d v="2024-01-11T00:00:00"/>
    <x v="0"/>
    <s v="Eugenia"/>
    <s v="1315198"/>
    <s v="THE M-PESA ACADEMY"/>
    <n v="60310"/>
    <n v="60310"/>
    <n v="0"/>
    <n v="6000"/>
    <n v="0"/>
    <n v="6000"/>
    <n v="9.9485989056541199E-2"/>
    <n v="6000"/>
    <n v="0"/>
    <n v="0"/>
    <m/>
    <n v="0"/>
  </r>
  <r>
    <x v="2"/>
    <s v="Normal-Income Tagged"/>
    <n v="288"/>
    <d v="2024-01-11T00:00:00"/>
    <x v="0"/>
    <s v="Eugenia"/>
    <s v="1315199"/>
    <s v="THE M-PESA ACADEMY"/>
    <n v="104249.85"/>
    <n v="104249.85"/>
    <n v="0"/>
    <n v="20748.599999999999"/>
    <n v="0"/>
    <n v="20748.599999999999"/>
    <n v="0.19902762450017911"/>
    <n v="20748.599999999999"/>
    <n v="0"/>
    <n v="0"/>
    <m/>
    <n v="0"/>
  </r>
  <r>
    <x v="2"/>
    <s v="Normal-Income Tagged"/>
    <n v="288"/>
    <d v="2024-01-11T00:00:00"/>
    <x v="0"/>
    <s v="Eugenia"/>
    <s v="1315200"/>
    <s v="THE M-PESA ACADEMY"/>
    <n v="113609.77"/>
    <n v="113609.77"/>
    <n v="0"/>
    <n v="11306.1"/>
    <n v="0"/>
    <n v="11306.1"/>
    <n v="9.9516969359237331E-2"/>
    <n v="11306.1"/>
    <n v="0"/>
    <n v="0"/>
    <m/>
    <n v="0"/>
  </r>
  <r>
    <x v="2"/>
    <s v="Normal-Income Tagged"/>
    <n v="288"/>
    <d v="2024-01-11T00:00:00"/>
    <x v="0"/>
    <s v="Eugenia"/>
    <s v="1315202"/>
    <s v="THE M-PESA ACADEMY"/>
    <n v="189913.61"/>
    <n v="189913.61"/>
    <n v="0"/>
    <n v="37804.6"/>
    <n v="0"/>
    <n v="37804.6"/>
    <n v="0.19906208933630404"/>
    <n v="37804.6"/>
    <n v="0"/>
    <n v="0"/>
    <m/>
    <n v="0"/>
  </r>
  <r>
    <x v="2"/>
    <s v="Normal-Income Tagged"/>
    <n v="288"/>
    <d v="2024-01-11T00:00:00"/>
    <x v="0"/>
    <s v="Eugenia"/>
    <s v="1315203"/>
    <s v="THE M-PESA ACADEMY"/>
    <n v="12596.25"/>
    <n v="12596.25"/>
    <n v="0"/>
    <n v="2500"/>
    <n v="0"/>
    <n v="2500"/>
    <n v="0.19847176739108863"/>
    <n v="2500"/>
    <n v="0"/>
    <n v="0"/>
    <m/>
    <n v="0"/>
  </r>
  <r>
    <x v="2"/>
    <s v="Normal-Income Tagged"/>
    <n v="288"/>
    <d v="2024-01-11T00:00:00"/>
    <x v="0"/>
    <s v="Eugenia"/>
    <s v="1315205"/>
    <s v="THE M-PESA ACADEMY"/>
    <n v="10085"/>
    <n v="10085"/>
    <n v="0"/>
    <n v="1000"/>
    <n v="0"/>
    <n v="1000"/>
    <n v="9.9157164105106596E-2"/>
    <n v="1000"/>
    <n v="0"/>
    <n v="0"/>
    <m/>
    <n v="0"/>
  </r>
  <r>
    <x v="2"/>
    <s v="Normal-Income Tagged"/>
    <n v="288"/>
    <d v="2024-01-11T00:00:00"/>
    <x v="0"/>
    <s v="Eugenia"/>
    <s v="1315206"/>
    <s v="THE M-PESA ACADEMY"/>
    <n v="25152.5"/>
    <n v="25152.5"/>
    <n v="0"/>
    <n v="5000"/>
    <n v="0"/>
    <n v="5000"/>
    <n v="0.19878739687903788"/>
    <n v="5000"/>
    <n v="0"/>
    <n v="0"/>
    <m/>
    <n v="0"/>
  </r>
  <r>
    <x v="2"/>
    <s v="Normal-Income Tagged"/>
    <n v="288"/>
    <d v="2024-01-11T00:00:00"/>
    <x v="0"/>
    <s v="Eugenia"/>
    <s v="1315208"/>
    <s v="THE M-PESA ACADEMY"/>
    <n v="35761.019999999997"/>
    <n v="35761.019999999997"/>
    <n v="0"/>
    <n v="7112.2"/>
    <n v="0"/>
    <n v="7112.2"/>
    <n v="0.19888135181826472"/>
    <n v="7112.2000000000007"/>
    <n v="0"/>
    <n v="0"/>
    <m/>
    <n v="0"/>
  </r>
  <r>
    <x v="2"/>
    <s v="Normal-Income Tagged"/>
    <n v="288"/>
    <d v="2024-01-11T00:00:00"/>
    <x v="0"/>
    <s v="Eugenia"/>
    <s v="1315209"/>
    <s v="THE M-PESA ACADEMY"/>
    <n v="313594.68"/>
    <n v="313594.68"/>
    <n v="0"/>
    <n v="31215"/>
    <n v="0"/>
    <n v="31215"/>
    <n v="9.9539316164419633E-2"/>
    <n v="31215"/>
    <n v="0"/>
    <n v="0"/>
    <m/>
    <n v="0"/>
  </r>
  <r>
    <x v="2"/>
    <s v="Normal-Income Tagged"/>
    <n v="288"/>
    <d v="2024-01-11T00:00:00"/>
    <x v="0"/>
    <s v="Eugenia"/>
    <s v="1315210"/>
    <s v="THE M-PESA ACADEMY"/>
    <n v="307306.51"/>
    <n v="307306.51"/>
    <n v="0"/>
    <n v="30589"/>
    <n v="0"/>
    <n v="30589"/>
    <n v="9.953905629919782E-2"/>
    <n v="30589"/>
    <n v="0"/>
    <n v="0"/>
    <m/>
    <n v="0"/>
  </r>
  <r>
    <x v="2"/>
    <s v="Normal-Income Tagged"/>
    <n v="288"/>
    <d v="2024-01-11T00:00:00"/>
    <x v="0"/>
    <s v="Eugenia"/>
    <s v="1315212"/>
    <s v="THE M-PESA ACADEMY"/>
    <n v="25152.5"/>
    <n v="25152.5"/>
    <n v="0"/>
    <n v="2500"/>
    <n v="0"/>
    <n v="2500"/>
    <n v="9.9393698439518938E-2"/>
    <n v="2500"/>
    <n v="0"/>
    <n v="0"/>
    <m/>
    <n v="0"/>
  </r>
  <r>
    <x v="2"/>
    <s v="Normal-Income Tagged"/>
    <n v="288"/>
    <d v="2024-01-11T00:00:00"/>
    <x v="0"/>
    <s v="Eugenia"/>
    <s v="1315213"/>
    <s v="THE M-PESA ACADEMY"/>
    <n v="1079977.95"/>
    <n v="1079977.95"/>
    <n v="0"/>
    <n v="107510"/>
    <n v="0"/>
    <n v="107510"/>
    <n v="9.9548328741341438E-2"/>
    <n v="107510"/>
    <n v="0"/>
    <n v="0"/>
    <m/>
    <n v="0"/>
  </r>
  <r>
    <x v="2"/>
    <s v="Normal-Income Tagged"/>
    <n v="288"/>
    <d v="2024-01-11T00:00:00"/>
    <x v="0"/>
    <s v="Eugenia"/>
    <s v="1315214"/>
    <s v="THE M-PESA ACADEMY"/>
    <n v="99063.61"/>
    <n v="99063.61"/>
    <n v="0"/>
    <n v="9858"/>
    <n v="0"/>
    <n v="9858"/>
    <n v="9.95118187193057E-2"/>
    <n v="9858"/>
    <n v="0"/>
    <n v="0"/>
    <m/>
    <n v="0"/>
  </r>
  <r>
    <x v="2"/>
    <s v="Normal-Income Tagged"/>
    <n v="288"/>
    <d v="2024-01-11T00:00:00"/>
    <x v="0"/>
    <s v="Eugenia"/>
    <s v="1315215"/>
    <s v="THE M-PESA ACADEMY"/>
    <n v="5063"/>
    <n v="5063"/>
    <n v="0"/>
    <n v="500.05"/>
    <n v="0"/>
    <n v="500.05"/>
    <n v="9.8765554019356119E-2"/>
    <n v="500.05"/>
    <n v="0"/>
    <n v="0"/>
    <m/>
    <n v="0"/>
  </r>
  <r>
    <x v="3"/>
    <s v="Normal-Income Tagged"/>
    <n v="287"/>
    <d v="2024-01-12T00:00:00"/>
    <x v="0"/>
    <s v="Eugenia"/>
    <s v="1315228"/>
    <s v="EABX PUBLIC LIMITED COMPANY"/>
    <n v="17166.11"/>
    <n v="17166.11"/>
    <n v="0"/>
    <n v="1704.94"/>
    <n v="0"/>
    <n v="1704.94"/>
    <n v="9.9320113875537325E-2"/>
    <n v="1704.94"/>
    <n v="0"/>
    <n v="0"/>
    <m/>
    <n v="0"/>
  </r>
  <r>
    <x v="3"/>
    <s v="Normal-Income Tagged"/>
    <n v="287"/>
    <d v="2024-01-12T00:00:00"/>
    <x v="0"/>
    <s v="Eugenia"/>
    <s v="1315230"/>
    <s v="EABX PUBLIC LIMITED COMPANY"/>
    <n v="5062.5"/>
    <n v="5062.5"/>
    <n v="0"/>
    <n v="1000"/>
    <n v="0"/>
    <n v="1000"/>
    <n v="0.19753086419753085"/>
    <n v="1000"/>
    <n v="0"/>
    <n v="0"/>
    <m/>
    <n v="0"/>
  </r>
  <r>
    <x v="3"/>
    <s v="Normal-Income Tagged"/>
    <n v="287"/>
    <d v="2024-01-12T00:00:00"/>
    <x v="0"/>
    <s v="Eugenia"/>
    <s v="1315232"/>
    <s v="EABX PUBLIC LIMITED COMPANY"/>
    <n v="5062.5"/>
    <n v="5062.5"/>
    <n v="0"/>
    <n v="1250"/>
    <n v="0"/>
    <n v="1250"/>
    <n v="0.24691358024691357"/>
    <n v="1250"/>
    <n v="0"/>
    <n v="0"/>
    <m/>
    <n v="0"/>
  </r>
  <r>
    <x v="3"/>
    <s v="Normal-Income Tagged"/>
    <n v="287"/>
    <d v="2024-01-12T00:00:00"/>
    <x v="0"/>
    <s v="Eugenia"/>
    <s v="1315233"/>
    <s v="EABX PUBLIC LIMITED COMPANY"/>
    <n v="8603.06"/>
    <n v="8603.06"/>
    <n v="0"/>
    <n v="852.47"/>
    <n v="0"/>
    <n v="852.47"/>
    <n v="9.9089161298421727E-2"/>
    <n v="852.47"/>
    <n v="0"/>
    <n v="0"/>
    <m/>
    <n v="0"/>
  </r>
  <r>
    <x v="4"/>
    <s v="Normal-Income Tagged"/>
    <n v="284"/>
    <d v="2024-01-15T00:00:00"/>
    <x v="0"/>
    <s v="Eugenia"/>
    <s v="1315235"/>
    <s v="KENBRIGHT REINSURANCE BROKERS"/>
    <n v="464387.38"/>
    <n v="464387.38"/>
    <n v="0"/>
    <n v="92461.4"/>
    <n v="0"/>
    <n v="92461.4"/>
    <n v="0.19910403249976344"/>
    <n v="92461.4"/>
    <n v="0"/>
    <n v="0"/>
    <m/>
    <n v="0"/>
  </r>
  <r>
    <x v="5"/>
    <s v="Normal-Income Tagged"/>
    <n v="277"/>
    <d v="2024-01-22T00:00:00"/>
    <x v="0"/>
    <s v="Eugenia"/>
    <s v="1315293"/>
    <s v="HIGH NOON PLAZA LIMITED"/>
    <n v="162164.48000000001"/>
    <n v="162164.48000000001"/>
    <n v="0"/>
    <n v="40359.5"/>
    <n v="0"/>
    <n v="40359.5"/>
    <n v="0.24888002600816159"/>
    <n v="40359.5"/>
    <n v="0"/>
    <n v="0"/>
    <m/>
    <n v="0"/>
  </r>
  <r>
    <x v="5"/>
    <s v="Normal-Income Tagged"/>
    <n v="277"/>
    <d v="2024-01-22T00:00:00"/>
    <x v="0"/>
    <s v="Eugenia"/>
    <s v="1315294"/>
    <s v="HIGH NOON PLAZA LIMITED"/>
    <n v="28957.73"/>
    <n v="28957.73"/>
    <n v="0"/>
    <n v="7207"/>
    <n v="0"/>
    <n v="7207"/>
    <n v="0.24888000544241556"/>
    <n v="7207"/>
    <n v="0"/>
    <n v="0"/>
    <m/>
    <n v="0"/>
  </r>
  <r>
    <x v="5"/>
    <s v="Normal-Income Tagged"/>
    <n v="277"/>
    <d v="2024-01-22T00:00:00"/>
    <x v="0"/>
    <s v="Eugenia"/>
    <s v="1315295"/>
    <s v="HIGH NOON PLAZA LIMITED"/>
    <n v="5022.5"/>
    <n v="5022.5"/>
    <n v="0"/>
    <n v="500"/>
    <n v="0"/>
    <n v="500"/>
    <n v="9.9552015928322551E-2"/>
    <n v="500"/>
    <n v="0"/>
    <n v="0"/>
    <m/>
    <n v="0"/>
  </r>
  <r>
    <x v="5"/>
    <s v="Normal-Income Tagged"/>
    <n v="277"/>
    <d v="2024-01-22T00:00:00"/>
    <x v="0"/>
    <s v="Eugenia"/>
    <s v="1315296"/>
    <s v="HIGH NOON PLAZA LIMITED"/>
    <n v="5817.06"/>
    <n v="5817.06"/>
    <n v="0"/>
    <n v="579.1"/>
    <n v="0"/>
    <n v="579.1"/>
    <n v="9.9552007371421294E-2"/>
    <n v="579.1"/>
    <n v="0"/>
    <n v="0"/>
    <m/>
    <n v="0"/>
  </r>
  <r>
    <x v="5"/>
    <s v="Normal-Income Tagged"/>
    <n v="277"/>
    <d v="2024-01-22T00:00:00"/>
    <x v="0"/>
    <s v="Eugenia"/>
    <s v="1315297"/>
    <s v="HIGH NOON PLAZA LIMITED"/>
    <n v="22601.25"/>
    <n v="22601.25"/>
    <n v="0"/>
    <n v="4500"/>
    <n v="0"/>
    <n v="4500"/>
    <n v="0.1991040318566451"/>
    <n v="4500"/>
    <n v="0"/>
    <n v="0"/>
    <m/>
    <n v="0"/>
  </r>
  <r>
    <x v="5"/>
    <s v="Normal-Income Tagged"/>
    <n v="277"/>
    <d v="2024-01-22T00:00:00"/>
    <x v="0"/>
    <s v="Eugenia"/>
    <s v="1315298"/>
    <s v="HIGH NOON PLAZA LIMITED"/>
    <n v="7533.75"/>
    <n v="7533.75"/>
    <n v="0"/>
    <n v="1500"/>
    <n v="0"/>
    <n v="1500"/>
    <n v="0.1991040318566451"/>
    <n v="1500"/>
    <n v="0"/>
    <n v="0"/>
    <m/>
    <n v="0"/>
  </r>
  <r>
    <x v="5"/>
    <s v="Normal-Income Tagged"/>
    <n v="277"/>
    <d v="2024-01-22T00:00:00"/>
    <x v="0"/>
    <s v="Eugenia"/>
    <s v="1315299"/>
    <s v="HIGH NOON PLAZA LIMITED"/>
    <n v="5022.5"/>
    <n v="5022.5"/>
    <n v="0"/>
    <n v="500"/>
    <n v="0"/>
    <n v="500"/>
    <n v="9.9552015928322551E-2"/>
    <n v="500"/>
    <n v="0"/>
    <n v="0"/>
    <m/>
    <n v="0"/>
  </r>
  <r>
    <x v="5"/>
    <s v="Normal-Income Tagged"/>
    <n v="277"/>
    <d v="2024-01-22T00:00:00"/>
    <x v="0"/>
    <s v="Eugenia"/>
    <s v="1315300"/>
    <s v="SBM BANK (KENYA) LIMITED"/>
    <n v="856453.59"/>
    <n v="856453.59"/>
    <n v="0"/>
    <n v="213144.25"/>
    <n v="80994.820000000007"/>
    <n v="294139.07"/>
    <n v="0.34343842262369406"/>
    <n v="294139.07"/>
    <n v="0"/>
    <n v="0"/>
    <m/>
    <n v="0"/>
  </r>
  <r>
    <x v="5"/>
    <s v="Normal-Income Tagged"/>
    <n v="277"/>
    <d v="2024-01-22T00:00:00"/>
    <x v="0"/>
    <s v="Eugenia"/>
    <s v="1315301"/>
    <s v="SBM BANK (KENYA) LIMITED"/>
    <n v="131880.63"/>
    <n v="131880.63"/>
    <n v="0"/>
    <n v="32812.5"/>
    <n v="12468.75"/>
    <n v="45281.25"/>
    <n v="0.34335027061972634"/>
    <n v="45281.25"/>
    <n v="0"/>
    <n v="0"/>
    <m/>
    <n v="0"/>
  </r>
  <r>
    <x v="5"/>
    <s v="Normal-Income Tagged"/>
    <n v="277"/>
    <d v="2024-01-22T00:00:00"/>
    <x v="0"/>
    <s v="Eugenia"/>
    <s v="1315302"/>
    <s v="SBM BANK (KENYA) LIMITED"/>
    <n v="220260.56"/>
    <n v="220260.56"/>
    <n v="0"/>
    <n v="21923.4"/>
    <n v="20827.23"/>
    <n v="42750.630000000005"/>
    <n v="0.19409117092955727"/>
    <n v="42750.630000000005"/>
    <n v="0"/>
    <n v="0"/>
    <m/>
    <n v="0"/>
  </r>
  <r>
    <x v="5"/>
    <s v="Normal-Income Tagged"/>
    <n v="277"/>
    <d v="2024-01-22T00:00:00"/>
    <x v="0"/>
    <s v="Eugenia"/>
    <s v="1315303"/>
    <s v="SBM BANK (KENYA) LIMITED"/>
    <n v="580669.13"/>
    <n v="580669.13"/>
    <n v="0"/>
    <n v="115605.6"/>
    <n v="54912.66"/>
    <n v="170518.26"/>
    <n v="0.29365821461871067"/>
    <n v="170518.26"/>
    <n v="0"/>
    <n v="0"/>
    <m/>
    <n v="0"/>
  </r>
  <r>
    <x v="6"/>
    <s v="Normal-Income Tagged"/>
    <n v="276"/>
    <d v="2024-01-23T00:00:00"/>
    <x v="0"/>
    <s v="Eugenia"/>
    <s v="1315305"/>
    <s v="SBM BANK (KENYA) LIMITED"/>
    <n v="1118567.82"/>
    <n v="1118567.82"/>
    <n v="0"/>
    <n v="111351.7"/>
    <n v="105784.12"/>
    <n v="217135.82"/>
    <n v="0.19411949469456397"/>
    <n v="217135.82"/>
    <n v="0"/>
    <n v="0"/>
    <m/>
    <n v="0"/>
  </r>
  <r>
    <x v="6"/>
    <s v="Normal-Income Tagged"/>
    <n v="276"/>
    <d v="2024-01-23T00:00:00"/>
    <x v="0"/>
    <s v="Eugenia"/>
    <s v="1315306"/>
    <s v="SBM BANK (KENYA) LIMITED"/>
    <n v="50265"/>
    <n v="50265"/>
    <n v="0"/>
    <n v="10000"/>
    <n v="4750"/>
    <n v="14750"/>
    <n v="0.29344474286282701"/>
    <n v="14750"/>
    <n v="0"/>
    <n v="0"/>
    <m/>
    <n v="0"/>
  </r>
  <r>
    <x v="6"/>
    <s v="Normal-Income Tagged"/>
    <n v="276"/>
    <d v="2024-01-23T00:00:00"/>
    <x v="0"/>
    <s v="Eugenia"/>
    <s v="1315307"/>
    <s v="SBM BANK (KENYA) LIMITED"/>
    <n v="80210.149999999994"/>
    <n v="80210.149999999994"/>
    <n v="0"/>
    <n v="7981.1"/>
    <n v="7582.05"/>
    <n v="15563.150000000001"/>
    <n v="0.19402968327574505"/>
    <n v="15563.15"/>
    <n v="0"/>
    <n v="0"/>
    <m/>
    <n v="0"/>
  </r>
  <r>
    <x v="6"/>
    <s v="Normal-Income Tagged"/>
    <n v="276"/>
    <d v="2024-01-23T00:00:00"/>
    <x v="0"/>
    <s v="Eugenia"/>
    <s v="1315308"/>
    <s v="SBM BANK (KENYA) LIMITED"/>
    <n v="75377.5"/>
    <n v="75377.5"/>
    <n v="0"/>
    <n v="15000"/>
    <n v="7125"/>
    <n v="22125"/>
    <n v="0.29352260289874299"/>
    <n v="22125"/>
    <n v="0"/>
    <n v="0"/>
    <m/>
    <n v="0"/>
  </r>
  <r>
    <x v="6"/>
    <s v="Normal-Income Tagged"/>
    <n v="276"/>
    <d v="2024-01-23T00:00:00"/>
    <x v="0"/>
    <s v="Eugenia"/>
    <s v="1315309"/>
    <s v="SBM BANK (KENYA) LIMITED"/>
    <n v="535260.80000000005"/>
    <n v="535260.80000000005"/>
    <n v="0"/>
    <n v="53282.31"/>
    <n v="50618.19"/>
    <n v="103900.5"/>
    <n v="0.19411191703184688"/>
    <n v="103900.5"/>
    <n v="0"/>
    <n v="0"/>
    <m/>
    <n v="0"/>
  </r>
  <r>
    <x v="6"/>
    <s v="Normal-Income Tagged"/>
    <n v="276"/>
    <d v="2024-01-23T00:00:00"/>
    <x v="0"/>
    <s v="Eugenia"/>
    <s v="1315311"/>
    <s v="SBM BANK (KENYA) LIMITED"/>
    <n v="1114461.46"/>
    <n v="1114461.46"/>
    <n v="0"/>
    <n v="110942.9"/>
    <n v="79046.820000000007"/>
    <n v="189989.72"/>
    <n v="0.17047670719811164"/>
    <n v="189989.72"/>
    <n v="0"/>
    <n v="0"/>
    <m/>
    <n v="0"/>
  </r>
  <r>
    <x v="6"/>
    <s v="Normal-Income Tagged"/>
    <n v="276"/>
    <d v="2024-01-23T00:00:00"/>
    <x v="0"/>
    <s v="Eugenia"/>
    <s v="1315312"/>
    <s v="SBM BANK (KENYA) LIMITED"/>
    <n v="280295.5"/>
    <n v="280295.5"/>
    <n v="0"/>
    <n v="27900"/>
    <n v="0"/>
    <n v="27900"/>
    <n v="9.9537809204928371E-2"/>
    <n v="27900"/>
    <n v="0"/>
    <n v="0"/>
    <m/>
    <n v="0"/>
  </r>
  <r>
    <x v="7"/>
    <s v="Normal-Income Tagged"/>
    <n v="275"/>
    <d v="2024-01-24T00:00:00"/>
    <x v="0"/>
    <s v="Eugenia"/>
    <s v="1316814"/>
    <s v="TOURISM FUND"/>
    <n v="55450929.340000004"/>
    <n v="55450929.340000004"/>
    <n v="0"/>
    <n v="5520251.7999999998"/>
    <n v="0"/>
    <n v="5520251.7999999998"/>
    <n v="9.9552015912164685E-2"/>
    <n v="5520251.7999999998"/>
    <n v="0"/>
    <n v="0"/>
    <m/>
    <n v="0"/>
  </r>
  <r>
    <x v="8"/>
    <s v="Normal-Income Tagged"/>
    <n v="273"/>
    <d v="2024-01-26T00:00:00"/>
    <x v="0"/>
    <s v="Eugenia"/>
    <s v="1315348"/>
    <s v="NAIROBI SECURITIES EXCHANGE PL"/>
    <n v="15491.22"/>
    <n v="15491.22"/>
    <n v="0"/>
    <n v="1538.2"/>
    <n v="0"/>
    <n v="1538.2"/>
    <n v="9.9294955465095716E-2"/>
    <n v="1538.2"/>
    <n v="0"/>
    <n v="0"/>
    <m/>
    <n v="0"/>
  </r>
  <r>
    <x v="8"/>
    <s v="Normal-Income Tagged"/>
    <n v="273"/>
    <d v="2024-01-26T00:00:00"/>
    <x v="0"/>
    <s v="Eugenia"/>
    <s v="1315349"/>
    <s v="NAIROBI SECURITIES EXCHANGE PL"/>
    <n v="25152.5"/>
    <n v="25152.5"/>
    <n v="0"/>
    <n v="2500"/>
    <n v="0"/>
    <n v="2500"/>
    <n v="9.9393698439518938E-2"/>
    <n v="2500"/>
    <n v="0"/>
    <n v="0"/>
    <m/>
    <n v="0"/>
  </r>
  <r>
    <x v="8"/>
    <s v="Normal-Income Tagged"/>
    <n v="273"/>
    <d v="2024-01-26T00:00:00"/>
    <x v="0"/>
    <s v="Eugenia"/>
    <s v="1315350"/>
    <s v="NAIROBI SECURITIES EXCHANGE PL"/>
    <n v="266164.19"/>
    <n v="266164.19"/>
    <n v="0"/>
    <n v="52986.400000000001"/>
    <n v="0"/>
    <n v="52986.400000000001"/>
    <n v="0.19907411286244028"/>
    <n v="52986.400000000001"/>
    <n v="0"/>
    <n v="0"/>
    <m/>
    <n v="0"/>
  </r>
  <r>
    <x v="9"/>
    <s v="Normal-Income Tagged"/>
    <n v="270"/>
    <d v="2024-01-29T00:00:00"/>
    <x v="0"/>
    <s v="Eugenia"/>
    <s v="1315361"/>
    <s v="SAFARICOM PLC LTD"/>
    <n v="43729803.359999999"/>
    <n v="43729803.359999999"/>
    <n v="0"/>
    <m/>
    <n v="0"/>
    <n v="0"/>
    <n v="0"/>
    <n v="0"/>
    <n v="0"/>
    <n v="0"/>
    <m/>
    <n v="0"/>
  </r>
  <r>
    <x v="9"/>
    <s v="Normal-Income Tagged"/>
    <n v="270"/>
    <d v="2024-01-29T00:00:00"/>
    <x v="0"/>
    <s v="Eugenia"/>
    <s v="1315377"/>
    <s v="SAFARICOM PLC LTD"/>
    <n v="173039"/>
    <n v="173039"/>
    <n v="0"/>
    <m/>
    <n v="0"/>
    <n v="0"/>
    <n v="0"/>
    <n v="0"/>
    <n v="0"/>
    <n v="0"/>
    <m/>
    <n v="0"/>
  </r>
  <r>
    <x v="9"/>
    <s v="Normal-Income Tagged"/>
    <n v="270"/>
    <d v="2024-01-29T00:00:00"/>
    <x v="0"/>
    <s v="Eugenia"/>
    <s v="1315378"/>
    <s v="SAFARICOM PLC LTD"/>
    <n v="749890.78"/>
    <n v="0"/>
    <n v="749890.78"/>
    <m/>
    <n v="0"/>
    <n v="0"/>
    <n v="0"/>
    <n v="0"/>
    <n v="0"/>
    <n v="0"/>
    <m/>
    <n v="0"/>
  </r>
  <r>
    <x v="10"/>
    <s v="Normal-Income Tagged"/>
    <n v="269"/>
    <d v="2024-01-30T00:00:00"/>
    <x v="0"/>
    <s v="Eugenia"/>
    <s v="1315385"/>
    <s v="EABX PUBLIC LIMITED COMPANY"/>
    <n v="6068.18"/>
    <n v="6068.18"/>
    <n v="0"/>
    <n v="604.1"/>
    <n v="0"/>
    <n v="604.1"/>
    <n v="9.955208975343513E-2"/>
    <n v="604.1"/>
    <n v="0"/>
    <n v="0"/>
    <m/>
    <n v="0"/>
  </r>
  <r>
    <x v="10"/>
    <s v="Normal-Income Tagged"/>
    <n v="269"/>
    <d v="2024-01-30T00:00:00"/>
    <x v="0"/>
    <s v="Eugenia"/>
    <s v="1315388"/>
    <s v="THE M-PESA ACADEMY"/>
    <n v="5576432"/>
    <n v="5576432"/>
    <n v="0"/>
    <n v="444112.85"/>
    <n v="0"/>
    <n v="444112.85"/>
    <n v="7.9641041081465705E-2"/>
    <n v="444112.85"/>
    <n v="0"/>
    <n v="0"/>
    <m/>
    <n v="0"/>
  </r>
  <r>
    <x v="11"/>
    <s v="Normal-Income Tagged"/>
    <n v="268"/>
    <d v="2024-01-31T00:00:00"/>
    <x v="0"/>
    <s v="Eugenia"/>
    <s v="1315398"/>
    <s v="EXPORT CONSOLIDATION SERVICES"/>
    <n v="31135"/>
    <n v="31135"/>
    <n v="0"/>
    <n v="3000"/>
    <n v="0"/>
    <n v="3000"/>
    <n v="9.6354584872330173E-2"/>
    <n v="3000"/>
    <n v="0"/>
    <n v="0"/>
    <m/>
    <n v="0"/>
  </r>
  <r>
    <x v="12"/>
    <s v="Normal-Income Tagged"/>
    <n v="267"/>
    <d v="2024-02-01T00:00:00"/>
    <x v="0"/>
    <s v="Eugenia"/>
    <s v="1315421"/>
    <s v="SAFARICOM PLC LTD"/>
    <n v="108438.79"/>
    <n v="108438.79"/>
    <n v="0"/>
    <m/>
    <n v="0"/>
    <n v="0"/>
    <n v="0"/>
    <n v="0"/>
    <n v="0"/>
    <n v="0"/>
    <m/>
    <n v="0"/>
  </r>
  <r>
    <x v="13"/>
    <s v="Normal-Income Tagged"/>
    <n v="262"/>
    <d v="2024-02-06T00:00:00"/>
    <x v="0"/>
    <s v="Eugenia"/>
    <s v="1315457"/>
    <s v="SAFARICOM PLC LTD"/>
    <n v="3436376"/>
    <n v="3436376"/>
    <n v="0"/>
    <m/>
    <n v="0"/>
    <n v="0"/>
    <n v="0"/>
    <n v="0"/>
    <n v="0"/>
    <n v="0"/>
    <m/>
    <n v="0"/>
  </r>
  <r>
    <x v="13"/>
    <s v="Normal-Income Tagged"/>
    <n v="262"/>
    <d v="2024-02-06T00:00:00"/>
    <x v="0"/>
    <s v="Eugenia"/>
    <s v="1315459"/>
    <s v="SAFARICOM PLC LTD"/>
    <n v="683983"/>
    <n v="683983"/>
    <n v="0"/>
    <m/>
    <n v="0"/>
    <n v="0"/>
    <n v="0"/>
    <n v="0"/>
    <n v="0"/>
    <n v="0"/>
    <m/>
    <n v="0"/>
  </r>
  <r>
    <x v="14"/>
    <s v="Normal-Income Tagged"/>
    <n v="259"/>
    <d v="2024-02-09T00:00:00"/>
    <x v="0"/>
    <s v="Eugenia"/>
    <s v="1315497"/>
    <s v="SAFARICOM PLC LTD"/>
    <n v="4184713.25"/>
    <n v="4184713.25"/>
    <n v="0"/>
    <m/>
    <n v="0"/>
    <n v="0"/>
    <n v="0"/>
    <n v="0"/>
    <n v="0"/>
    <n v="0"/>
    <m/>
    <n v="0"/>
  </r>
  <r>
    <x v="15"/>
    <s v="Normal-Income Tagged"/>
    <n v="256"/>
    <d v="2024-02-12T00:00:00"/>
    <x v="0"/>
    <s v="Eugenia"/>
    <s v="1315517"/>
    <s v="GREEN LIGHT PLANET KENYA LIMIT"/>
    <n v="134705.01"/>
    <n v="134705.01"/>
    <n v="0"/>
    <n v="18271.099999999999"/>
    <n v="10440.629999999999"/>
    <n v="28711.729999999996"/>
    <n v="0.21314522748634215"/>
    <n v="28711.729999999996"/>
    <n v="0"/>
    <n v="0"/>
    <m/>
    <n v="0"/>
  </r>
  <r>
    <x v="15"/>
    <s v="Normal-Income Tagged"/>
    <n v="256"/>
    <d v="2024-02-12T00:00:00"/>
    <x v="0"/>
    <s v="Eugenia"/>
    <s v="1315518"/>
    <s v="GREEN LIGHT PLANET KENYA LIMIT"/>
    <n v="2109450"/>
    <n v="2109450"/>
    <n v="0"/>
    <n v="367500"/>
    <n v="157500"/>
    <n v="525000"/>
    <n v="0.24888003982080636"/>
    <n v="525000"/>
    <n v="0"/>
    <n v="0"/>
    <m/>
    <n v="0"/>
  </r>
  <r>
    <x v="16"/>
    <s v="Normal-Income Tagged"/>
    <n v="254"/>
    <d v="2024-02-14T00:00:00"/>
    <x v="0"/>
    <s v="Eugenia"/>
    <s v="1315556"/>
    <s v="ORARO &amp; CO. ADVOCATES."/>
    <n v="42691.25"/>
    <n v="42691.25"/>
    <n v="0"/>
    <n v="4250"/>
    <n v="3187.5"/>
    <n v="7437.5"/>
    <n v="0.17421602787456447"/>
    <n v="7437.5000000000009"/>
    <n v="0"/>
    <n v="0"/>
    <m/>
    <n v="0"/>
  </r>
  <r>
    <x v="16"/>
    <s v="Normal-Income Tagged"/>
    <n v="254"/>
    <d v="2024-02-14T00:00:00"/>
    <x v="0"/>
    <s v="Eugenia"/>
    <s v="1315549"/>
    <s v="THE M-PESA ACADEMY"/>
    <n v="260522.1"/>
    <n v="260522.1"/>
    <n v="0"/>
    <n v="25935.5"/>
    <n v="0"/>
    <n v="25935.5"/>
    <n v="9.9552014973009958E-2"/>
    <n v="25935.5"/>
    <n v="0"/>
    <n v="0"/>
    <m/>
    <n v="0"/>
  </r>
  <r>
    <x v="17"/>
    <s v="Normal-Income Tagged"/>
    <n v="253"/>
    <d v="2024-02-15T00:00:00"/>
    <x v="0"/>
    <s v="Eugenia"/>
    <s v="1315562"/>
    <s v="GEOTHERMAL DEVELOPMENT COMPANY"/>
    <n v="6787151.0300000003"/>
    <n v="6787151.0300000003"/>
    <n v="0"/>
    <n v="675674.57"/>
    <n v="506755.93"/>
    <n v="1182430.5"/>
    <n v="0.17421602890130469"/>
    <n v="1182430.5"/>
    <n v="0"/>
    <n v="0"/>
    <m/>
    <n v="0"/>
  </r>
  <r>
    <x v="18"/>
    <s v="Normal-Income Tagged"/>
    <n v="252"/>
    <d v="2024-02-16T00:00:00"/>
    <x v="0"/>
    <s v="Eugenia"/>
    <s v="1315572"/>
    <s v="HAND IN HAND EASTERN AFRICA"/>
    <n v="706504.85"/>
    <n v="706504.85"/>
    <n v="0"/>
    <n v="70330"/>
    <n v="50110.13"/>
    <n v="120440.13"/>
    <n v="0.17047318217277632"/>
    <n v="120440.13"/>
    <n v="0"/>
    <n v="0"/>
    <m/>
    <n v="0"/>
  </r>
  <r>
    <x v="18"/>
    <s v="Normal-Income Tagged"/>
    <n v="252"/>
    <d v="2024-02-16T00:00:00"/>
    <x v="0"/>
    <s v="Eugenia"/>
    <s v="1315573"/>
    <s v="HAND IN HAND EASTERN AFRICA"/>
    <n v="184414.97"/>
    <n v="184414.97"/>
    <n v="0"/>
    <n v="18354.900000000001"/>
    <n v="13077.87"/>
    <n v="31432.770000000004"/>
    <n v="0.17044586998550065"/>
    <n v="31432.770000000004"/>
    <n v="0"/>
    <n v="0"/>
    <m/>
    <n v="0"/>
  </r>
  <r>
    <x v="18"/>
    <s v="Normal-Income Tagged"/>
    <n v="252"/>
    <d v="2024-02-16T00:00:00"/>
    <x v="0"/>
    <s v="Eugenia"/>
    <s v="1315574"/>
    <s v="HAND IN HAND EASTERN AFRICA"/>
    <n v="18141.63"/>
    <n v="18141.63"/>
    <n v="0"/>
    <n v="4505.1400000000003"/>
    <n v="1283.96"/>
    <n v="5789.1"/>
    <n v="0.31910583558368238"/>
    <n v="5789.1"/>
    <n v="0"/>
    <n v="0"/>
    <m/>
    <n v="0"/>
  </r>
  <r>
    <x v="19"/>
    <s v="Normal-Income Tagged"/>
    <n v="248"/>
    <d v="2024-02-20T00:00:00"/>
    <x v="0"/>
    <s v="Eugenia"/>
    <s v="1315599"/>
    <s v="EXPORT CONSOLIDATION SERVICES"/>
    <n v="24212.47"/>
    <n v="24212.47"/>
    <n v="0"/>
    <n v="2410.4"/>
    <n v="0"/>
    <n v="2410.4"/>
    <n v="9.9552007705120543E-2"/>
    <n v="2410.4"/>
    <n v="0"/>
    <n v="0"/>
    <m/>
    <n v="0"/>
  </r>
  <r>
    <x v="19"/>
    <s v="Normal-Income Tagged"/>
    <n v="248"/>
    <d v="2024-02-20T00:00:00"/>
    <x v="0"/>
    <s v="Eugenia"/>
    <n v="1315596"/>
    <s v="KENYA POWER &amp; LIGHTING CO. LIM"/>
    <n v="7031.5"/>
    <n v="0"/>
    <n v="7031.5"/>
    <n v="700"/>
    <n v="0"/>
    <n v="700"/>
    <n v="9.9552015928322551E-2"/>
    <n v="0"/>
    <n v="700"/>
    <n v="35"/>
    <m/>
    <n v="665"/>
  </r>
  <r>
    <x v="20"/>
    <s v="Normal-Income Tagged"/>
    <n v="247"/>
    <d v="2024-02-21T00:00:00"/>
    <x v="0"/>
    <s v="Eugenia"/>
    <s v="1315604"/>
    <s v="HAND IN HAND EASTERN AFRICA"/>
    <n v="110047.82"/>
    <n v="110047.82"/>
    <n v="0"/>
    <n v="10951.5"/>
    <n v="7802.94"/>
    <n v="18754.439999999999"/>
    <n v="0.17042082251152268"/>
    <n v="18754.439999999999"/>
    <n v="0"/>
    <n v="0"/>
    <m/>
    <n v="0"/>
  </r>
  <r>
    <x v="20"/>
    <s v="Normal-Income Tagged"/>
    <n v="247"/>
    <d v="2024-02-21T00:00:00"/>
    <x v="0"/>
    <s v="Eugenia"/>
    <s v="1315605"/>
    <s v="HAND IN HAND EASTERN AFRICA"/>
    <n v="7280.65"/>
    <n v="7280.65"/>
    <n v="0"/>
    <n v="720.82"/>
    <n v="513.58000000000004"/>
    <n v="1234.4000000000001"/>
    <n v="0.16954530158708359"/>
    <n v="1234.4000000000001"/>
    <n v="0"/>
    <n v="0"/>
    <m/>
    <n v="0"/>
  </r>
  <r>
    <x v="20"/>
    <s v="Normal-Income Tagged"/>
    <n v="247"/>
    <d v="2024-02-21T00:00:00"/>
    <x v="0"/>
    <s v="Eugenia"/>
    <s v="1315606"/>
    <s v="HAND IN HAND EASTERN AFRICA"/>
    <n v="20609.650000000001"/>
    <n v="20609.650000000001"/>
    <n v="0"/>
    <n v="2047.75"/>
    <n v="1459.02"/>
    <n v="3506.77"/>
    <n v="0.17015184634382435"/>
    <n v="3506.77"/>
    <n v="0"/>
    <n v="0"/>
    <m/>
    <n v="0"/>
  </r>
  <r>
    <x v="20"/>
    <s v="Normal-Income Tagged"/>
    <n v="247"/>
    <d v="2024-02-21T00:00:00"/>
    <x v="0"/>
    <s v="Eugenia"/>
    <s v="1315607"/>
    <s v="HAND IN HAND EASTERN AFRICA"/>
    <n v="9800.7199999999993"/>
    <n v="0"/>
    <n v="9800.7199999999993"/>
    <n v="971.7"/>
    <n v="692.34"/>
    <n v="1664.04"/>
    <n v="0.16978752581442996"/>
    <n v="1664.04"/>
    <n v="0"/>
    <n v="0"/>
    <m/>
    <n v="0"/>
  </r>
  <r>
    <x v="21"/>
    <s v="Normal-Income Tagged"/>
    <n v="245"/>
    <d v="2024-02-23T00:00:00"/>
    <x v="0"/>
    <s v="Eugenia"/>
    <s v="1315626"/>
    <s v="GREEN LIGHT PLANET KENYA LIMIT"/>
    <n v="6457.93"/>
    <n v="6457.93"/>
    <n v="0"/>
    <n v="642.9"/>
    <n v="482.18"/>
    <n v="1125.08"/>
    <n v="0.17421681560500035"/>
    <n v="1125.08"/>
    <n v="0"/>
    <n v="0"/>
    <m/>
    <n v="0"/>
  </r>
  <r>
    <x v="22"/>
    <s v="Normal-Income Tagged"/>
    <n v="242"/>
    <d v="2024-02-26T00:00:00"/>
    <x v="0"/>
    <s v="Eugenia"/>
    <s v="1315658"/>
    <s v="EABX PUBLIC LIMITED COMPANY"/>
    <n v="1111818.78"/>
    <n v="1111818.78"/>
    <n v="0"/>
    <n v="110683.8"/>
    <n v="0"/>
    <n v="110683.8"/>
    <n v="9.9552015122464477E-2"/>
    <n v="110683.8"/>
    <n v="0"/>
    <n v="0"/>
    <m/>
    <n v="0"/>
  </r>
  <r>
    <x v="22"/>
    <s v="Normal-Income Tagged"/>
    <n v="242"/>
    <d v="2024-02-26T00:00:00"/>
    <x v="0"/>
    <s v="Eugenia"/>
    <s v="1315659"/>
    <s v="EABX PUBLIC LIMITED COMPANY"/>
    <n v="733057.14"/>
    <n v="733057.14"/>
    <n v="0"/>
    <n v="72977.320000000007"/>
    <n v="0"/>
    <n v="72977.320000000007"/>
    <n v="9.9552021278996081E-2"/>
    <n v="72977.320000000007"/>
    <n v="0"/>
    <n v="0"/>
    <m/>
    <n v="0"/>
  </r>
  <r>
    <x v="22"/>
    <s v="Normal-Income Tagged"/>
    <n v="242"/>
    <d v="2024-02-26T00:00:00"/>
    <x v="0"/>
    <s v="Eugenia"/>
    <s v="1315757"/>
    <s v="LARGE TAXPAYERS OFFICE WELFARE"/>
    <n v="533500"/>
    <n v="533500"/>
    <n v="0"/>
    <n v="42680"/>
    <n v="0"/>
    <n v="42680"/>
    <n v="0.08"/>
    <n v="42680"/>
    <n v="0"/>
    <n v="0"/>
    <m/>
    <n v="0"/>
  </r>
  <r>
    <x v="23"/>
    <s v="Normal-Income Tagged"/>
    <n v="241"/>
    <d v="2024-02-27T00:00:00"/>
    <x v="0"/>
    <s v="Eugenia"/>
    <s v="1315679"/>
    <s v="K.R.C.S/ BOMA INTERNATIONAL HO"/>
    <n v="1705330"/>
    <n v="0"/>
    <n v="1705330"/>
    <n v="136426.4"/>
    <n v="0"/>
    <n v="136426.4"/>
    <n v="0.08"/>
    <n v="0"/>
    <n v="136426.4"/>
    <n v="6821.32"/>
    <m/>
    <n v="129605.07999999999"/>
  </r>
  <r>
    <x v="23"/>
    <s v="Normal-Income Tagged"/>
    <n v="241"/>
    <d v="2024-02-27T00:00:00"/>
    <x v="0"/>
    <s v="Eugenia"/>
    <s v="1315677"/>
    <s v="K.R.C.S/EMERGENCY PLUS MEDICAL"/>
    <n v="5875022"/>
    <n v="0"/>
    <n v="5875022"/>
    <n v="470001.76"/>
    <n v="0"/>
    <n v="470001.76"/>
    <n v="0.08"/>
    <n v="0"/>
    <n v="470001.76"/>
    <n v="23500.088000000003"/>
    <m/>
    <n v="446501.67200000002"/>
  </r>
  <r>
    <x v="23"/>
    <s v="Normal-Income Tagged"/>
    <n v="241"/>
    <d v="2024-02-27T00:00:00"/>
    <x v="0"/>
    <s v="Eugenia"/>
    <s v="1315680"/>
    <s v="K.R.C.S/SWITCH TV"/>
    <n v="626197"/>
    <n v="0"/>
    <n v="626197"/>
    <n v="50095.76"/>
    <n v="0"/>
    <n v="50095.76"/>
    <n v="0.08"/>
    <n v="0"/>
    <n v="50095.76"/>
    <n v="2504.7880000000005"/>
    <m/>
    <n v="47590.972000000002"/>
  </r>
  <r>
    <x v="23"/>
    <s v="Normal-Income Tagged"/>
    <n v="241"/>
    <d v="2024-02-27T00:00:00"/>
    <x v="0"/>
    <s v="Eugenia"/>
    <n v="1315671"/>
    <s v="ORARO &amp; CO. ADVOCATES."/>
    <n v="10122140.58"/>
    <n v="10122140.58"/>
    <n v="0"/>
    <n v="1007679.5"/>
    <n v="0"/>
    <n v="1007679.5"/>
    <n v="9.9552015903734858E-2"/>
    <n v="1007680"/>
    <n v="0"/>
    <n v="0"/>
    <m/>
    <n v="0"/>
  </r>
  <r>
    <x v="23"/>
    <s v="Normal-Income Tagged"/>
    <n v="241"/>
    <d v="2024-02-27T00:00:00"/>
    <x v="0"/>
    <s v="Eugenia"/>
    <s v="1315672"/>
    <s v="ORARO &amp; CO. ADVOCATES."/>
    <n v="88992.68"/>
    <n v="88992.68"/>
    <n v="0"/>
    <n v="8859.4"/>
    <n v="0"/>
    <n v="8859.4"/>
    <n v="9.9552008097744671E-2"/>
    <n v="8859.4"/>
    <n v="0"/>
    <n v="0"/>
    <m/>
    <n v="0"/>
  </r>
  <r>
    <x v="23"/>
    <s v="Normal-Income Tagged"/>
    <n v="241"/>
    <d v="2024-02-27T00:00:00"/>
    <x v="0"/>
    <s v="Eugenia"/>
    <s v="1315673"/>
    <s v="ORARO &amp; CO. ADVOCATES."/>
    <n v="10629.72"/>
    <n v="10629.72"/>
    <n v="0"/>
    <n v="1058.21"/>
    <n v="0"/>
    <n v="1058.21"/>
    <n v="9.9552010777329988E-2"/>
    <n v="1058.21"/>
    <n v="0"/>
    <n v="0"/>
    <m/>
    <n v="0"/>
  </r>
  <r>
    <x v="24"/>
    <s v="Normal-Income Tagged"/>
    <n v="240"/>
    <d v="2024-02-28T00:00:00"/>
    <x v="0"/>
    <s v="Eugenia"/>
    <s v="1315687"/>
    <s v="KCA UNIVERSITY"/>
    <n v="7991.3"/>
    <n v="7991.3"/>
    <n v="0"/>
    <n v="1591.1"/>
    <n v="0"/>
    <n v="1591.1"/>
    <n v="0.1991040256278703"/>
    <n v="1591.1"/>
    <n v="0"/>
    <n v="0"/>
    <m/>
    <n v="0"/>
  </r>
  <r>
    <x v="25"/>
    <s v="Normal-Income Tagged"/>
    <n v="238"/>
    <d v="2024-03-01T00:00:00"/>
    <x v="0"/>
    <s v="Eugenia"/>
    <s v="1315718"/>
    <s v="PARAMOUNT HOLDINGS LIMITED"/>
    <n v="36825.79"/>
    <n v="36825.79"/>
    <n v="0"/>
    <n v="9155.25"/>
    <n v="0"/>
    <n v="9155.25"/>
    <n v="0.24860973790378971"/>
    <n v="9155.25"/>
    <n v="0"/>
    <n v="0"/>
    <m/>
    <n v="0"/>
  </r>
  <r>
    <x v="25"/>
    <s v="Normal-Income Tagged"/>
    <n v="238"/>
    <d v="2024-03-01T00:00:00"/>
    <x v="0"/>
    <s v="Eugenia"/>
    <s v="1315719"/>
    <s v="PARAMOUNT HOLDINGS LIMITED"/>
    <n v="85500.86"/>
    <n v="85500.86"/>
    <n v="0"/>
    <n v="17015.599999999999"/>
    <n v="0"/>
    <n v="17015.599999999999"/>
    <n v="0.1990108637503763"/>
    <n v="17015.599999999999"/>
    <n v="0"/>
    <n v="0"/>
    <m/>
    <n v="0"/>
  </r>
  <r>
    <x v="25"/>
    <s v="Normal-Income Tagged"/>
    <n v="238"/>
    <d v="2024-03-01T00:00:00"/>
    <x v="0"/>
    <s v="Eugenia"/>
    <s v="1315720"/>
    <s v="PARAMOUNT HOLDINGS LIMITED"/>
    <n v="10378.31"/>
    <n v="10378.31"/>
    <n v="0"/>
    <n v="1029.2"/>
    <n v="0"/>
    <n v="1029.2"/>
    <n v="9.9168361708216468E-2"/>
    <n v="1029.2"/>
    <n v="0"/>
    <n v="0"/>
    <m/>
    <n v="0"/>
  </r>
  <r>
    <x v="26"/>
    <s v="Normal-Income Tagged"/>
    <n v="235"/>
    <d v="2024-03-04T00:00:00"/>
    <x v="0"/>
    <s v="Eugenia"/>
    <s v="1315739"/>
    <s v="TORRENT EAST AFRICA LIMITED"/>
    <n v="67531.47"/>
    <n v="67531.47"/>
    <n v="0"/>
    <n v="6722.89"/>
    <n v="0"/>
    <n v="6722.89"/>
    <n v="9.9551957035734606E-2"/>
    <n v="6722.89"/>
    <n v="0"/>
    <n v="0"/>
    <m/>
    <n v="0"/>
  </r>
  <r>
    <x v="26"/>
    <s v="Normal-Income Tagged"/>
    <n v="235"/>
    <d v="2024-03-04T00:00:00"/>
    <x v="0"/>
    <s v="Eugenia"/>
    <s v="1315740"/>
    <s v="TORRENT EAST AFRICA LIMITED"/>
    <n v="58465.66"/>
    <n v="58465.66"/>
    <n v="0"/>
    <n v="5820.37"/>
    <n v="0"/>
    <n v="5820.37"/>
    <n v="9.9551942114396719E-2"/>
    <n v="5820.37"/>
    <n v="0"/>
    <n v="0"/>
    <m/>
    <n v="0"/>
  </r>
  <r>
    <x v="26"/>
    <s v="Normal-Income Tagged"/>
    <n v="235"/>
    <d v="2024-03-04T00:00:00"/>
    <x v="0"/>
    <s v="Eugenia"/>
    <s v="1315741"/>
    <s v="TORRENT EAST AFRICA LIMITED"/>
    <n v="8753.6200000000008"/>
    <n v="8753.6200000000008"/>
    <n v="0"/>
    <n v="871.44"/>
    <n v="0"/>
    <n v="871.44"/>
    <n v="9.9551956790447829E-2"/>
    <n v="871.44"/>
    <n v="0"/>
    <n v="0"/>
    <m/>
    <n v="0"/>
  </r>
  <r>
    <x v="27"/>
    <s v="Normal-Income Tagged"/>
    <n v="234"/>
    <d v="2024-03-05T00:00:00"/>
    <x v="0"/>
    <s v="Eugenia"/>
    <s v="1315750"/>
    <s v="HALTONS LIMITED"/>
    <n v="10045"/>
    <n v="0"/>
    <n v="10045"/>
    <n v="1000"/>
    <n v="0"/>
    <n v="1000"/>
    <n v="9.9552015928322551E-2"/>
    <n v="0"/>
    <n v="1000"/>
    <n v="50"/>
    <m/>
    <n v="950"/>
  </r>
  <r>
    <x v="27"/>
    <s v="Normal-Income Tagged"/>
    <n v="234"/>
    <d v="2024-03-05T00:00:00"/>
    <x v="0"/>
    <s v="Eugenia"/>
    <s v="1315745"/>
    <s v="SAFARICOM PLC LTD"/>
    <n v="1315554.46"/>
    <n v="1315554.46"/>
    <n v="0"/>
    <m/>
    <n v="0"/>
    <n v="0"/>
    <n v="0"/>
    <n v="0"/>
    <n v="0"/>
    <n v="0"/>
    <m/>
    <n v="0"/>
  </r>
  <r>
    <x v="28"/>
    <s v="Normal-Income Tagged"/>
    <n v="233"/>
    <d v="2024-03-06T00:00:00"/>
    <x v="0"/>
    <s v="Eugenia"/>
    <s v="1315763"/>
    <s v="JUMBO CHEM K. LTD"/>
    <n v="1450284.66"/>
    <n v="1450284.66"/>
    <n v="0"/>
    <n v="288757.52"/>
    <n v="0"/>
    <n v="288757.52"/>
    <n v="0.19910402968752358"/>
    <n v="288757.52"/>
    <n v="0"/>
    <n v="0"/>
    <m/>
    <n v="0"/>
  </r>
  <r>
    <x v="29"/>
    <s v="Normal-Income Tagged"/>
    <n v="232"/>
    <d v="2024-03-07T00:00:00"/>
    <x v="0"/>
    <s v="Eugenia"/>
    <s v="1315782"/>
    <s v="JIMMY KAHINDI AND ASSOCIATES"/>
    <n v="36865.15"/>
    <n v="19000"/>
    <n v="17865.150000000001"/>
    <n v="7340"/>
    <n v="0"/>
    <n v="7340"/>
    <n v="0.1991040318566451"/>
    <n v="3782.976605276257"/>
    <n v="3557.0233947237434"/>
    <n v="177.85116973618719"/>
    <m/>
    <n v="3379.1722249875561"/>
  </r>
  <r>
    <x v="30"/>
    <s v="Normal-Income Tagged"/>
    <n v="231"/>
    <d v="2024-03-08T00:00:00"/>
    <x v="0"/>
    <s v="Eugenia"/>
    <s v="1315793"/>
    <s v="EXPORT CONSOLIDATION SERVICES"/>
    <n v="213456.25"/>
    <n v="213456.25"/>
    <n v="0"/>
    <n v="37187.5"/>
    <n v="0"/>
    <n v="37187.5"/>
    <n v="0.17421602787456447"/>
    <n v="37187.5"/>
    <n v="0"/>
    <n v="0"/>
    <m/>
    <n v="0"/>
  </r>
  <r>
    <x v="30"/>
    <s v="Normal-Income Tagged"/>
    <n v="231"/>
    <d v="2024-03-08T00:00:00"/>
    <x v="0"/>
    <s v="Eugenia"/>
    <s v="1315818"/>
    <s v="ZHONGMEI ENG GROUP LIMITED"/>
    <n v="37708.75"/>
    <n v="37708.75"/>
    <n v="0"/>
    <n v="3750"/>
    <n v="0"/>
    <n v="3750"/>
    <n v="9.9446414956740808E-2"/>
    <n v="3750"/>
    <n v="0"/>
    <n v="0"/>
    <m/>
    <n v="0"/>
  </r>
  <r>
    <x v="31"/>
    <s v="Normal-Income Tagged"/>
    <n v="228"/>
    <d v="2024-03-11T00:00:00"/>
    <x v="0"/>
    <s v="Eugenia"/>
    <s v="1315838"/>
    <s v="KCA UNIVERSITY"/>
    <n v="7991.3"/>
    <n v="7991.3"/>
    <n v="0"/>
    <n v="1591.1"/>
    <n v="0"/>
    <n v="1591.1"/>
    <n v="0.1991040256278703"/>
    <n v="1591.1"/>
    <n v="0"/>
    <n v="0"/>
    <m/>
    <n v="0"/>
  </r>
  <r>
    <x v="32"/>
    <s v="Normal-Income Tagged"/>
    <n v="227"/>
    <d v="2024-03-12T00:00:00"/>
    <x v="0"/>
    <s v="Eugenia"/>
    <s v="1315847"/>
    <s v="GREEN LIGHT PLANET KENYA LIMIT"/>
    <n v="11327.51"/>
    <n v="11327.51"/>
    <n v="0"/>
    <n v="1536.5"/>
    <n v="878"/>
    <n v="2414.5"/>
    <n v="0.21315364100318604"/>
    <n v="2414.5"/>
    <n v="0"/>
    <n v="0"/>
    <m/>
    <n v="0"/>
  </r>
  <r>
    <x v="33"/>
    <s v="Normal-Income Tagged"/>
    <n v="225"/>
    <d v="2024-03-14T00:00:00"/>
    <x v="0"/>
    <s v="Eugenia"/>
    <s v="1315876"/>
    <s v="K.R.C.S/EMERGENCY PLUS MEDICAL"/>
    <n v="54202.5"/>
    <n v="0"/>
    <n v="54202.5"/>
    <n v="4500"/>
    <n v="4500"/>
    <n v="9000"/>
    <n v="0.16604400166044"/>
    <n v="0"/>
    <n v="9000"/>
    <n v="450"/>
    <m/>
    <n v="8550"/>
  </r>
  <r>
    <x v="34"/>
    <s v="Normal-Income Tagged"/>
    <n v="224"/>
    <d v="2024-03-15T00:00:00"/>
    <x v="0"/>
    <s v="Eugenia"/>
    <s v="1315893"/>
    <s v="HUMAN RESOURCE MANAGEMENT PROF"/>
    <n v="5022.5"/>
    <n v="5022.5"/>
    <n v="0"/>
    <n v="1250"/>
    <n v="0"/>
    <n v="1250"/>
    <n v="0.24888003982080636"/>
    <n v="1250"/>
    <n v="0"/>
    <n v="0"/>
    <m/>
    <n v="0"/>
  </r>
  <r>
    <x v="34"/>
    <s v="Normal-Income Tagged"/>
    <n v="224"/>
    <d v="2024-03-15T00:00:00"/>
    <x v="0"/>
    <s v="Eugenia"/>
    <s v="1315894"/>
    <s v="HUMAN RESOURCE MANAGEMENT PROF"/>
    <n v="5022.5"/>
    <n v="5022.5"/>
    <n v="0"/>
    <n v="500"/>
    <n v="0"/>
    <n v="500"/>
    <n v="9.9552015928322551E-2"/>
    <n v="500"/>
    <n v="0"/>
    <n v="0"/>
    <m/>
    <n v="0"/>
  </r>
  <r>
    <x v="34"/>
    <s v="Normal-Income Tagged"/>
    <n v="224"/>
    <d v="2024-03-15T00:00:00"/>
    <x v="0"/>
    <s v="Eugenia"/>
    <s v="1315895"/>
    <s v="HUMAN RESOURCE MANAGEMENT PROF"/>
    <n v="23909.11"/>
    <n v="23909.11"/>
    <n v="0"/>
    <n v="2380.1999999999998"/>
    <n v="0"/>
    <n v="2380.1999999999998"/>
    <n v="9.9552011764553333E-2"/>
    <n v="2380.1999999999998"/>
    <n v="0"/>
    <n v="0"/>
    <m/>
    <n v="0"/>
  </r>
  <r>
    <x v="34"/>
    <s v="Normal-Income Tagged"/>
    <n v="224"/>
    <d v="2024-03-15T00:00:00"/>
    <x v="0"/>
    <s v="Eugenia"/>
    <s v="1315896"/>
    <s v="HUMAN RESOURCE MANAGEMENT PROF"/>
    <n v="5022.5"/>
    <n v="5022.5"/>
    <n v="0"/>
    <n v="1000"/>
    <n v="0"/>
    <n v="1000"/>
    <n v="0.1991040318566451"/>
    <n v="1000"/>
    <n v="0"/>
    <n v="0"/>
    <m/>
    <n v="0"/>
  </r>
  <r>
    <x v="35"/>
    <s v="Normal-Income Tagged"/>
    <n v="221"/>
    <d v="2024-03-18T00:00:00"/>
    <x v="0"/>
    <s v="Eugenia"/>
    <s v="1315915"/>
    <s v="KENYA VEHICLE MANUFACTURERS LT"/>
    <n v="2838242.08"/>
    <n v="2838242.08"/>
    <n v="0"/>
    <n v="280543.35999999999"/>
    <n v="0"/>
    <n v="280543.35999999999"/>
    <n v="9.8844056318127732E-2"/>
    <n v="280543.35999999999"/>
    <n v="0"/>
    <n v="0"/>
    <m/>
    <n v="0"/>
  </r>
  <r>
    <x v="35"/>
    <s v="Normal-Income Tagged"/>
    <n v="221"/>
    <d v="2024-03-18T00:00:00"/>
    <x v="0"/>
    <s v="Eugenia"/>
    <s v="1315917"/>
    <s v="NAIROBI SECURITIES EXCHANGE PL"/>
    <n v="71861.75"/>
    <n v="71861.75"/>
    <n v="0"/>
    <n v="12512.5"/>
    <n v="0"/>
    <n v="12512.5"/>
    <n v="0.17411905499100705"/>
    <n v="12512.5"/>
    <n v="0"/>
    <n v="0"/>
    <m/>
    <n v="0"/>
  </r>
  <r>
    <x v="35"/>
    <s v="Normal-Income Tagged"/>
    <n v="221"/>
    <d v="2024-03-18T00:00:00"/>
    <x v="0"/>
    <s v="Eugenia"/>
    <s v="1315916"/>
    <s v="SAFARICOM PLC LTD"/>
    <n v="716302.31"/>
    <n v="0"/>
    <n v="716302.31"/>
    <m/>
    <n v="0"/>
    <n v="0"/>
    <n v="0"/>
    <n v="0"/>
    <n v="0"/>
    <n v="0"/>
    <m/>
    <n v="0"/>
  </r>
  <r>
    <x v="36"/>
    <s v="Normal-Income Tagged"/>
    <n v="219"/>
    <d v="2024-03-20T00:00:00"/>
    <x v="0"/>
    <s v="Eugenia"/>
    <s v="1316069"/>
    <s v="HALTONS LIMITED"/>
    <n v="914828.1"/>
    <n v="914828.1"/>
    <n v="0"/>
    <n v="91069"/>
    <n v="0"/>
    <n v="91069"/>
    <n v="9.9547663653969526E-2"/>
    <n v="91069"/>
    <n v="0"/>
    <n v="0"/>
    <m/>
    <n v="0"/>
  </r>
  <r>
    <x v="36"/>
    <s v="Normal-Income Tagged"/>
    <n v="219"/>
    <d v="2024-03-20T00:00:00"/>
    <x v="0"/>
    <s v="Eugenia"/>
    <s v="1315930"/>
    <s v="K.R.C.S/EMERGENCY PLUS MEDICAL"/>
    <n v="45202.5"/>
    <n v="0"/>
    <n v="45202.5"/>
    <n v="4500"/>
    <n v="4500"/>
    <n v="9000"/>
    <n v="0.1991040318566451"/>
    <n v="0"/>
    <n v="9000"/>
    <n v="450"/>
    <m/>
    <n v="8550"/>
  </r>
  <r>
    <x v="36"/>
    <s v="Normal-Income Tagged"/>
    <n v="219"/>
    <d v="2024-03-20T00:00:00"/>
    <x v="0"/>
    <s v="Eugenia"/>
    <n v="14808"/>
    <s v="KENYA VEHICLE MANUFACTURERS LT"/>
    <n v="-100537.28"/>
    <n v="0"/>
    <n v="-100537.28"/>
    <n v="-9939.4"/>
    <n v="0"/>
    <n v="-9939.4"/>
    <n v="9.886282978811442E-2"/>
    <n v="0"/>
    <n v="-9939.4"/>
    <n v="-496.97"/>
    <m/>
    <n v="-9442.43"/>
  </r>
  <r>
    <x v="37"/>
    <s v="Normal-Income Tagged"/>
    <n v="218"/>
    <d v="2024-03-21T00:00:00"/>
    <x v="0"/>
    <s v="Eugenia"/>
    <s v="1315938"/>
    <s v="THE ANTI-COUNTERFEIT AGENCY"/>
    <n v="385482.9"/>
    <n v="385482.9"/>
    <n v="0"/>
    <n v="38375.599999999999"/>
    <n v="0"/>
    <n v="38375.599999999999"/>
    <n v="9.9552016444828029E-2"/>
    <n v="38375.599999999999"/>
    <n v="0"/>
    <n v="0"/>
    <m/>
    <n v="0"/>
  </r>
  <r>
    <x v="38"/>
    <s v="Normal-Income Tagged"/>
    <n v="213"/>
    <d v="2024-03-26T00:00:00"/>
    <x v="0"/>
    <s v="Eugenia"/>
    <s v="14814"/>
    <s v="NAIROBI CLUB"/>
    <n v="-19587.75"/>
    <n v="0"/>
    <n v="-19587.75"/>
    <n v="-1950"/>
    <n v="-975"/>
    <n v="-2925"/>
    <n v="0.14932802389248381"/>
    <n v="0"/>
    <n v="-2925"/>
    <n v="-146.25"/>
    <m/>
    <n v="-2778.75"/>
  </r>
  <r>
    <x v="38"/>
    <s v="Normal-Income Tagged"/>
    <n v="213"/>
    <d v="2024-03-26T00:00:00"/>
    <x v="0"/>
    <s v="Eugenia"/>
    <s v="1316001"/>
    <s v="NAIROBI CLUB"/>
    <n v="300119.49"/>
    <n v="125326.48"/>
    <n v="174793.01"/>
    <n v="74693.75"/>
    <n v="0"/>
    <n v="74693.75"/>
    <n v="0.24888003774763179"/>
    <n v="31191.259073177818"/>
    <n v="43502.490926822182"/>
    <n v="2175.1245463411092"/>
    <m/>
    <n v="41327.366380481071"/>
  </r>
  <r>
    <x v="38"/>
    <s v="Normal-Income Tagged"/>
    <n v="213"/>
    <d v="2024-03-26T00:00:00"/>
    <x v="0"/>
    <s v="Eugenia"/>
    <s v="1316002"/>
    <s v="NAIROBI CLUB"/>
    <n v="24324.97"/>
    <n v="24075.98"/>
    <n v="248.9900000000016"/>
    <n v="6054"/>
    <n v="0"/>
    <n v="6054"/>
    <n v="0.24888006028373313"/>
    <n v="5992.0313537899528"/>
    <n v="61.968646210047112"/>
    <n v="3.0984323105023557"/>
    <m/>
    <n v="58.870213899544758"/>
  </r>
  <r>
    <x v="38"/>
    <s v="Normal-Income Tagged"/>
    <n v="213"/>
    <d v="2024-03-26T00:00:00"/>
    <x v="0"/>
    <s v="Eugenia"/>
    <s v="1316003"/>
    <s v="NAIROBI CLUB"/>
    <n v="15202.11"/>
    <n v="15202.11"/>
    <n v="0"/>
    <n v="1513.4"/>
    <n v="0"/>
    <n v="1513.4"/>
    <n v="9.9551970088362737E-2"/>
    <n v="1513.4"/>
    <n v="0"/>
    <n v="0"/>
    <m/>
    <n v="0"/>
  </r>
  <r>
    <x v="38"/>
    <s v="Normal-Income Tagged"/>
    <n v="213"/>
    <d v="2024-03-26T00:00:00"/>
    <x v="0"/>
    <s v="Eugenia"/>
    <s v="1316004"/>
    <s v="NAIROBI CLUB"/>
    <n v="19587.75"/>
    <n v="0"/>
    <n v="19587.75"/>
    <n v="1950"/>
    <n v="975"/>
    <n v="2925"/>
    <n v="0.14932802389248381"/>
    <n v="0"/>
    <n v="2925"/>
    <n v="146.25"/>
    <m/>
    <n v="2778.75"/>
  </r>
  <r>
    <x v="38"/>
    <s v="Normal-Income Tagged"/>
    <n v="213"/>
    <d v="2024-03-26T00:00:00"/>
    <x v="0"/>
    <s v="Eugenia"/>
    <s v="1316005"/>
    <s v="NAIROBI CLUB"/>
    <n v="19587.75"/>
    <n v="19587.75"/>
    <n v="0"/>
    <n v="1950"/>
    <n v="0"/>
    <n v="1950"/>
    <n v="9.9552015928322551E-2"/>
    <n v="1950"/>
    <n v="0"/>
    <n v="0"/>
    <m/>
    <n v="0"/>
  </r>
  <r>
    <x v="38"/>
    <s v="Normal-Income Tagged"/>
    <n v="213"/>
    <d v="2024-03-26T00:00:00"/>
    <x v="0"/>
    <s v="Eugenia"/>
    <s v="1316006"/>
    <s v="NAIROBI CLUB"/>
    <n v="12556.25"/>
    <n v="0"/>
    <n v="12556.25"/>
    <n v="2500"/>
    <n v="0"/>
    <n v="2500"/>
    <n v="0.1991040318566451"/>
    <n v="0"/>
    <n v="2500"/>
    <n v="125"/>
    <m/>
    <n v="2375"/>
  </r>
  <r>
    <x v="38"/>
    <s v="Normal-Income Tagged"/>
    <n v="213"/>
    <d v="2024-03-26T00:00:00"/>
    <x v="0"/>
    <s v="Eugenia"/>
    <s v="1316007"/>
    <s v="NAIROBI CLUB"/>
    <n v="623366.59"/>
    <n v="500000"/>
    <n v="123366.58999999997"/>
    <n v="124114.8"/>
    <n v="0"/>
    <n v="124114.8"/>
    <n v="0.19910402962083676"/>
    <n v="99552.014810418375"/>
    <n v="24562.785189581617"/>
    <n v="1228.1392594790809"/>
    <m/>
    <n v="23334.645930102535"/>
  </r>
  <r>
    <x v="38"/>
    <s v="Normal-Income Tagged"/>
    <n v="213"/>
    <d v="2024-03-26T00:00:00"/>
    <x v="0"/>
    <s v="Eugenia"/>
    <s v="1316008"/>
    <s v="NAIROBI CLUB"/>
    <n v="124673.52"/>
    <n v="124673.52"/>
    <n v="0"/>
    <n v="24823"/>
    <n v="0"/>
    <n v="24823"/>
    <n v="0.19910402786413667"/>
    <n v="24823"/>
    <n v="0"/>
    <n v="0"/>
    <m/>
    <n v="0"/>
  </r>
  <r>
    <x v="38"/>
    <s v="Normal-Income Tagged"/>
    <n v="213"/>
    <d v="2024-03-26T00:00:00"/>
    <x v="0"/>
    <s v="Eugenia"/>
    <s v="1316009"/>
    <s v="NAIROBI CLUB"/>
    <n v="43341.16"/>
    <n v="43341.16"/>
    <n v="0"/>
    <n v="8629.4"/>
    <n v="0"/>
    <n v="8629.4"/>
    <n v="0.19910403874746313"/>
    <n v="8629.4"/>
    <n v="0"/>
    <n v="0"/>
    <m/>
    <n v="0"/>
  </r>
  <r>
    <x v="38"/>
    <s v="Normal-Income Tagged"/>
    <n v="213"/>
    <d v="2024-03-26T00:00:00"/>
    <x v="0"/>
    <s v="Eugenia"/>
    <s v="1316010"/>
    <s v="NAIROBI CLUB"/>
    <n v="5022.5"/>
    <n v="0"/>
    <n v="5022.5"/>
    <n v="500"/>
    <n v="0"/>
    <n v="500"/>
    <n v="9.9552015928322551E-2"/>
    <n v="0"/>
    <n v="500"/>
    <n v="25"/>
    <m/>
    <n v="475"/>
  </r>
  <r>
    <x v="38"/>
    <s v="Normal-Income Tagged"/>
    <n v="213"/>
    <d v="2024-03-26T00:00:00"/>
    <x v="0"/>
    <s v="Eugenia"/>
    <s v="1316011"/>
    <s v="NAIROBI CLUB"/>
    <n v="20090"/>
    <n v="20090"/>
    <n v="0"/>
    <n v="2000"/>
    <n v="0"/>
    <n v="2000"/>
    <n v="9.9552015928322551E-2"/>
    <n v="2000"/>
    <n v="0"/>
    <n v="0"/>
    <m/>
    <n v="0"/>
  </r>
  <r>
    <x v="39"/>
    <s v="Normal-Income Tagged"/>
    <n v="212"/>
    <d v="2024-03-27T00:00:00"/>
    <x v="0"/>
    <s v="Eugenia"/>
    <s v="1316019"/>
    <s v="HALTONS LIMITED"/>
    <n v="35926.83"/>
    <n v="0"/>
    <n v="35926.83"/>
    <n v="3576.59"/>
    <n v="0"/>
    <n v="3576.59"/>
    <n v="9.9552061787805943E-2"/>
    <n v="0"/>
    <n v="3576.59"/>
    <n v="178.82950000000002"/>
    <m/>
    <n v="3397.7605000000003"/>
  </r>
  <r>
    <x v="40"/>
    <s v="Normal-Income Tagged"/>
    <n v="211"/>
    <d v="2024-03-28T00:00:00"/>
    <x v="0"/>
    <s v="Eugenia"/>
    <s v="1316034"/>
    <s v="KAMBU RIDGE PROPERTIES"/>
    <n v="93157.33"/>
    <n v="0"/>
    <n v="93157.33"/>
    <n v="18548"/>
    <n v="0"/>
    <n v="18548"/>
    <n v="0.1991040318566451"/>
    <n v="0"/>
    <n v="18548"/>
    <n v="927.40000000000009"/>
    <m/>
    <n v="17620.599999999999"/>
  </r>
  <r>
    <x v="41"/>
    <s v="Normal-Income Tagged"/>
    <n v="205"/>
    <d v="2024-04-03T00:00:00"/>
    <x v="0"/>
    <s v="Eugenia"/>
    <s v="1316077"/>
    <s v="ENASHIPAI RESORT AND SPA"/>
    <n v="6393758.8399999999"/>
    <n v="6393758.8399999999"/>
    <n v="0"/>
    <n v="1591269"/>
    <n v="0"/>
    <n v="1591269"/>
    <n v="0.24887848288003306"/>
    <n v="1591269"/>
    <n v="0"/>
    <n v="0"/>
    <m/>
    <n v="0"/>
  </r>
  <r>
    <x v="42"/>
    <s v="Normal-Income Tagged"/>
    <n v="199"/>
    <d v="2024-04-09T00:00:00"/>
    <x v="0"/>
    <s v="Eugenia"/>
    <s v="1316146"/>
    <s v="KCA UNIVERSITY"/>
    <n v="10284.89"/>
    <n v="10284.89"/>
    <n v="0"/>
    <n v="2047.76"/>
    <n v="0"/>
    <n v="2047.76"/>
    <n v="0.19910373372977253"/>
    <n v="2047.76"/>
    <n v="0"/>
    <n v="0"/>
    <m/>
    <n v="0"/>
  </r>
  <r>
    <x v="42"/>
    <s v="Normal-Income Tagged"/>
    <n v="199"/>
    <d v="2024-04-09T00:00:00"/>
    <x v="0"/>
    <s v="Eugenia"/>
    <s v="1316156"/>
    <s v="SAFARICOM PLC LTD"/>
    <n v="1962941"/>
    <n v="1962941"/>
    <n v="0"/>
    <m/>
    <n v="0"/>
    <n v="0"/>
    <n v="0"/>
    <n v="0"/>
    <n v="0"/>
    <n v="0"/>
    <m/>
    <n v="0"/>
  </r>
  <r>
    <x v="42"/>
    <s v="Normal-Income Tagged"/>
    <n v="199"/>
    <d v="2024-04-09T00:00:00"/>
    <x v="0"/>
    <s v="Eugenia"/>
    <s v="1316153"/>
    <s v="SMILE AFRICA"/>
    <n v="19652.04"/>
    <n v="19652.04"/>
    <n v="0"/>
    <n v="1956.4"/>
    <n v="0"/>
    <n v="1956.4"/>
    <n v="9.9552005796853665E-2"/>
    <n v="1956.4"/>
    <n v="0"/>
    <n v="0"/>
    <m/>
    <n v="0"/>
  </r>
  <r>
    <x v="43"/>
    <s v="Normal-Income Tagged"/>
    <n v="197"/>
    <d v="2024-04-11T00:00:00"/>
    <x v="0"/>
    <s v="Eugenia"/>
    <s v="1316161"/>
    <s v="IPAY KENYA LTD"/>
    <n v="984129.11"/>
    <n v="984129.11"/>
    <n v="0"/>
    <n v="97348.44"/>
    <n v="0"/>
    <n v="97348.44"/>
    <n v="9.8918362449414793E-2"/>
    <n v="97348.44"/>
    <n v="0"/>
    <n v="0"/>
    <m/>
    <n v="0"/>
  </r>
  <r>
    <x v="44"/>
    <s v="Normal-Income Tagged"/>
    <n v="196"/>
    <d v="2024-04-12T00:00:00"/>
    <x v="0"/>
    <s v="Eugenia"/>
    <s v="1316182"/>
    <s v="MAC APARTMENTS LIMITED"/>
    <n v="5022.5"/>
    <n v="5022.5"/>
    <n v="0"/>
    <n v="1000"/>
    <n v="0"/>
    <n v="1000"/>
    <n v="0.1991040318566451"/>
    <n v="1000"/>
    <n v="0"/>
    <n v="0"/>
    <m/>
    <n v="0"/>
  </r>
  <r>
    <x v="44"/>
    <s v="Normal-Income Tagged"/>
    <n v="196"/>
    <d v="2024-04-12T00:00:00"/>
    <x v="0"/>
    <s v="Eugenia"/>
    <s v="1316183"/>
    <s v="MAC APARTMENTS LIMITED"/>
    <n v="50225"/>
    <n v="50225"/>
    <n v="0"/>
    <n v="10000"/>
    <n v="0"/>
    <n v="10000"/>
    <n v="0.1991040318566451"/>
    <n v="10000"/>
    <n v="0"/>
    <n v="0"/>
    <m/>
    <n v="0"/>
  </r>
  <r>
    <x v="44"/>
    <s v="Normal-Income Tagged"/>
    <n v="196"/>
    <d v="2024-04-12T00:00:00"/>
    <x v="0"/>
    <s v="Eugenia"/>
    <s v="1316184"/>
    <s v="MAC APARTMENTS LIMITED"/>
    <n v="38673.25"/>
    <n v="38673.25"/>
    <n v="0"/>
    <n v="7700"/>
    <n v="0"/>
    <n v="7700"/>
    <n v="0.1991040318566451"/>
    <n v="7700"/>
    <n v="0"/>
    <n v="0"/>
    <m/>
    <n v="0"/>
  </r>
  <r>
    <x v="44"/>
    <s v="Normal-Income Tagged"/>
    <n v="196"/>
    <d v="2024-04-12T00:00:00"/>
    <x v="0"/>
    <s v="Eugenia"/>
    <s v="1316186"/>
    <s v="MAC APARTMENTS LIMITED"/>
    <n v="159024.4"/>
    <n v="159024.4"/>
    <n v="0"/>
    <n v="31662.400000000001"/>
    <n v="0"/>
    <n v="31662.400000000001"/>
    <n v="0.19910403686478303"/>
    <n v="31662.400000000001"/>
    <n v="0"/>
    <n v="0"/>
    <m/>
    <n v="0"/>
  </r>
  <r>
    <x v="45"/>
    <s v="Normal-Income Tagged"/>
    <n v="193"/>
    <d v="2024-04-15T00:00:00"/>
    <x v="0"/>
    <s v="Seline"/>
    <s v="1316216"/>
    <s v="KENYA INSTITUTE OF CURRICULUM"/>
    <n v="14245.09"/>
    <n v="0"/>
    <n v="14245.09"/>
    <n v="1418.13"/>
    <n v="0"/>
    <n v="1418.13"/>
    <n v="9.9552196581418589E-2"/>
    <n v="0"/>
    <n v="1418.13"/>
    <n v="70.906500000000008"/>
    <m/>
    <n v="1347.2235000000001"/>
  </r>
  <r>
    <x v="45"/>
    <s v="Normal-Income Tagged"/>
    <n v="193"/>
    <d v="2024-04-15T00:00:00"/>
    <x v="0"/>
    <s v="Seline"/>
    <s v="1316219"/>
    <s v="KENYA INSTITUTE OF CURRICULUM"/>
    <n v="47535.96"/>
    <n v="0"/>
    <n v="47535.96"/>
    <n v="4732.3"/>
    <n v="0"/>
    <n v="4732.3"/>
    <n v="9.9552002315720561E-2"/>
    <n v="0"/>
    <n v="4732.3"/>
    <n v="236.61500000000001"/>
    <m/>
    <n v="4495.6850000000004"/>
  </r>
  <r>
    <x v="45"/>
    <s v="Normal-Income Tagged"/>
    <n v="193"/>
    <d v="2024-04-15T00:00:00"/>
    <x v="0"/>
    <s v="Seline"/>
    <s v="1316217"/>
    <s v="SAFARICOM PLC LTD"/>
    <n v="9040.5"/>
    <n v="9040.5"/>
    <n v="0"/>
    <n v="900"/>
    <n v="0"/>
    <n v="900"/>
    <n v="9.9552015928322551E-2"/>
    <n v="900"/>
    <n v="0"/>
    <n v="0"/>
    <m/>
    <n v="0"/>
  </r>
  <r>
    <x v="46"/>
    <s v="Normal-Income Tagged"/>
    <n v="191"/>
    <d v="2024-04-17T00:00:00"/>
    <x v="0"/>
    <s v="Seline"/>
    <s v="1316243"/>
    <s v="KCA UNIVERSITY"/>
    <n v="7397.11"/>
    <n v="7397.11"/>
    <n v="0"/>
    <n v="736.4"/>
    <n v="0"/>
    <n v="736.4"/>
    <n v="9.9552392758793642E-2"/>
    <n v="736.4"/>
    <n v="0"/>
    <n v="0"/>
    <m/>
    <n v="0"/>
  </r>
  <r>
    <x v="46"/>
    <s v="Normal-Income Tagged"/>
    <n v="191"/>
    <d v="2024-04-17T00:00:00"/>
    <x v="0"/>
    <s v="Seline"/>
    <s v="1316244"/>
    <s v="KCA UNIVERSITY"/>
    <n v="11013.48"/>
    <n v="11013.48"/>
    <n v="0"/>
    <n v="1096.4100000000001"/>
    <n v="0"/>
    <n v="1096.4100000000001"/>
    <n v="9.9551640353457774E-2"/>
    <n v="1096.4100000000001"/>
    <n v="0"/>
    <n v="0"/>
    <m/>
    <n v="0"/>
  </r>
  <r>
    <x v="46"/>
    <s v="Normal-Income Tagged"/>
    <n v="191"/>
    <d v="2024-04-17T00:00:00"/>
    <x v="0"/>
    <s v="Seline"/>
    <s v="1316245"/>
    <s v="KCA UNIVERSITY"/>
    <n v="9499.35"/>
    <n v="9499.35"/>
    <n v="0"/>
    <n v="945.68"/>
    <n v="0"/>
    <n v="945.68"/>
    <n v="9.9552074615631592E-2"/>
    <n v="945.68"/>
    <n v="0"/>
    <n v="0"/>
    <m/>
    <n v="0"/>
  </r>
  <r>
    <x v="46"/>
    <s v="Normal-Income Tagged"/>
    <n v="191"/>
    <d v="2024-04-17T00:00:00"/>
    <x v="0"/>
    <s v="Seline"/>
    <s v="1316246"/>
    <s v="KCA UNIVERSITY"/>
    <n v="9991.91"/>
    <n v="9991.91"/>
    <n v="0"/>
    <n v="994.72"/>
    <n v="0"/>
    <n v="994.72"/>
    <n v="9.9552538003244623E-2"/>
    <n v="994.71999999999991"/>
    <n v="0"/>
    <n v="0"/>
    <m/>
    <n v="0"/>
  </r>
  <r>
    <x v="46"/>
    <s v="Normal-Income Tagged"/>
    <n v="191"/>
    <d v="2024-04-17T00:00:00"/>
    <x v="0"/>
    <s v="Seline"/>
    <s v="1316247"/>
    <s v="KCA UNIVERSITY"/>
    <n v="62787.7"/>
    <n v="62787.7"/>
    <n v="0"/>
    <n v="6250.64"/>
    <n v="0"/>
    <n v="6250.64"/>
    <n v="9.9551982315007573E-2"/>
    <n v="6250.64"/>
    <n v="0"/>
    <n v="0"/>
    <m/>
    <n v="0"/>
  </r>
  <r>
    <x v="46"/>
    <s v="Normal-Income Tagged"/>
    <n v="191"/>
    <d v="2024-04-17T00:00:00"/>
    <x v="0"/>
    <s v="Seline"/>
    <s v="1316248"/>
    <s v="KCA UNIVERSITY"/>
    <n v="6333.17"/>
    <n v="6333.17"/>
    <n v="0"/>
    <n v="630.48"/>
    <n v="0"/>
    <n v="630.48"/>
    <n v="9.9552041078954143E-2"/>
    <n v="630.48"/>
    <n v="0"/>
    <n v="0"/>
    <m/>
    <n v="0"/>
  </r>
  <r>
    <x v="47"/>
    <s v="Normal-Income Tagged"/>
    <n v="190"/>
    <d v="2024-04-18T00:00:00"/>
    <x v="0"/>
    <s v="Seline"/>
    <s v="1316265"/>
    <s v="EAST AFRICA DEVICE ASSEMBLY KE"/>
    <n v="4876541"/>
    <n v="4876541"/>
    <n v="0"/>
    <n v="484155.4"/>
    <n v="0"/>
    <n v="484155.4"/>
    <n v="9.9282544738165848E-2"/>
    <n v="484155.4"/>
    <n v="0"/>
    <n v="0"/>
    <m/>
    <n v="0"/>
  </r>
  <r>
    <x v="48"/>
    <s v="Normal-Income Tagged"/>
    <n v="189"/>
    <d v="2024-04-19T00:00:00"/>
    <x v="0"/>
    <s v="Seline"/>
    <s v="1316266"/>
    <s v="KCA UNIVERSITY"/>
    <n v="50147.79"/>
    <n v="50147.79"/>
    <n v="0"/>
    <n v="4992.3100000000004"/>
    <n v="0"/>
    <n v="4992.3100000000004"/>
    <n v="9.9551944362852293E-2"/>
    <n v="4992.3100000000004"/>
    <n v="0"/>
    <n v="0"/>
    <m/>
    <n v="0"/>
  </r>
  <r>
    <x v="48"/>
    <s v="Normal-Income Tagged"/>
    <n v="189"/>
    <d v="2024-04-19T00:00:00"/>
    <x v="0"/>
    <s v="Seline"/>
    <s v="1316267"/>
    <s v="KCA UNIVERSITY"/>
    <n v="8915.94"/>
    <n v="8915.94"/>
    <n v="0"/>
    <n v="887.6"/>
    <n v="0"/>
    <n v="887.6"/>
    <n v="9.9552038259566572E-2"/>
    <n v="887.6"/>
    <n v="0"/>
    <n v="0"/>
    <m/>
    <n v="0"/>
  </r>
  <r>
    <x v="48"/>
    <s v="Normal-Income Tagged"/>
    <n v="189"/>
    <d v="2024-04-19T00:00:00"/>
    <x v="0"/>
    <s v="Seline"/>
    <s v="1316268"/>
    <s v="KCA UNIVERSITY"/>
    <n v="6828.34"/>
    <n v="6828.34"/>
    <n v="0"/>
    <n v="679.78"/>
    <n v="0"/>
    <n v="679.78"/>
    <n v="9.95527463483072E-2"/>
    <n v="679.78"/>
    <n v="0"/>
    <n v="0"/>
    <m/>
    <n v="0"/>
  </r>
  <r>
    <x v="48"/>
    <s v="Normal-Income Tagged"/>
    <n v="189"/>
    <d v="2024-04-19T00:00:00"/>
    <x v="0"/>
    <s v="Seline"/>
    <s v="1316269"/>
    <s v="KCA UNIVERSITY"/>
    <n v="9111.01"/>
    <n v="9111.01"/>
    <n v="0"/>
    <n v="907.02"/>
    <n v="0"/>
    <n v="907.02"/>
    <n v="9.9552080395038531E-2"/>
    <n v="907.02"/>
    <n v="0"/>
    <n v="0"/>
    <m/>
    <n v="0"/>
  </r>
  <r>
    <x v="48"/>
    <s v="Normal-Income Tagged"/>
    <n v="189"/>
    <d v="2024-04-19T00:00:00"/>
    <x v="0"/>
    <s v="Seline"/>
    <s v="1316270"/>
    <s v="KCA UNIVERSITY"/>
    <n v="6333.17"/>
    <n v="6333.17"/>
    <n v="0"/>
    <n v="630.48"/>
    <n v="0"/>
    <n v="630.48"/>
    <n v="9.9552041078954143E-2"/>
    <n v="630.48"/>
    <n v="0"/>
    <n v="0"/>
    <m/>
    <n v="0"/>
  </r>
  <r>
    <x v="48"/>
    <s v="Normal-Income Tagged"/>
    <n v="189"/>
    <d v="2024-04-19T00:00:00"/>
    <x v="0"/>
    <s v="Seline"/>
    <s v="1316271"/>
    <s v="KCA UNIVERSITY"/>
    <n v="6333.17"/>
    <n v="6333.17"/>
    <n v="0"/>
    <n v="630.48"/>
    <n v="0"/>
    <n v="630.48"/>
    <n v="9.9552041078954143E-2"/>
    <n v="630.48"/>
    <n v="0"/>
    <n v="0"/>
    <m/>
    <n v="0"/>
  </r>
  <r>
    <x v="48"/>
    <s v="Normal-Income Tagged"/>
    <n v="189"/>
    <d v="2024-04-19T00:00:00"/>
    <x v="0"/>
    <s v="Seline"/>
    <s v="1316272"/>
    <s v="KCA UNIVERSITY"/>
    <n v="7479.29"/>
    <n v="7479.29"/>
    <n v="0"/>
    <n v="744.58"/>
    <n v="0"/>
    <n v="744.58"/>
    <n v="9.9552230225061475E-2"/>
    <n v="744.58"/>
    <n v="0"/>
    <n v="0"/>
    <m/>
    <n v="0"/>
  </r>
  <r>
    <x v="48"/>
    <s v="Normal-Income Tagged"/>
    <n v="189"/>
    <d v="2024-04-19T00:00:00"/>
    <x v="0"/>
    <s v="Seline"/>
    <s v="1316273"/>
    <s v="KCA UNIVERSITY"/>
    <n v="70003.02"/>
    <n v="70003.02"/>
    <n v="0"/>
    <n v="6968.94"/>
    <n v="0"/>
    <n v="6968.94"/>
    <n v="9.9551990756970188E-2"/>
    <n v="6968.94"/>
    <n v="0"/>
    <n v="0"/>
    <m/>
    <n v="0"/>
  </r>
  <r>
    <x v="48"/>
    <s v="Normal-Income Tagged"/>
    <n v="189"/>
    <d v="2024-04-19T00:00:00"/>
    <x v="0"/>
    <s v="Seline"/>
    <s v="1316277"/>
    <s v="KCA UNIVERSITY"/>
    <n v="14143.5"/>
    <n v="14143.5"/>
    <n v="0"/>
    <n v="1408.01"/>
    <n v="0"/>
    <n v="1408.01"/>
    <n v="9.9551737547283206E-2"/>
    <n v="1408.01"/>
    <n v="0"/>
    <n v="0"/>
    <m/>
    <n v="0"/>
  </r>
  <r>
    <x v="48"/>
    <s v="Normal-Income Tagged"/>
    <n v="189"/>
    <d v="2024-04-19T00:00:00"/>
    <x v="0"/>
    <s v="Seline"/>
    <s v="1316278"/>
    <s v="KCA UNIVERSITY"/>
    <n v="121672.32000000001"/>
    <n v="121672.32000000001"/>
    <n v="0"/>
    <n v="12112.73"/>
    <n v="0"/>
    <n v="12112.73"/>
    <n v="9.9552059170072524E-2"/>
    <n v="12112.73"/>
    <n v="0"/>
    <n v="0"/>
    <m/>
    <n v="0"/>
  </r>
  <r>
    <x v="48"/>
    <s v="Normal-Income Tagged"/>
    <n v="189"/>
    <d v="2024-04-19T00:00:00"/>
    <x v="0"/>
    <s v="Seline"/>
    <s v="1316279"/>
    <s v="KCA UNIVERSITY"/>
    <n v="114225.5"/>
    <n v="114225.5"/>
    <n v="0"/>
    <n v="11371.38"/>
    <n v="0"/>
    <n v="11371.38"/>
    <n v="9.9552026473948452E-2"/>
    <n v="11371.38"/>
    <n v="0"/>
    <n v="0"/>
    <m/>
    <n v="0"/>
  </r>
  <r>
    <x v="48"/>
    <s v="Normal-Income Tagged"/>
    <n v="189"/>
    <d v="2024-04-19T00:00:00"/>
    <x v="0"/>
    <s v="Seline"/>
    <s v="1316301"/>
    <s v="KCA UNIVERSITY"/>
    <n v="17662.54"/>
    <n v="17662.54"/>
    <n v="0"/>
    <n v="1758.34"/>
    <n v="0"/>
    <n v="1758.34"/>
    <n v="9.955193307417845E-2"/>
    <n v="1758.34"/>
    <n v="0"/>
    <n v="0"/>
    <m/>
    <n v="0"/>
  </r>
  <r>
    <x v="48"/>
    <s v="Normal-Income Tagged"/>
    <n v="189"/>
    <d v="2024-04-19T00:00:00"/>
    <x v="0"/>
    <s v="Seline"/>
    <s v="1316302"/>
    <s v="KCA UNIVERSITY"/>
    <n v="6333.17"/>
    <n v="6333.17"/>
    <n v="0"/>
    <n v="630.48"/>
    <n v="0"/>
    <n v="630.48"/>
    <n v="9.9552041078954143E-2"/>
    <n v="630.48"/>
    <n v="0"/>
    <n v="0"/>
    <m/>
    <n v="0"/>
  </r>
  <r>
    <x v="48"/>
    <s v="Normal-Income Tagged"/>
    <n v="189"/>
    <d v="2024-04-19T00:00:00"/>
    <x v="0"/>
    <s v="Seline"/>
    <s v="1316304"/>
    <s v="KCA UNIVERSITY"/>
    <n v="21369.43"/>
    <n v="21369.43"/>
    <n v="0"/>
    <n v="2127.37"/>
    <n v="0"/>
    <n v="2127.37"/>
    <n v="9.9552023615042604E-2"/>
    <n v="2127.37"/>
    <n v="0"/>
    <n v="0"/>
    <m/>
    <n v="0"/>
  </r>
  <r>
    <x v="48"/>
    <s v="Normal-Income Tagged"/>
    <n v="189"/>
    <d v="2024-04-19T00:00:00"/>
    <x v="0"/>
    <s v="Seline"/>
    <s v="1316310"/>
    <s v="KCA UNIVERSITY"/>
    <n v="90966.22"/>
    <n v="90966.22"/>
    <n v="0"/>
    <n v="9055.8700000000008"/>
    <n v="0"/>
    <n v="9055.8700000000008"/>
    <n v="9.9552009526173574E-2"/>
    <n v="9055.8700000000008"/>
    <n v="0"/>
    <n v="0"/>
    <m/>
    <n v="0"/>
  </r>
  <r>
    <x v="48"/>
    <s v="Normal-Income Tagged"/>
    <n v="189"/>
    <d v="2024-04-19T00:00:00"/>
    <x v="0"/>
    <s v="Seline"/>
    <s v="1316312"/>
    <s v="KCA UNIVERSITY"/>
    <n v="20829.13"/>
    <n v="20829.13"/>
    <n v="0"/>
    <n v="2073.58"/>
    <n v="0"/>
    <n v="2073.58"/>
    <n v="9.9551925596508342E-2"/>
    <n v="2073.58"/>
    <n v="0"/>
    <n v="0"/>
    <m/>
    <n v="0"/>
  </r>
  <r>
    <x v="48"/>
    <s v="Normal-Income Tagged"/>
    <n v="189"/>
    <d v="2024-04-19T00:00:00"/>
    <x v="0"/>
    <s v="Seline"/>
    <s v="1316313"/>
    <s v="KCA UNIVERSITY"/>
    <n v="25396.75"/>
    <n v="25396.75"/>
    <n v="0"/>
    <n v="2528.3000000000002"/>
    <n v="0"/>
    <n v="2528.3000000000002"/>
    <n v="9.9552108045320761E-2"/>
    <n v="2528.3000000000002"/>
    <n v="0"/>
    <n v="0"/>
    <m/>
    <n v="0"/>
  </r>
  <r>
    <x v="48"/>
    <s v="Normal-Income Tagged"/>
    <n v="189"/>
    <d v="2024-04-19T00:00:00"/>
    <x v="0"/>
    <s v="Seline"/>
    <s v="1316315"/>
    <s v="KCA UNIVERSITY"/>
    <n v="22024.44"/>
    <n v="22024.44"/>
    <n v="0"/>
    <n v="2192.58"/>
    <n v="0"/>
    <n v="2192.58"/>
    <n v="9.9552133902155976E-2"/>
    <n v="2192.58"/>
    <n v="0"/>
    <n v="0"/>
    <m/>
    <n v="0"/>
  </r>
  <r>
    <x v="48"/>
    <s v="Normal-Income Tagged"/>
    <n v="189"/>
    <d v="2024-04-19T00:00:00"/>
    <x v="0"/>
    <s v="Seline"/>
    <s v="1316317"/>
    <s v="SAFARICOM PLC LTD"/>
    <n v="443764.89"/>
    <n v="0"/>
    <n v="443764.89"/>
    <m/>
    <n v="0"/>
    <n v="0"/>
    <n v="0"/>
    <n v="0"/>
    <n v="0"/>
    <n v="0"/>
    <m/>
    <n v="0"/>
  </r>
  <r>
    <x v="48"/>
    <s v="Normal-Income Tagged"/>
    <n v="189"/>
    <d v="2024-04-19T00:00:00"/>
    <x v="0"/>
    <s v="Seline"/>
    <s v="1316286"/>
    <s v="SYBYL KENYA LIMITED"/>
    <n v="122873.18"/>
    <n v="122873.18"/>
    <n v="0"/>
    <n v="12232.27"/>
    <n v="0"/>
    <n v="12232.27"/>
    <n v="9.9551993364215052E-2"/>
    <n v="12232.27"/>
    <n v="0"/>
    <n v="0"/>
    <m/>
    <n v="0"/>
  </r>
  <r>
    <x v="48"/>
    <s v="Normal-Income Tagged"/>
    <n v="189"/>
    <d v="2024-04-19T00:00:00"/>
    <x v="0"/>
    <s v="Seline"/>
    <s v="1316287"/>
    <s v="SYBYL KENYA LIMITED"/>
    <n v="9233.7000000000007"/>
    <n v="9233.7000000000007"/>
    <n v="0"/>
    <n v="919.23"/>
    <n v="0"/>
    <n v="919.23"/>
    <n v="9.9551642353552738E-2"/>
    <n v="919.23"/>
    <n v="0"/>
    <n v="0"/>
    <m/>
    <n v="0"/>
  </r>
  <r>
    <x v="48"/>
    <s v="Normal-Income Tagged"/>
    <n v="189"/>
    <d v="2024-04-19T00:00:00"/>
    <x v="0"/>
    <s v="Seline"/>
    <s v="1316288"/>
    <s v="SYBYL KENYA LIMITED"/>
    <n v="29055.200000000001"/>
    <n v="29055.200000000001"/>
    <n v="0"/>
    <n v="2892.5"/>
    <n v="0"/>
    <n v="2892.5"/>
    <n v="9.9551887441834852E-2"/>
    <n v="2892.5"/>
    <n v="0"/>
    <n v="0"/>
    <m/>
    <n v="0"/>
  </r>
  <r>
    <x v="48"/>
    <s v="Normal-Income Tagged"/>
    <n v="189"/>
    <d v="2024-04-19T00:00:00"/>
    <x v="0"/>
    <s v="Seline"/>
    <s v="1316289"/>
    <s v="SYBYL KENYA LIMITED"/>
    <n v="14870"/>
    <n v="14870"/>
    <n v="0"/>
    <n v="1480.34"/>
    <n v="0"/>
    <n v="1480.34"/>
    <n v="9.9552118359112304E-2"/>
    <n v="1480.34"/>
    <n v="0"/>
    <n v="0"/>
    <m/>
    <n v="0"/>
  </r>
  <r>
    <x v="48"/>
    <s v="Normal-Income Tagged"/>
    <n v="189"/>
    <d v="2024-04-19T00:00:00"/>
    <x v="0"/>
    <s v="Seline"/>
    <s v="1316290"/>
    <s v="SYBYL KENYA LIMITED"/>
    <n v="53023.31"/>
    <n v="53023.31"/>
    <n v="0"/>
    <n v="5278.58"/>
    <n v="0"/>
    <n v="5278.58"/>
    <n v="9.9552064931442419E-2"/>
    <n v="5278.58"/>
    <n v="0"/>
    <n v="0"/>
    <m/>
    <n v="0"/>
  </r>
  <r>
    <x v="48"/>
    <s v="Normal-Income Tagged"/>
    <n v="189"/>
    <d v="2024-04-19T00:00:00"/>
    <x v="0"/>
    <s v="Seline"/>
    <s v="1316291"/>
    <s v="SYBYL KENYA LIMITED"/>
    <n v="26413.82"/>
    <n v="26413.82"/>
    <n v="0"/>
    <n v="2629.55"/>
    <n v="0"/>
    <n v="2629.55"/>
    <n v="9.9552052675455513E-2"/>
    <n v="2629.55"/>
    <n v="0"/>
    <n v="0"/>
    <m/>
    <n v="0"/>
  </r>
  <r>
    <x v="48"/>
    <s v="Normal-Income Tagged"/>
    <n v="189"/>
    <d v="2024-04-19T00:00:00"/>
    <x v="0"/>
    <s v="Seline"/>
    <s v="1316292"/>
    <s v="SYBYL KENYA LIMITED"/>
    <n v="13451.14"/>
    <n v="13451.14"/>
    <n v="0"/>
    <n v="1339.09"/>
    <n v="0"/>
    <n v="1339.09"/>
    <n v="9.9552156917554938E-2"/>
    <n v="1339.09"/>
    <n v="0"/>
    <n v="0"/>
    <m/>
    <n v="0"/>
  </r>
  <r>
    <x v="48"/>
    <s v="Normal-Income Tagged"/>
    <n v="189"/>
    <d v="2024-04-19T00:00:00"/>
    <x v="0"/>
    <s v="Seline"/>
    <s v="1316293"/>
    <s v="SYBYL KENYA LIMITED"/>
    <n v="22402.83"/>
    <n v="22402.83"/>
    <n v="0"/>
    <n v="2230.25"/>
    <n v="0"/>
    <n v="2230.25"/>
    <n v="9.955215479472905E-2"/>
    <n v="2230.25"/>
    <n v="0"/>
    <n v="0"/>
    <m/>
    <n v="0"/>
  </r>
  <r>
    <x v="48"/>
    <s v="Normal-Income Tagged"/>
    <n v="189"/>
    <d v="2024-04-19T00:00:00"/>
    <x v="0"/>
    <s v="Seline"/>
    <s v="1316294"/>
    <s v="SYBYL KENYA LIMITED"/>
    <n v="21815.87"/>
    <n v="21815.87"/>
    <n v="0"/>
    <n v="2171.81"/>
    <n v="0"/>
    <n v="2171.81"/>
    <n v="9.9551840013714782E-2"/>
    <n v="2171.81"/>
    <n v="0"/>
    <n v="0"/>
    <m/>
    <n v="0"/>
  </r>
  <r>
    <x v="48"/>
    <s v="Normal-Income Tagged"/>
    <n v="189"/>
    <d v="2024-04-19T00:00:00"/>
    <x v="0"/>
    <s v="Seline"/>
    <s v="1316295"/>
    <s v="SYBYL KENYA LIMITED"/>
    <n v="5463.04"/>
    <n v="5463.04"/>
    <n v="0"/>
    <n v="543.86"/>
    <n v="0"/>
    <n v="543.86"/>
    <n v="9.9552630037488293E-2"/>
    <n v="543.86"/>
    <n v="0"/>
    <n v="0"/>
    <m/>
    <n v="0"/>
  </r>
  <r>
    <x v="48"/>
    <s v="Normal-Income Tagged"/>
    <n v="189"/>
    <d v="2024-04-19T00:00:00"/>
    <x v="0"/>
    <s v="Seline"/>
    <s v="1316297"/>
    <s v="SYBYL KENYA LIMITED"/>
    <n v="67893.31"/>
    <n v="67893.31"/>
    <n v="0"/>
    <n v="6758.92"/>
    <n v="0"/>
    <n v="6758.92"/>
    <n v="9.9552076633176376E-2"/>
    <n v="6758.92"/>
    <n v="0"/>
    <n v="0"/>
    <m/>
    <n v="0"/>
  </r>
  <r>
    <x v="48"/>
    <s v="Normal-Income Tagged"/>
    <n v="189"/>
    <d v="2024-04-19T00:00:00"/>
    <x v="0"/>
    <s v="Seline"/>
    <s v="1316299"/>
    <s v="SYBYL KENYA LIMITED"/>
    <n v="66915.03"/>
    <n v="66915.03"/>
    <n v="0"/>
    <n v="6661.53"/>
    <n v="0"/>
    <n v="6661.53"/>
    <n v="9.955207372693399E-2"/>
    <n v="6661.53"/>
    <n v="0"/>
    <n v="0"/>
    <m/>
    <n v="0"/>
  </r>
  <r>
    <x v="48"/>
    <s v="Normal-Income Tagged"/>
    <n v="189"/>
    <d v="2024-04-19T00:00:00"/>
    <x v="0"/>
    <s v="Seline"/>
    <s v="1316300"/>
    <s v="SYBYL KENYA LIMITED"/>
    <n v="9244.69"/>
    <n v="9244.69"/>
    <n v="0"/>
    <n v="920.33"/>
    <n v="0"/>
    <n v="920.33"/>
    <n v="9.9552283527084201E-2"/>
    <n v="920.33"/>
    <n v="0"/>
    <n v="0"/>
    <m/>
    <n v="0"/>
  </r>
  <r>
    <x v="48"/>
    <s v="Normal-Income Tagged"/>
    <n v="189"/>
    <d v="2024-04-19T00:00:00"/>
    <x v="0"/>
    <s v="Seline"/>
    <s v="1316303"/>
    <s v="SYBYL KENYA LIMITED"/>
    <n v="59407.59"/>
    <n v="59407.59"/>
    <n v="0"/>
    <n v="5914.15"/>
    <n v="0"/>
    <n v="5914.15"/>
    <n v="9.955209426943594E-2"/>
    <n v="5914.15"/>
    <n v="0"/>
    <n v="0"/>
    <m/>
    <n v="0"/>
  </r>
  <r>
    <x v="48"/>
    <s v="Normal-Income Tagged"/>
    <n v="189"/>
    <d v="2024-04-19T00:00:00"/>
    <x v="0"/>
    <s v="Seline"/>
    <s v="1316306"/>
    <s v="SYBYL KENYA LIMITED"/>
    <n v="20029.849999999999"/>
    <n v="20029.849999999999"/>
    <n v="0"/>
    <n v="1994.01"/>
    <n v="0"/>
    <n v="1994.01"/>
    <n v="9.9551918761248845E-2"/>
    <n v="1994.01"/>
    <n v="0"/>
    <n v="0"/>
    <m/>
    <n v="0"/>
  </r>
  <r>
    <x v="48"/>
    <s v="Normal-Income Tagged"/>
    <n v="189"/>
    <d v="2024-04-19T00:00:00"/>
    <x v="0"/>
    <s v="Seline"/>
    <s v="1316307"/>
    <s v="SYBYL KENYA LIMITED"/>
    <n v="9916.58"/>
    <n v="9916.58"/>
    <n v="0"/>
    <n v="987.22"/>
    <n v="0"/>
    <n v="987.22"/>
    <n v="9.9552466677019696E-2"/>
    <n v="987.22"/>
    <n v="0"/>
    <n v="0"/>
    <m/>
    <n v="0"/>
  </r>
  <r>
    <x v="48"/>
    <s v="Normal-Income Tagged"/>
    <n v="189"/>
    <d v="2024-04-19T00:00:00"/>
    <x v="0"/>
    <s v="Seline"/>
    <s v="1316309"/>
    <s v="SYBYL KENYA LIMITED"/>
    <n v="13375.99"/>
    <n v="13375.99"/>
    <n v="0"/>
    <n v="1331.61"/>
    <n v="0"/>
    <n v="1331.61"/>
    <n v="9.9552257440383846E-2"/>
    <n v="1331.61"/>
    <n v="0"/>
    <n v="0"/>
    <m/>
    <n v="0"/>
  </r>
  <r>
    <x v="48"/>
    <s v="Normal-Income Tagged"/>
    <n v="189"/>
    <d v="2024-04-19T00:00:00"/>
    <x v="0"/>
    <s v="Seline"/>
    <s v="1316314"/>
    <s v="SYBYL KENYA LIMITED"/>
    <n v="13583.74"/>
    <n v="13583.74"/>
    <n v="0"/>
    <n v="1352.29"/>
    <n v="0"/>
    <n v="1352.29"/>
    <n v="9.9552111568684321E-2"/>
    <n v="1352.29"/>
    <n v="0"/>
    <n v="0"/>
    <m/>
    <n v="0"/>
  </r>
  <r>
    <x v="48"/>
    <s v="Normal-Income Tagged"/>
    <n v="189"/>
    <d v="2024-04-19T00:00:00"/>
    <x v="0"/>
    <s v="Seline"/>
    <s v="1316316"/>
    <s v="SYBYL KENYA LIMITED"/>
    <n v="3948.82"/>
    <n v="0"/>
    <n v="3948.82"/>
    <n v="393.11"/>
    <n v="0"/>
    <n v="393.11"/>
    <n v="9.9551258350595875E-2"/>
    <n v="0"/>
    <n v="393.11"/>
    <n v="19.655500000000004"/>
    <m/>
    <n v="373.4545"/>
  </r>
  <r>
    <x v="48"/>
    <s v="Normal-Income Tagged"/>
    <n v="189"/>
    <d v="2024-04-19T00:00:00"/>
    <x v="0"/>
    <s v="Seline"/>
    <s v="1316319"/>
    <s v="TORRENT EAST AFRICA LIMITED"/>
    <n v="4498460.3899999997"/>
    <n v="4498460.3899999997"/>
    <n v="0"/>
    <n v="447830.8"/>
    <n v="0"/>
    <n v="447830.8"/>
    <n v="9.9552015839801583E-2"/>
    <n v="447830.8"/>
    <n v="0"/>
    <n v="0"/>
    <m/>
    <n v="0"/>
  </r>
  <r>
    <x v="49"/>
    <s v="Normal-Income Tagged"/>
    <n v="186"/>
    <d v="2024-04-22T00:00:00"/>
    <x v="0"/>
    <s v="Seline"/>
    <s v="1316332"/>
    <s v="EAST AFRICA DEVICE ASSEMBLY KE"/>
    <n v="2179535.17"/>
    <n v="2179535.17"/>
    <n v="0"/>
    <n v="253515.71"/>
    <n v="144866.12"/>
    <n v="398381.82999999996"/>
    <n v="0.18278293256446967"/>
    <n v="398381.82999999996"/>
    <n v="0"/>
    <n v="0"/>
    <m/>
    <n v="0"/>
  </r>
  <r>
    <x v="50"/>
    <s v="Normal-Income Tagged"/>
    <n v="185"/>
    <d v="2024-04-23T00:00:00"/>
    <x v="0"/>
    <s v="Seline"/>
    <s v="1316354"/>
    <s v="THE ANGLICAN CHURCH OF KENYA"/>
    <n v="22140724.93"/>
    <n v="12933780"/>
    <n v="9206944.9299999997"/>
    <n v="2204153.7999999998"/>
    <n v="0"/>
    <n v="2204153.7999999998"/>
    <n v="9.9552015887855561E-2"/>
    <n v="1287583.8720500285"/>
    <n v="916569.92794997117"/>
    <n v="45828.496397498559"/>
    <m/>
    <n v="870741.43155247264"/>
  </r>
  <r>
    <x v="51"/>
    <s v="Normal-Income Tagged"/>
    <n v="183"/>
    <d v="2024-04-25T00:00:00"/>
    <x v="0"/>
    <s v="Seline"/>
    <n v="1316395"/>
    <s v="CENTRAL ORGANIZATION OF TRADE"/>
    <n v="115484.27"/>
    <n v="115484.27"/>
    <n v="0"/>
    <n v="11496.69"/>
    <n v="0"/>
    <n v="11496.69"/>
    <n v="9.9551999592671803E-2"/>
    <n v="11496.69"/>
    <n v="0"/>
    <n v="0"/>
    <m/>
    <n v="0"/>
  </r>
  <r>
    <x v="51"/>
    <s v="Normal-Income Tagged"/>
    <n v="183"/>
    <d v="2024-04-25T00:00:00"/>
    <x v="0"/>
    <s v="Seline"/>
    <s v="1316396"/>
    <s v="CENTRAL ORGANIZATION OF TRADE"/>
    <n v="117067.45"/>
    <n v="117067.45"/>
    <n v="0"/>
    <n v="11588.3"/>
    <n v="0"/>
    <n v="11588.3"/>
    <n v="9.898823285208655E-2"/>
    <n v="11588.3"/>
    <n v="0"/>
    <n v="0"/>
    <m/>
    <n v="0"/>
  </r>
  <r>
    <x v="51"/>
    <s v="Normal-Income Tagged"/>
    <n v="183"/>
    <d v="2024-04-25T00:00:00"/>
    <x v="0"/>
    <s v="Seline"/>
    <s v="1316371"/>
    <s v="LEISURE LODGE BEACH &amp; GOLF RES"/>
    <n v="103524.63"/>
    <n v="103524.63"/>
    <n v="0"/>
    <n v="10306.09"/>
    <n v="0"/>
    <n v="10306.09"/>
    <n v="9.9552058287964901E-2"/>
    <n v="10306.09"/>
    <n v="0"/>
    <n v="0"/>
    <m/>
    <n v="0"/>
  </r>
  <r>
    <x v="52"/>
    <s v="Normal-Income Tagged"/>
    <n v="182"/>
    <d v="2024-04-26T00:00:00"/>
    <x v="0"/>
    <s v="Seline"/>
    <n v="1316408"/>
    <s v="RILEY FALCON SECURITY SERVICES"/>
    <n v="4395204.82"/>
    <n v="4395204.82"/>
    <n v="0"/>
    <n v="437551.5"/>
    <n v="0"/>
    <n v="437551.5"/>
    <n v="9.955201587169718E-2"/>
    <n v="437551.5"/>
    <n v="0"/>
    <n v="0"/>
    <m/>
    <n v="0"/>
  </r>
  <r>
    <x v="53"/>
    <s v="Normal-Income Tagged"/>
    <n v="179"/>
    <d v="2024-04-29T00:00:00"/>
    <x v="1"/>
    <s v="Seline"/>
    <s v="1316416"/>
    <s v="GEOTHERMAL DEVELOPMENT COMPANY"/>
    <n v="77086.33"/>
    <n v="77086.33"/>
    <n v="0"/>
    <n v="7674.1"/>
    <n v="0"/>
    <n v="7674.1"/>
    <n v="9.9552021739781879E-2"/>
    <n v="7674.1"/>
    <n v="0"/>
    <n v="0"/>
    <m/>
    <n v="0"/>
  </r>
  <r>
    <x v="53"/>
    <s v="Normal-Income Tagged"/>
    <n v="179"/>
    <d v="2024-04-29T00:00:00"/>
    <x v="1"/>
    <s v="Seline"/>
    <s v="14850"/>
    <s v="PRIME BANK LTD"/>
    <n v="-140378.88"/>
    <n v="0"/>
    <n v="-140378.88"/>
    <n v="-13975"/>
    <n v="0"/>
    <n v="-13975"/>
    <n v="9.9552012382489438E-2"/>
    <n v="0"/>
    <n v="-13975"/>
    <n v="-698.75"/>
    <m/>
    <n v="-13276.25"/>
  </r>
  <r>
    <x v="53"/>
    <s v="Normal-Income Tagged"/>
    <n v="179"/>
    <d v="2024-04-29T00:00:00"/>
    <x v="1"/>
    <s v="Seline"/>
    <s v="1316427"/>
    <s v="PRIME BANK LTD"/>
    <n v="77131.539999999994"/>
    <n v="77131.539999999994"/>
    <n v="0"/>
    <n v="7678.6"/>
    <n v="0"/>
    <n v="7678.6"/>
    <n v="9.9552012056287234E-2"/>
    <n v="7678.6"/>
    <n v="0"/>
    <n v="0"/>
    <m/>
    <n v="0"/>
  </r>
  <r>
    <x v="53"/>
    <s v="Normal-Income Tagged"/>
    <n v="179"/>
    <d v="2024-04-29T00:00:00"/>
    <x v="1"/>
    <s v="Seline"/>
    <s v="1316428"/>
    <s v="PRIME BANK LTD"/>
    <n v="31775.55"/>
    <n v="31775.55"/>
    <n v="0"/>
    <n v="3163.32"/>
    <n v="0"/>
    <n v="3163.32"/>
    <n v="9.9552014048537321E-2"/>
    <n v="3163.32"/>
    <n v="0"/>
    <n v="0"/>
    <m/>
    <n v="0"/>
  </r>
  <r>
    <x v="53"/>
    <s v="Normal-Income Tagged"/>
    <n v="179"/>
    <d v="2024-04-29T00:00:00"/>
    <x v="1"/>
    <s v="Seline"/>
    <s v="1316429"/>
    <s v="PRIME BANK LTD"/>
    <n v="103853.23"/>
    <n v="103853.23"/>
    <n v="0"/>
    <n v="10338.799999999999"/>
    <n v="0"/>
    <n v="10338.799999999999"/>
    <n v="9.955203126566213E-2"/>
    <n v="10338.799999999999"/>
    <n v="0"/>
    <n v="0"/>
    <m/>
    <n v="0"/>
  </r>
  <r>
    <x v="53"/>
    <s v="Normal-Income Tagged"/>
    <n v="179"/>
    <d v="2024-04-29T00:00:00"/>
    <x v="1"/>
    <s v="Seline"/>
    <s v="1316430"/>
    <s v="PRIME BANK LTD"/>
    <n v="229111.97"/>
    <n v="229111.97"/>
    <n v="0"/>
    <n v="22808.560000000001"/>
    <n v="0"/>
    <n v="22808.560000000001"/>
    <n v="9.9552022532912621E-2"/>
    <n v="22808.560000000001"/>
    <n v="0"/>
    <n v="0"/>
    <m/>
    <n v="0"/>
  </r>
  <r>
    <x v="53"/>
    <s v="Normal-Income Tagged"/>
    <n v="179"/>
    <d v="2024-04-29T00:00:00"/>
    <x v="1"/>
    <s v="Seline"/>
    <s v="1316431"/>
    <s v="PRIME BANK LTD"/>
    <n v="24626.93"/>
    <n v="24626.93"/>
    <n v="0"/>
    <n v="2451.66"/>
    <n v="0"/>
    <n v="2451.66"/>
    <n v="9.955199450357799E-2"/>
    <n v="2451.66"/>
    <n v="0"/>
    <n v="0"/>
    <m/>
    <n v="0"/>
  </r>
  <r>
    <x v="53"/>
    <s v="Normal-Income Tagged"/>
    <n v="179"/>
    <d v="2024-04-29T00:00:00"/>
    <x v="1"/>
    <s v="Seline"/>
    <s v="1316432"/>
    <s v="PRIME BANK LTD"/>
    <n v="23278.47"/>
    <n v="23278.47"/>
    <n v="0"/>
    <n v="2317.42"/>
    <n v="0"/>
    <n v="2317.42"/>
    <n v="9.9552075372651205E-2"/>
    <n v="2317.42"/>
    <n v="0"/>
    <n v="0"/>
    <m/>
    <n v="0"/>
  </r>
  <r>
    <x v="53"/>
    <s v="Normal-Income Tagged"/>
    <n v="179"/>
    <d v="2024-04-29T00:00:00"/>
    <x v="1"/>
    <s v="Seline"/>
    <s v="1316433"/>
    <s v="PRIME BANK LTD"/>
    <n v="22001.18"/>
    <n v="22001.18"/>
    <n v="0"/>
    <n v="2190.2600000000002"/>
    <n v="0"/>
    <n v="2190.2600000000002"/>
    <n v="9.9551933123587011E-2"/>
    <n v="2190.2600000000002"/>
    <n v="0"/>
    <n v="0"/>
    <m/>
    <n v="0"/>
  </r>
  <r>
    <x v="53"/>
    <s v="Normal-Income Tagged"/>
    <n v="179"/>
    <d v="2024-04-29T00:00:00"/>
    <x v="1"/>
    <s v="Seline"/>
    <s v="1316434"/>
    <s v="PRIME BANK LTD"/>
    <n v="19029.93"/>
    <n v="19029.93"/>
    <n v="0"/>
    <n v="1894.47"/>
    <n v="0"/>
    <n v="1894.47"/>
    <n v="9.9552126571143457E-2"/>
    <n v="1894.47"/>
    <n v="0"/>
    <n v="0"/>
    <m/>
    <n v="0"/>
  </r>
  <r>
    <x v="53"/>
    <s v="Normal-Income Tagged"/>
    <n v="179"/>
    <d v="2024-04-29T00:00:00"/>
    <x v="1"/>
    <s v="Seline"/>
    <s v="1316435"/>
    <s v="PRIME BANK LTD"/>
    <n v="11768.76"/>
    <n v="11768.76"/>
    <n v="0"/>
    <n v="1171.5999999999999"/>
    <n v="0"/>
    <n v="1171.5999999999999"/>
    <n v="9.9551694486080089E-2"/>
    <n v="1171.5999999999999"/>
    <n v="0"/>
    <n v="0"/>
    <m/>
    <n v="0"/>
  </r>
  <r>
    <x v="53"/>
    <s v="Normal-Income Tagged"/>
    <n v="179"/>
    <d v="2024-04-29T00:00:00"/>
    <x v="1"/>
    <s v="Seline"/>
    <s v="1316436"/>
    <s v="PRIME BANK LTD"/>
    <n v="44045.06"/>
    <n v="44045.06"/>
    <n v="0"/>
    <n v="4384.7700000000004"/>
    <n v="0"/>
    <n v="4384.7700000000004"/>
    <n v="9.9551913426840624E-2"/>
    <n v="4384.7700000000004"/>
    <n v="0"/>
    <n v="0"/>
    <m/>
    <n v="0"/>
  </r>
  <r>
    <x v="53"/>
    <s v="Normal-Income Tagged"/>
    <n v="179"/>
    <d v="2024-04-29T00:00:00"/>
    <x v="1"/>
    <s v="Seline"/>
    <s v="1316437"/>
    <s v="PRIME BANK LTD"/>
    <n v="11768.76"/>
    <n v="11768.76"/>
    <n v="0"/>
    <n v="1171.5999999999999"/>
    <n v="0"/>
    <n v="1171.5999999999999"/>
    <n v="9.9551694486080089E-2"/>
    <n v="1171.5999999999999"/>
    <n v="0"/>
    <n v="0"/>
    <m/>
    <n v="0"/>
  </r>
  <r>
    <x v="53"/>
    <s v="Normal-Income Tagged"/>
    <n v="179"/>
    <d v="2024-04-29T00:00:00"/>
    <x v="1"/>
    <s v="Seline"/>
    <s v="1316439"/>
    <s v="PRIME BANK LTD"/>
    <n v="129511.74"/>
    <n v="129511.74"/>
    <n v="0"/>
    <n v="12893.16"/>
    <n v="0"/>
    <n v="12893.16"/>
    <n v="9.9552056052987933E-2"/>
    <n v="12893.16"/>
    <n v="0"/>
    <n v="0"/>
    <m/>
    <n v="0"/>
  </r>
  <r>
    <x v="53"/>
    <s v="Normal-Income Tagged"/>
    <n v="179"/>
    <d v="2024-04-29T00:00:00"/>
    <x v="1"/>
    <s v="Seline"/>
    <s v="1316440"/>
    <s v="PRIME BANK LTD"/>
    <n v="7877.51"/>
    <n v="7877.51"/>
    <n v="0"/>
    <n v="784.22"/>
    <n v="0"/>
    <n v="784.22"/>
    <n v="9.955176191461515E-2"/>
    <n v="784.22"/>
    <n v="0"/>
    <n v="0"/>
    <m/>
    <n v="0"/>
  </r>
  <r>
    <x v="53"/>
    <s v="Normal-Income Tagged"/>
    <n v="179"/>
    <d v="2024-04-29T00:00:00"/>
    <x v="1"/>
    <s v="Seline"/>
    <s v="1316441"/>
    <s v="PRIME BANK LTD"/>
    <n v="5985"/>
    <n v="5985"/>
    <n v="0"/>
    <n v="595.82000000000005"/>
    <n v="0"/>
    <n v="595.82000000000005"/>
    <n v="9.955221386800335E-2"/>
    <n v="595.82000000000005"/>
    <n v="0"/>
    <n v="0"/>
    <m/>
    <n v="0"/>
  </r>
  <r>
    <x v="53"/>
    <s v="Normal-Income Tagged"/>
    <n v="179"/>
    <d v="2024-04-29T00:00:00"/>
    <x v="1"/>
    <s v="Seline"/>
    <s v="1316442"/>
    <s v="PRIME BANK LTD"/>
    <n v="7434.94"/>
    <n v="7434.94"/>
    <n v="0"/>
    <n v="740.16"/>
    <n v="0"/>
    <n v="740.16"/>
    <n v="9.955157674439874E-2"/>
    <n v="740.16"/>
    <n v="0"/>
    <n v="0"/>
    <m/>
    <n v="0"/>
  </r>
  <r>
    <x v="54"/>
    <s v="Normal-Income Tagged"/>
    <n v="172"/>
    <d v="2024-05-06T00:00:00"/>
    <x v="1"/>
    <s v="Seline"/>
    <s v="1316490"/>
    <s v="HABITAT FOR HUMANITY KENYA"/>
    <n v="190643.88"/>
    <n v="190643.88"/>
    <n v="0"/>
    <n v="18975"/>
    <n v="0"/>
    <n v="18975"/>
    <n v="9.9531125782794605E-2"/>
    <n v="18975"/>
    <n v="0"/>
    <n v="0"/>
    <m/>
    <n v="0"/>
  </r>
  <r>
    <x v="55"/>
    <s v="Normal-Income Tagged"/>
    <n v="171"/>
    <d v="2024-05-07T00:00:00"/>
    <x v="1"/>
    <s v="Seline"/>
    <s v="1316499"/>
    <s v="SAFARICOM PLC LTD"/>
    <n v="1345982.64"/>
    <n v="1345982.64"/>
    <n v="0"/>
    <m/>
    <n v="0"/>
    <n v="0"/>
    <n v="0"/>
    <n v="0"/>
    <n v="0"/>
    <n v="0"/>
    <m/>
    <n v="0"/>
  </r>
  <r>
    <x v="56"/>
    <s v="Normal-Income Tagged"/>
    <n v="170"/>
    <d v="2024-05-08T00:00:00"/>
    <x v="1"/>
    <s v="Seline"/>
    <s v="1316518"/>
    <s v="HABITAT FOR HUMANITY KENYA"/>
    <n v="10085"/>
    <n v="10085"/>
    <n v="0"/>
    <n v="1000"/>
    <n v="0"/>
    <n v="1000"/>
    <n v="9.9157164105106596E-2"/>
    <n v="1000"/>
    <n v="0"/>
    <n v="0"/>
    <m/>
    <n v="0"/>
  </r>
  <r>
    <x v="57"/>
    <s v="Normal-Income Tagged"/>
    <n v="169"/>
    <d v="2024-05-09T00:00:00"/>
    <x v="1"/>
    <s v="Seline"/>
    <s v="1316534"/>
    <s v="KCA UNIVERSITY"/>
    <n v="13437.6"/>
    <n v="13437.6"/>
    <n v="0"/>
    <n v="2667.52"/>
    <n v="0"/>
    <n v="2667.52"/>
    <n v="0.19851163898315174"/>
    <n v="2667.52"/>
    <n v="0"/>
    <n v="0"/>
    <m/>
    <n v="0"/>
  </r>
  <r>
    <x v="57"/>
    <s v="Normal-Income Tagged"/>
    <n v="169"/>
    <d v="2024-05-09T00:00:00"/>
    <x v="1"/>
    <s v="Seline"/>
    <s v="14868"/>
    <s v="SAFARICOM PLC LTD"/>
    <n v="-1315944.22"/>
    <n v="0"/>
    <n v="-1315944.22"/>
    <m/>
    <n v="0"/>
    <n v="0"/>
    <n v="0"/>
    <n v="0"/>
    <n v="0"/>
    <n v="0"/>
    <m/>
    <n v="0"/>
  </r>
  <r>
    <x v="57"/>
    <s v="Normal-Income Tagged"/>
    <n v="169"/>
    <d v="2024-05-09T00:00:00"/>
    <x v="1"/>
    <s v="Seline"/>
    <s v="14869"/>
    <s v="SAFARICOM PLC LTD"/>
    <n v="-154905.95000000001"/>
    <n v="0"/>
    <n v="-154905.95000000001"/>
    <n v="0"/>
    <n v="0"/>
    <n v="0"/>
    <n v="0"/>
    <n v="0"/>
    <n v="0"/>
    <n v="0"/>
    <m/>
    <n v="0"/>
  </r>
  <r>
    <x v="58"/>
    <s v="Normal-Income Tagged"/>
    <n v="164"/>
    <d v="2024-05-14T00:00:00"/>
    <x v="1"/>
    <s v="Seline"/>
    <s v="1316565"/>
    <s v="KCA UNIVERSITY"/>
    <n v="55850.2"/>
    <n v="55850.2"/>
    <n v="0"/>
    <n v="5560"/>
    <n v="4170"/>
    <n v="9730"/>
    <n v="0.17421602787456447"/>
    <n v="9730"/>
    <n v="0"/>
    <n v="0"/>
    <m/>
    <n v="0"/>
  </r>
  <r>
    <x v="59"/>
    <s v="Normal-Income Tagged"/>
    <n v="163"/>
    <d v="2024-05-15T00:00:00"/>
    <x v="1"/>
    <s v="Seline"/>
    <s v="14875"/>
    <s v="PRIME INVESTMENT LTD"/>
    <n v="-6872.42"/>
    <n v="0"/>
    <n v="-6872.42"/>
    <n v="-687.24"/>
    <n v="0"/>
    <n v="-687.24"/>
    <n v="9.9999708981697855E-2"/>
    <n v="0"/>
    <n v="-687.24"/>
    <n v="-34.362000000000002"/>
    <m/>
    <n v="-652.87800000000004"/>
  </r>
  <r>
    <x v="59"/>
    <s v="Normal-Income Tagged"/>
    <n v="163"/>
    <d v="2024-05-15T00:00:00"/>
    <x v="1"/>
    <s v="Seline"/>
    <s v="1316594"/>
    <s v="PRIME INVESTMENT LTD"/>
    <n v="18252.8"/>
    <n v="18252.8"/>
    <n v="0"/>
    <n v="1817.1"/>
    <n v="0"/>
    <n v="1817.1"/>
    <n v="9.9551849579242638E-2"/>
    <n v="1817.1"/>
    <n v="0"/>
    <n v="0"/>
    <m/>
    <n v="0"/>
  </r>
  <r>
    <x v="59"/>
    <s v="Normal-Income Tagged"/>
    <n v="163"/>
    <d v="2024-05-15T00:00:00"/>
    <x v="1"/>
    <s v="Seline"/>
    <s v="1316595"/>
    <s v="PRIME INVESTMENT LTD"/>
    <n v="72666.81"/>
    <n v="72666.81"/>
    <n v="0"/>
    <n v="7234.13"/>
    <n v="0"/>
    <n v="7234.13"/>
    <n v="9.9552051342284051E-2"/>
    <n v="7234.13"/>
    <n v="0"/>
    <n v="0"/>
    <m/>
    <n v="0"/>
  </r>
  <r>
    <x v="60"/>
    <s v="Normal-Income Tagged"/>
    <n v="162"/>
    <d v="2024-05-16T00:00:00"/>
    <x v="1"/>
    <s v="Seline"/>
    <s v="1316598"/>
    <s v="CEDAR HOLDINGS LIMITED"/>
    <n v="138433.16"/>
    <n v="138433.16"/>
    <n v="0"/>
    <n v="34453.25"/>
    <n v="13781.3"/>
    <n v="48234.55"/>
    <n v="0.34843205197367455"/>
    <n v="48234.55"/>
    <n v="0"/>
    <n v="0"/>
    <m/>
    <n v="0"/>
  </r>
  <r>
    <x v="60"/>
    <s v="Normal-Income Tagged"/>
    <n v="162"/>
    <d v="2024-05-16T00:00:00"/>
    <x v="1"/>
    <s v="Seline"/>
    <s v="1316599"/>
    <s v="CEDAR HOLDINGS LIMITED"/>
    <n v="4018"/>
    <n v="4018"/>
    <n v="0"/>
    <n v="400"/>
    <n v="400"/>
    <n v="800"/>
    <n v="0.1991040318566451"/>
    <n v="800"/>
    <n v="0"/>
    <n v="0"/>
    <m/>
    <n v="0"/>
  </r>
  <r>
    <x v="60"/>
    <s v="Normal-Income Tagged"/>
    <n v="162"/>
    <d v="2024-05-16T00:00:00"/>
    <x v="1"/>
    <s v="Seline"/>
    <s v="1316600"/>
    <s v="CEDAR HOLDINGS LIMITED"/>
    <n v="2511.25"/>
    <n v="2511.25"/>
    <n v="0"/>
    <n v="250"/>
    <n v="250"/>
    <n v="500"/>
    <n v="0.1991040318566451"/>
    <n v="500"/>
    <n v="0"/>
    <n v="0"/>
    <m/>
    <n v="0"/>
  </r>
  <r>
    <x v="60"/>
    <s v="Normal-Income Tagged"/>
    <n v="162"/>
    <d v="2024-05-16T00:00:00"/>
    <x v="1"/>
    <s v="Seline"/>
    <s v="1316601"/>
    <s v="CEDAR HOLDINGS LIMITED"/>
    <n v="10045"/>
    <n v="10045"/>
    <n v="0"/>
    <n v="2000"/>
    <n v="1000"/>
    <n v="3000"/>
    <n v="0.29865604778496763"/>
    <n v="3000"/>
    <n v="0"/>
    <n v="0"/>
    <m/>
    <n v="0"/>
  </r>
  <r>
    <x v="60"/>
    <s v="Normal-Income Tagged"/>
    <n v="162"/>
    <d v="2024-05-16T00:00:00"/>
    <x v="1"/>
    <s v="Seline"/>
    <s v="1316602"/>
    <s v="CEDAR HOLDINGS LIMITED"/>
    <n v="13058.5"/>
    <n v="13058.5"/>
    <n v="0"/>
    <n v="2600"/>
    <n v="1300"/>
    <n v="3900"/>
    <n v="0.29865604778496763"/>
    <n v="3899.9999999999995"/>
    <n v="0"/>
    <n v="0"/>
    <m/>
    <n v="0"/>
  </r>
  <r>
    <x v="60"/>
    <s v="Normal-Income Tagged"/>
    <n v="162"/>
    <d v="2024-05-16T00:00:00"/>
    <x v="1"/>
    <s v="Seline"/>
    <s v="1316617"/>
    <s v="JIMMY KAHINDI AND ASSOCIATES"/>
    <n v="20090"/>
    <n v="0"/>
    <n v="20090"/>
    <n v="4000"/>
    <n v="0"/>
    <n v="4000"/>
    <n v="0.1991040318566451"/>
    <n v="0"/>
    <n v="4000"/>
    <n v="200"/>
    <m/>
    <n v="3800"/>
  </r>
  <r>
    <x v="61"/>
    <s v="Normal-Income Tagged"/>
    <n v="158"/>
    <d v="2024-05-20T00:00:00"/>
    <x v="1"/>
    <s v="Seline"/>
    <s v="1316629"/>
    <s v="PICKLEBALL KENYA LIMITED"/>
    <n v="25009.03"/>
    <n v="25009.03"/>
    <n v="0"/>
    <n v="2489.6999999999998"/>
    <n v="0"/>
    <n v="2489.6999999999998"/>
    <n v="9.9552041802500935E-2"/>
    <n v="2489.6999999999998"/>
    <n v="0"/>
    <n v="0"/>
    <m/>
    <n v="0"/>
  </r>
  <r>
    <x v="61"/>
    <s v="Normal-Income Tagged"/>
    <n v="158"/>
    <d v="2024-05-20T00:00:00"/>
    <x v="1"/>
    <s v="Seline"/>
    <s v="1316630"/>
    <s v="PICKLEBALL KENYA LIMITED"/>
    <n v="37608.480000000003"/>
    <n v="37608.480000000003"/>
    <n v="0"/>
    <n v="7488"/>
    <n v="0"/>
    <n v="7488"/>
    <n v="0.19910403185664508"/>
    <n v="7488"/>
    <n v="0"/>
    <n v="0"/>
    <m/>
    <n v="0"/>
  </r>
  <r>
    <x v="61"/>
    <s v="Normal-Income Tagged"/>
    <n v="158"/>
    <d v="2024-05-20T00:00:00"/>
    <x v="1"/>
    <s v="Seline"/>
    <s v="1316631"/>
    <s v="PICKLEBALL KENYA LIMITED"/>
    <n v="20090"/>
    <n v="20090"/>
    <n v="0"/>
    <n v="4000"/>
    <n v="0"/>
    <n v="4000"/>
    <n v="0.1991040318566451"/>
    <n v="4000"/>
    <n v="0"/>
    <n v="0"/>
    <m/>
    <n v="0"/>
  </r>
  <r>
    <x v="62"/>
    <s v="Normal-Income Tagged"/>
    <n v="157"/>
    <d v="2024-05-21T00:00:00"/>
    <x v="1"/>
    <s v="Seline"/>
    <s v="1316650"/>
    <s v="MAC APARTMENTS LIMITED"/>
    <n v="30657.34"/>
    <n v="30657.34"/>
    <n v="0"/>
    <n v="6104"/>
    <n v="0"/>
    <n v="6104"/>
    <n v="0.1991040318566451"/>
    <n v="6104"/>
    <n v="0"/>
    <n v="0"/>
    <m/>
    <n v="0"/>
  </r>
  <r>
    <x v="62"/>
    <s v="Normal-Income Tagged"/>
    <n v="157"/>
    <d v="2024-05-21T00:00:00"/>
    <x v="1"/>
    <s v="Seline"/>
    <s v="1316651"/>
    <s v="MAC APARTMENTS LIMITED"/>
    <n v="41762.089999999997"/>
    <n v="41762.089999999997"/>
    <n v="0"/>
    <n v="8315"/>
    <n v="0"/>
    <n v="8315"/>
    <n v="0.19910401993769949"/>
    <n v="8315"/>
    <n v="0"/>
    <n v="0"/>
    <m/>
    <n v="0"/>
  </r>
  <r>
    <x v="62"/>
    <s v="Normal-Income Tagged"/>
    <n v="157"/>
    <d v="2024-05-21T00:00:00"/>
    <x v="1"/>
    <s v="Seline"/>
    <s v="1316652"/>
    <s v="ORARO &amp; CO. ADVOCATES."/>
    <n v="76257.88"/>
    <n v="76257.88"/>
    <n v="0"/>
    <n v="7591.63"/>
    <n v="0"/>
    <n v="7591.63"/>
    <n v="9.9552072520243146E-2"/>
    <n v="7591.63"/>
    <n v="0"/>
    <n v="0"/>
    <m/>
    <n v="0"/>
  </r>
  <r>
    <x v="63"/>
    <s v="Normal-Income Tagged"/>
    <n v="156"/>
    <d v="2024-05-22T00:00:00"/>
    <x v="1"/>
    <s v="Seline"/>
    <s v="1316670"/>
    <s v="KCA UNIVERSITY"/>
    <n v="7210954.4299999997"/>
    <n v="7210954.4299999997"/>
    <n v="0"/>
    <n v="575437.76"/>
    <n v="0"/>
    <n v="575437.76"/>
    <n v="7.9800498753117205E-2"/>
    <n v="575437.76"/>
    <n v="0"/>
    <n v="0"/>
    <m/>
    <n v="0"/>
  </r>
  <r>
    <x v="63"/>
    <s v="Normal-Income Tagged"/>
    <n v="156"/>
    <d v="2024-05-22T00:00:00"/>
    <x v="1"/>
    <s v="Seline"/>
    <s v="1316656"/>
    <s v="SAFARICOM PLC LTD"/>
    <n v="884155.12"/>
    <n v="0"/>
    <n v="884155.12"/>
    <m/>
    <n v="0"/>
    <n v="0"/>
    <n v="0"/>
    <n v="0"/>
    <n v="0"/>
    <n v="0"/>
    <m/>
    <n v="0"/>
  </r>
  <r>
    <x v="64"/>
    <s v="Normal-Income Tagged"/>
    <n v="154"/>
    <d v="2024-05-24T00:00:00"/>
    <x v="1"/>
    <s v="Seline"/>
    <s v="1316683"/>
    <s v="LAW SOCIETY OF KENYA"/>
    <n v="43671.64"/>
    <n v="0"/>
    <n v="43671.64"/>
    <n v="4347.6000000000004"/>
    <n v="0"/>
    <n v="4347.6000000000004"/>
    <n v="9.9552020487437623E-2"/>
    <n v="0"/>
    <n v="4347.6000000000004"/>
    <n v="217.38000000000002"/>
    <m/>
    <n v="4130.22"/>
  </r>
  <r>
    <x v="64"/>
    <s v="Normal-Income Tagged"/>
    <n v="154"/>
    <d v="2024-05-24T00:00:00"/>
    <x v="1"/>
    <s v="Seline"/>
    <s v="1316684"/>
    <s v="LAW SOCIETY OF KENYA"/>
    <n v="5022.5"/>
    <n v="0"/>
    <n v="5022.5"/>
    <n v="1000"/>
    <n v="0"/>
    <n v="1000"/>
    <n v="0.1991040318566451"/>
    <n v="0"/>
    <n v="1000"/>
    <n v="50"/>
    <m/>
    <n v="950"/>
  </r>
  <r>
    <x v="64"/>
    <s v="Normal-Income Tagged"/>
    <n v="154"/>
    <d v="2024-05-24T00:00:00"/>
    <x v="1"/>
    <s v="Seline"/>
    <s v="1316686"/>
    <s v="LAW SOCIETY OF KENYA"/>
    <n v="15372.87"/>
    <n v="0"/>
    <n v="15372.87"/>
    <n v="1530.4"/>
    <n v="0"/>
    <n v="1530.4"/>
    <n v="9.9552002976672535E-2"/>
    <n v="0"/>
    <n v="1530.4"/>
    <n v="76.52000000000001"/>
    <m/>
    <n v="1453.88"/>
  </r>
  <r>
    <x v="64"/>
    <s v="Normal-Income Tagged"/>
    <n v="154"/>
    <d v="2024-05-24T00:00:00"/>
    <x v="1"/>
    <s v="Seline"/>
    <s v="1316687"/>
    <s v="LAW SOCIETY OF KENYA"/>
    <n v="5022.5"/>
    <n v="0"/>
    <n v="5022.5"/>
    <n v="1000"/>
    <n v="0"/>
    <n v="1000"/>
    <n v="0.1991040318566451"/>
    <n v="0"/>
    <n v="1000"/>
    <n v="50"/>
    <m/>
    <n v="950"/>
  </r>
  <r>
    <x v="64"/>
    <s v="Normal-Income Tagged"/>
    <n v="154"/>
    <d v="2024-05-24T00:00:00"/>
    <x v="1"/>
    <s v="Seline"/>
    <s v="1316688"/>
    <s v="LAW SOCIETY OF KENYA"/>
    <n v="51609.21"/>
    <n v="0"/>
    <n v="51609.21"/>
    <n v="12844.5"/>
    <n v="0"/>
    <n v="12844.5"/>
    <n v="0.24887999641924377"/>
    <n v="0"/>
    <n v="12844.5"/>
    <n v="642.22500000000002"/>
    <m/>
    <n v="12202.275"/>
  </r>
  <r>
    <x v="64"/>
    <s v="Normal-Income Tagged"/>
    <n v="154"/>
    <d v="2024-05-24T00:00:00"/>
    <x v="1"/>
    <s v="Seline"/>
    <s v="1316689"/>
    <s v="LAW SOCIETY OF KENYA"/>
    <n v="5699.54"/>
    <n v="0"/>
    <n v="5699.54"/>
    <n v="567.4"/>
    <n v="0"/>
    <n v="567.4"/>
    <n v="9.9551893661593741E-2"/>
    <n v="0"/>
    <n v="567.4"/>
    <n v="28.37"/>
    <m/>
    <n v="539.03"/>
  </r>
  <r>
    <x v="64"/>
    <s v="Normal-Income Tagged"/>
    <n v="154"/>
    <d v="2024-05-24T00:00:00"/>
    <x v="1"/>
    <s v="Seline"/>
    <n v="1316695"/>
    <s v="ORARO &amp; CO. ADVOCATES."/>
    <n v="3013500"/>
    <n v="3013500"/>
    <n v="0"/>
    <n v="600000"/>
    <n v="0"/>
    <n v="600000"/>
    <n v="0.1991040318566451"/>
    <n v="600000"/>
    <n v="0"/>
    <n v="0"/>
    <m/>
    <n v="0"/>
  </r>
  <r>
    <x v="64"/>
    <s v="Normal-Income Tagged"/>
    <n v="154"/>
    <d v="2024-05-24T00:00:00"/>
    <x v="1"/>
    <s v="Seline"/>
    <s v="1316696"/>
    <s v="ORARO &amp; CO. ADVOCATES."/>
    <n v="1205400"/>
    <n v="1205400"/>
    <n v="0"/>
    <n v="240000"/>
    <n v="0"/>
    <n v="240000"/>
    <n v="0.1991040318566451"/>
    <n v="240000"/>
    <n v="0"/>
    <n v="0"/>
    <m/>
    <n v="0"/>
  </r>
  <r>
    <x v="64"/>
    <s v="Normal-Income Tagged"/>
    <n v="154"/>
    <d v="2024-05-24T00:00:00"/>
    <x v="1"/>
    <s v="Seline"/>
    <s v="1316693"/>
    <s v="THE M-PESA ACADEMY"/>
    <n v="22099"/>
    <n v="22099"/>
    <n v="0"/>
    <n v="2200"/>
    <n v="0"/>
    <n v="2200"/>
    <n v="9.9552015928322551E-2"/>
    <n v="2200"/>
    <n v="0"/>
    <n v="0"/>
    <m/>
    <n v="0"/>
  </r>
  <r>
    <x v="65"/>
    <s v="Normal-Income Tagged"/>
    <n v="153"/>
    <d v="2024-05-25T00:00:00"/>
    <x v="1"/>
    <s v="Seline"/>
    <s v="1316885"/>
    <s v="CENTRAL BANK OF KENYA PENSION"/>
    <n v="71141224.359999999"/>
    <n v="71141224.359999999"/>
    <n v="0"/>
    <n v="7082393.2000000002"/>
    <n v="0"/>
    <n v="7082393.2000000002"/>
    <n v="9.9553996486770616E-2"/>
    <n v="7082393.2000000002"/>
    <n v="0"/>
    <n v="0"/>
    <m/>
    <n v="0"/>
  </r>
  <r>
    <x v="66"/>
    <s v="Normal-Income Tagged"/>
    <n v="151"/>
    <d v="2024-05-26T00:00:00"/>
    <x v="1"/>
    <s v="Seline"/>
    <n v="1316703"/>
    <s v="ORGANISATION OF EASTERN AND SO"/>
    <n v="131589.5"/>
    <n v="131589.5"/>
    <n v="0"/>
    <n v="13100"/>
    <n v="0"/>
    <n v="13100"/>
    <n v="9.9552015928322551E-2"/>
    <n v="13100"/>
    <n v="0"/>
    <n v="0"/>
    <m/>
    <n v="0"/>
  </r>
  <r>
    <x v="67"/>
    <s v="Normal-Income Tagged"/>
    <n v="150"/>
    <d v="2024-05-28T00:00:00"/>
    <x v="2"/>
    <s v="Seline"/>
    <s v="1316721"/>
    <s v="PARAMOUNT HOLDINGS LIMITED"/>
    <n v="1780"/>
    <n v="1780"/>
    <n v="0"/>
    <n v="177.2"/>
    <n v="0"/>
    <n v="177.2"/>
    <n v="9.9550561797752804E-2"/>
    <n v="0"/>
    <n v="177.2"/>
    <n v="8.86"/>
    <m/>
    <n v="168.33999999999997"/>
  </r>
  <r>
    <x v="67"/>
    <s v="Normal-Income Tagged"/>
    <n v="150"/>
    <d v="2024-05-28T00:00:00"/>
    <x v="2"/>
    <s v="Seline"/>
    <s v="1316726"/>
    <s v="THE M-PESA ACADEMY"/>
    <n v="325241.53000000003"/>
    <n v="325241.53000000003"/>
    <n v="0"/>
    <n v="32378.45"/>
    <n v="0"/>
    <n v="32378.45"/>
    <n v="9.9552016004844146E-2"/>
    <n v="32378.45"/>
    <n v="0"/>
    <n v="0"/>
    <m/>
    <n v="0"/>
  </r>
  <r>
    <x v="67"/>
    <s v="Normal-Income Tagged"/>
    <n v="150"/>
    <d v="2024-05-28T00:00:00"/>
    <x v="2"/>
    <s v="Seline"/>
    <s v="1316727"/>
    <s v="THE M-PESA ACADEMY"/>
    <n v="113106.65"/>
    <n v="113106.65"/>
    <n v="0"/>
    <n v="11260"/>
    <n v="0"/>
    <n v="11260"/>
    <n v="9.9552059936352105E-2"/>
    <n v="11260"/>
    <n v="0"/>
    <n v="0"/>
    <m/>
    <n v="0"/>
  </r>
  <r>
    <x v="67"/>
    <s v="Normal-Income Tagged"/>
    <n v="150"/>
    <d v="2024-05-28T00:00:00"/>
    <x v="2"/>
    <s v="Seline"/>
    <s v="1316729"/>
    <s v="THE M-PESA ACADEMY"/>
    <n v="12555.75"/>
    <n v="12555.75"/>
    <n v="0"/>
    <n v="1249.95"/>
    <n v="0"/>
    <n v="1249.95"/>
    <n v="9.9551998088525176E-2"/>
    <n v="1249.95"/>
    <n v="0"/>
    <n v="0"/>
    <m/>
    <n v="0"/>
  </r>
  <r>
    <x v="67"/>
    <s v="Normal-Income Tagged"/>
    <n v="150"/>
    <d v="2024-05-28T00:00:00"/>
    <x v="2"/>
    <s v="Seline"/>
    <s v="1316730"/>
    <s v="THE M-PESA ACADEMY"/>
    <n v="15067.5"/>
    <n v="15067.5"/>
    <n v="0"/>
    <n v="1500"/>
    <n v="0"/>
    <n v="1500"/>
    <n v="9.9552015928322551E-2"/>
    <n v="1500"/>
    <n v="0"/>
    <n v="0"/>
    <m/>
    <n v="0"/>
  </r>
  <r>
    <x v="68"/>
    <s v="Normal-Income Tagged"/>
    <n v="142"/>
    <d v="2024-06-05T00:00:00"/>
    <x v="2"/>
    <s v="Seline"/>
    <s v="1316823"/>
    <s v="LEISURE LODGE BEACH &amp; GOLF RES"/>
    <n v="1400047.99"/>
    <n v="1400047.99"/>
    <n v="0"/>
    <n v="139377.60000000001"/>
    <n v="0"/>
    <n v="139377.60000000001"/>
    <n v="9.9552016070534849E-2"/>
    <n v="139377.60000000001"/>
    <n v="0"/>
    <n v="0"/>
    <m/>
    <n v="0"/>
  </r>
  <r>
    <x v="69"/>
    <s v="Normal-Income Tagged"/>
    <n v="141"/>
    <d v="2024-06-06T00:00:00"/>
    <x v="2"/>
    <s v="Seline"/>
    <s v="1316832"/>
    <s v="SAFARICOM PLC LTD"/>
    <n v="4563744.68"/>
    <n v="4563744.68"/>
    <n v="0"/>
    <m/>
    <n v="0"/>
    <n v="0"/>
    <n v="0"/>
    <n v="0"/>
    <n v="0"/>
    <n v="0"/>
    <m/>
    <n v="0"/>
  </r>
  <r>
    <x v="70"/>
    <s v="Normal-Income Tagged"/>
    <n v="140"/>
    <d v="2024-06-07T00:00:00"/>
    <x v="2"/>
    <s v="Seline"/>
    <s v="1316838"/>
    <s v="PRIME BANK LTD"/>
    <n v="24592202.16"/>
    <n v="24592202.16"/>
    <n v="0"/>
    <n v="2448203.2999999998"/>
    <n v="0"/>
    <n v="2448203.2999999998"/>
    <n v="9.9552015881769235E-2"/>
    <n v="2448203.2999999998"/>
    <n v="0"/>
    <n v="0"/>
    <m/>
    <n v="0"/>
  </r>
  <r>
    <x v="71"/>
    <s v="Normal-Income Tagged"/>
    <n v="136"/>
    <d v="2024-06-11T00:00:00"/>
    <x v="2"/>
    <s v="Seline"/>
    <n v="1316886"/>
    <s v="EAST AFRICA DEVICE ASSEMBLY KE"/>
    <n v="806680"/>
    <n v="806680"/>
    <n v="0"/>
    <n v="80000"/>
    <n v="0"/>
    <n v="80000"/>
    <n v="9.9171914513809689E-2"/>
    <n v="80000"/>
    <n v="0"/>
    <n v="0"/>
    <m/>
    <n v="0"/>
  </r>
  <r>
    <x v="71"/>
    <s v="Normal-Income Tagged"/>
    <n v="136"/>
    <d v="2024-06-11T00:00:00"/>
    <x v="2"/>
    <s v="Seline"/>
    <s v="1316879"/>
    <s v="PRIME BANK LIMITED"/>
    <n v="75229.679999999993"/>
    <n v="75229.679999999993"/>
    <n v="0"/>
    <n v="7489.27"/>
    <n v="0"/>
    <n v="7489.27"/>
    <n v="9.9552065089204167E-2"/>
    <n v="7489.27"/>
    <n v="0"/>
    <n v="0"/>
    <m/>
    <n v="0"/>
  </r>
  <r>
    <x v="72"/>
    <s v="Normal-Income Tagged"/>
    <n v="134"/>
    <d v="2024-06-13T00:00:00"/>
    <x v="2"/>
    <s v="Collins"/>
    <n v="1316898"/>
    <s v="EAST AFRICA DEVICE ASSEMBLY KE"/>
    <n v="922976.53"/>
    <n v="922976.53"/>
    <n v="0"/>
    <n v="108740.28"/>
    <m/>
    <n v="108740.28"/>
    <n v="0.11781478343766769"/>
    <n v="108740.28"/>
    <n v="0"/>
    <n v="0"/>
    <m/>
    <n v="0"/>
  </r>
  <r>
    <x v="72"/>
    <s v="Normal-Income Tagged"/>
    <n v="134"/>
    <d v="2024-06-13T00:00:00"/>
    <x v="2"/>
    <s v="Collins"/>
    <s v="1316897"/>
    <s v="MAC APARTMENTS LIMITED"/>
    <n v="39010"/>
    <n v="39010"/>
    <n v="0"/>
    <n v="7767.05"/>
    <n v="0"/>
    <n v="7767.05"/>
    <n v="0.19910407587798001"/>
    <n v="7767.05"/>
    <n v="0"/>
    <n v="0"/>
    <m/>
    <n v="0"/>
  </r>
  <r>
    <x v="73"/>
    <s v="Normal-Income Tagged"/>
    <n v="129"/>
    <d v="2024-06-18T00:00:00"/>
    <x v="2"/>
    <s v="Collins"/>
    <s v="1316958"/>
    <s v="CRESSKILL PROPERTIES LIMITED"/>
    <n v="477900.92"/>
    <n v="477900.92"/>
    <n v="0"/>
    <n v="118940"/>
    <n v="0"/>
    <n v="118940"/>
    <n v="0.24888003982080639"/>
    <n v="118940"/>
    <n v="0"/>
    <n v="0"/>
    <m/>
    <n v="0"/>
  </r>
  <r>
    <x v="73"/>
    <s v="Normal-Income Tagged"/>
    <n v="129"/>
    <d v="2024-06-18T00:00:00"/>
    <x v="2"/>
    <s v="Collins"/>
    <s v="1316959"/>
    <s v="CRESSKILL PROPERTIES LIMITED"/>
    <n v="91660.63"/>
    <n v="91660.63"/>
    <n v="0"/>
    <n v="22812.5"/>
    <n v="0"/>
    <n v="22812.5"/>
    <n v="0.2488800262446374"/>
    <n v="22812.5"/>
    <n v="0"/>
    <n v="0"/>
    <m/>
    <n v="0"/>
  </r>
  <r>
    <x v="73"/>
    <s v="Normal-Income Tagged"/>
    <n v="129"/>
    <d v="2024-06-18T00:00:00"/>
    <x v="2"/>
    <s v="Collins"/>
    <s v="1316960"/>
    <s v="CRESSKILL PROPERTIES LIMITED"/>
    <n v="42605.87"/>
    <n v="42605.87"/>
    <n v="0"/>
    <n v="4241.5"/>
    <n v="0"/>
    <n v="4241.5"/>
    <n v="9.9552010086873005E-2"/>
    <n v="4241.5"/>
    <n v="0"/>
    <n v="0"/>
    <m/>
    <n v="0"/>
  </r>
  <r>
    <x v="73"/>
    <s v="Normal-Income Tagged"/>
    <n v="129"/>
    <d v="2024-06-18T00:00:00"/>
    <x v="2"/>
    <s v="Collins"/>
    <s v="1316962"/>
    <s v="CRESSKILL PROPERTIES LIMITED"/>
    <n v="46548.35"/>
    <n v="46548.35"/>
    <n v="0"/>
    <n v="4630"/>
    <n v="0"/>
    <n v="4630"/>
    <n v="9.9466468736271005E-2"/>
    <n v="4630"/>
    <n v="0"/>
    <n v="0"/>
    <m/>
    <n v="0"/>
  </r>
  <r>
    <x v="73"/>
    <s v="Normal-Income Tagged"/>
    <n v="129"/>
    <d v="2024-06-18T00:00:00"/>
    <x v="2"/>
    <s v="Collins"/>
    <s v="1316963"/>
    <s v="CRESSKILL PROPERTIES LIMITED"/>
    <n v="17076.5"/>
    <n v="17076.5"/>
    <n v="0"/>
    <n v="1700"/>
    <n v="0"/>
    <n v="1700"/>
    <n v="9.9552015928322551E-2"/>
    <n v="1700"/>
    <n v="0"/>
    <n v="0"/>
    <m/>
    <n v="0"/>
  </r>
  <r>
    <x v="73"/>
    <s v="Normal-Income Tagged"/>
    <n v="129"/>
    <d v="2024-06-18T00:00:00"/>
    <x v="2"/>
    <s v="Collins"/>
    <s v="1316964"/>
    <s v="CRESSKILL PROPERTIES LIMITED"/>
    <n v="20090"/>
    <n v="20090"/>
    <n v="0"/>
    <n v="4000"/>
    <n v="0"/>
    <n v="4000"/>
    <n v="0.1991040318566451"/>
    <n v="4000"/>
    <n v="0"/>
    <n v="0"/>
    <m/>
    <n v="0"/>
  </r>
  <r>
    <x v="73"/>
    <s v="Normal-Income Tagged"/>
    <n v="129"/>
    <d v="2024-06-18T00:00:00"/>
    <x v="2"/>
    <s v="Collins"/>
    <s v="1316965"/>
    <s v="CRESSKILL PROPERTIES LIMITED"/>
    <n v="240850.97"/>
    <n v="240850.97"/>
    <n v="0"/>
    <n v="23977.200000000001"/>
    <n v="0"/>
    <n v="23977.200000000001"/>
    <n v="9.955201758166056E-2"/>
    <n v="23977.200000000001"/>
    <n v="0"/>
    <n v="0"/>
    <m/>
    <n v="0"/>
  </r>
  <r>
    <x v="74"/>
    <s v="Normal-Income Tagged"/>
    <n v="128"/>
    <d v="2024-06-19T00:00:00"/>
    <x v="2"/>
    <s v="Collins"/>
    <s v="1316972"/>
    <s v="K.R.C.S/ BOMA INTERNATIONAL HO"/>
    <n v="10085"/>
    <n v="0"/>
    <n v="10085"/>
    <n v="1000"/>
    <n v="715"/>
    <n v="1715"/>
    <n v="0.17005453644025781"/>
    <n v="0"/>
    <n v="1715"/>
    <n v="85.75"/>
    <m/>
    <n v="1629.25"/>
  </r>
  <r>
    <x v="74"/>
    <s v="Normal-Income Tagged"/>
    <n v="128"/>
    <d v="2024-06-19T00:00:00"/>
    <x v="2"/>
    <s v="Collins"/>
    <s v="1316970"/>
    <s v="K.R.C.S/BOMA HOTEL"/>
    <n v="83589.09"/>
    <n v="83589.09"/>
    <n v="0"/>
    <n v="8317.48"/>
    <n v="5947"/>
    <n v="14264.48"/>
    <n v="0.1706500214322228"/>
    <n v="14264.48"/>
    <n v="0"/>
    <n v="0"/>
    <m/>
    <n v="0"/>
  </r>
  <r>
    <x v="74"/>
    <s v="Normal-Income Tagged"/>
    <n v="128"/>
    <d v="2024-06-19T00:00:00"/>
    <x v="2"/>
    <s v="Collins"/>
    <s v="1316969"/>
    <s v="K.R.C.S/BOMA PANAFRICAN LIMITE"/>
    <n v="156742"/>
    <n v="0"/>
    <n v="156742"/>
    <n v="15600"/>
    <n v="11154"/>
    <n v="26754"/>
    <n v="0.17068813719360479"/>
    <n v="0"/>
    <n v="26754"/>
    <n v="1337.7"/>
    <m/>
    <n v="25416.3"/>
  </r>
  <r>
    <x v="74"/>
    <s v="Normal-Income Tagged"/>
    <n v="128"/>
    <d v="2024-06-19T00:00:00"/>
    <x v="2"/>
    <s v="Collins"/>
    <s v="1316974"/>
    <s v="K.R.C.S/EMERGENCY PLUS MEDICAL"/>
    <n v="5522214.29"/>
    <n v="0"/>
    <n v="5522214.29"/>
    <n v="549743.57999999996"/>
    <n v="393066.66"/>
    <n v="942810.24"/>
    <n v="0.17073046978769091"/>
    <n v="0"/>
    <n v="942810.24"/>
    <n v="47140.512000000002"/>
    <m/>
    <n v="895669.728"/>
  </r>
  <r>
    <x v="74"/>
    <s v="Normal-Income Tagged"/>
    <n v="128"/>
    <d v="2024-06-19T00:00:00"/>
    <x v="2"/>
    <s v="Collins"/>
    <s v="1316975"/>
    <s v="K.R.C.S/EMERGENCY PLUS MEDICAL"/>
    <n v="632875"/>
    <n v="0"/>
    <n v="632875"/>
    <n v="63000"/>
    <n v="45045"/>
    <n v="108045"/>
    <n v="0.17072091645269602"/>
    <n v="0"/>
    <n v="108045"/>
    <n v="5402.25"/>
    <m/>
    <n v="102642.75"/>
  </r>
  <r>
    <x v="74"/>
    <s v="Normal-Income Tagged"/>
    <n v="128"/>
    <d v="2024-06-19T00:00:00"/>
    <x v="2"/>
    <s v="Collins"/>
    <s v="1316973"/>
    <s v="K.R.C.S/SWITCH TV"/>
    <n v="91449.5"/>
    <n v="0"/>
    <n v="91449.5"/>
    <n v="9100"/>
    <n v="6506.5"/>
    <n v="15606.5"/>
    <n v="0.17065702928938922"/>
    <n v="0"/>
    <n v="15606.5"/>
    <n v="780.32500000000005"/>
    <m/>
    <n v="14826.174999999999"/>
  </r>
  <r>
    <x v="74"/>
    <s v="Normal-Income Tagged"/>
    <n v="128"/>
    <d v="2024-06-19T00:00:00"/>
    <x v="2"/>
    <s v="Collins"/>
    <s v="1316966"/>
    <s v="OKHI LIMITED"/>
    <n v="418949.83"/>
    <n v="418949.83"/>
    <n v="0"/>
    <n v="41707.300000000003"/>
    <n v="0"/>
    <n v="41707.300000000003"/>
    <n v="9.9552015571888405E-2"/>
    <n v="41707.300000000003"/>
    <n v="0"/>
    <n v="0"/>
    <m/>
    <n v="0"/>
  </r>
  <r>
    <x v="75"/>
    <s v="Normal-Income Tagged"/>
    <n v="126"/>
    <d v="2024-06-21T00:00:00"/>
    <x v="2"/>
    <s v="Collins"/>
    <s v="1316979"/>
    <s v="HABITAT FOR HUMANITY KENYA"/>
    <n v="215678.2"/>
    <n v="215678.2"/>
    <n v="0"/>
    <n v="21471.200000000001"/>
    <n v="0"/>
    <n v="21471.200000000001"/>
    <n v="9.9552017774629048E-2"/>
    <n v="21471.200000000001"/>
    <n v="0"/>
    <n v="0"/>
    <m/>
    <n v="0"/>
  </r>
  <r>
    <x v="76"/>
    <s v="Normal-Income Tagged"/>
    <n v="119"/>
    <d v="2024-06-28T00:00:00"/>
    <x v="3"/>
    <s v="Collins"/>
    <s v="1317040"/>
    <s v="K.R.C.S/ BOMA INTERNATIONAL HO"/>
    <n v="167726.99"/>
    <n v="0"/>
    <n v="167726.99"/>
    <n v="41743.9"/>
    <n v="12523.17"/>
    <n v="54267.07"/>
    <n v="0.32354405215284676"/>
    <n v="0"/>
    <n v="54267.070000000007"/>
    <n v="2713.3535000000006"/>
    <m/>
    <n v="51553.71650000001"/>
  </r>
  <r>
    <x v="76"/>
    <s v="Normal-Income Tagged"/>
    <n v="119"/>
    <d v="2024-06-28T00:00:00"/>
    <x v="3"/>
    <s v="Collins"/>
    <s v="1317042"/>
    <s v="K.R.C.S/ BOMA INTERNATIONAL HO"/>
    <n v="24389.26"/>
    <n v="0"/>
    <n v="24389.26"/>
    <n v="2428"/>
    <n v="1821"/>
    <n v="4249"/>
    <n v="0.17421602787456447"/>
    <n v="0"/>
    <n v="4249"/>
    <n v="212.45000000000002"/>
    <m/>
    <n v="4036.55"/>
  </r>
  <r>
    <x v="76"/>
    <s v="Normal-Income Tagged"/>
    <n v="119"/>
    <d v="2024-06-28T00:00:00"/>
    <x v="3"/>
    <s v="Collins"/>
    <s v="1317044"/>
    <s v="K.R.C.S/ BOMA INTERNATIONAL HO"/>
    <n v="18792.14"/>
    <n v="0"/>
    <n v="18792.14"/>
    <n v="1870.8"/>
    <n v="1403.1"/>
    <n v="3273.8999999999996"/>
    <n v="0.17421645432611718"/>
    <n v="0"/>
    <n v="3273.8999999999996"/>
    <n v="163.69499999999999"/>
    <m/>
    <n v="3110.2049999999995"/>
  </r>
  <r>
    <x v="76"/>
    <s v="Normal-Income Tagged"/>
    <n v="119"/>
    <d v="2024-06-28T00:00:00"/>
    <x v="3"/>
    <s v="Collins"/>
    <s v="1317048"/>
    <s v="K.R.C.S/ BOMA INTERNATIONAL HO"/>
    <n v="112125.5"/>
    <n v="0"/>
    <n v="112125.5"/>
    <n v="22324.639999999999"/>
    <n v="8371.74"/>
    <n v="30696.379999999997"/>
    <n v="0.27376805454602204"/>
    <n v="0"/>
    <n v="30696.379999999994"/>
    <n v="1534.8189999999997"/>
    <m/>
    <n v="29161.560999999994"/>
  </r>
  <r>
    <x v="76"/>
    <s v="Normal-Income Tagged"/>
    <n v="119"/>
    <d v="2024-06-28T00:00:00"/>
    <x v="3"/>
    <s v="Collins"/>
    <s v="1317049"/>
    <s v="K.R.C.S/ BOMA INTERNATIONAL HO"/>
    <n v="25112.5"/>
    <n v="0"/>
    <n v="25112.5"/>
    <n v="5000"/>
    <n v="1875"/>
    <n v="6875"/>
    <n v="0.273768043802887"/>
    <n v="0"/>
    <n v="6875"/>
    <n v="343.75"/>
    <m/>
    <n v="6531.25"/>
  </r>
  <r>
    <x v="76"/>
    <s v="Normal-Income Tagged"/>
    <n v="119"/>
    <d v="2024-06-28T00:00:00"/>
    <x v="3"/>
    <s v="Collins"/>
    <s v="1317050"/>
    <s v="K.R.C.S/ BOMA INTERNATIONAL HO"/>
    <n v="30135"/>
    <n v="0"/>
    <n v="30135"/>
    <n v="6000"/>
    <n v="2250"/>
    <n v="8250"/>
    <n v="0.273768043802887"/>
    <n v="0"/>
    <n v="8250"/>
    <n v="412.5"/>
    <m/>
    <n v="7837.5"/>
  </r>
  <r>
    <x v="76"/>
    <s v="Normal-Income Tagged"/>
    <n v="119"/>
    <d v="2024-06-28T00:00:00"/>
    <x v="3"/>
    <s v="Collins"/>
    <s v="1317028"/>
    <s v="K.R.C.S/BOMA PANAFRICAN LIMITE"/>
    <n v="1706545.05"/>
    <n v="0"/>
    <n v="1706545.05"/>
    <n v="424725"/>
    <n v="127417.5"/>
    <n v="552142.5"/>
    <n v="0.32354405176704826"/>
    <n v="0"/>
    <n v="552142.5"/>
    <n v="27607.125"/>
    <m/>
    <n v="524535.375"/>
  </r>
  <r>
    <x v="76"/>
    <s v="Normal-Income Tagged"/>
    <n v="119"/>
    <d v="2024-06-28T00:00:00"/>
    <x v="3"/>
    <s v="Collins"/>
    <s v="1317030"/>
    <s v="K.R.C.S/BOMA PANAFRICAN LIMITE"/>
    <n v="28651.360000000001"/>
    <n v="0"/>
    <n v="28651.360000000001"/>
    <n v="5704.6"/>
    <n v="2139.23"/>
    <n v="7843.83"/>
    <n v="0.27376815620619754"/>
    <n v="0"/>
    <n v="7843.83"/>
    <n v="392.19150000000002"/>
    <m/>
    <n v="7451.6385"/>
  </r>
  <r>
    <x v="76"/>
    <s v="Normal-Income Tagged"/>
    <n v="119"/>
    <d v="2024-06-28T00:00:00"/>
    <x v="3"/>
    <s v="Collins"/>
    <s v="1317032"/>
    <s v="K.R.C.S/BOMA PANAFRICAN LIMITE"/>
    <n v="5022.5"/>
    <n v="0"/>
    <n v="5022.5"/>
    <n v="500"/>
    <n v="375"/>
    <n v="875"/>
    <n v="0.17421602787456447"/>
    <n v="0"/>
    <n v="875.00000000000011"/>
    <n v="43.750000000000007"/>
    <m/>
    <n v="831.25000000000011"/>
  </r>
  <r>
    <x v="76"/>
    <s v="Normal-Income Tagged"/>
    <n v="119"/>
    <d v="2024-06-28T00:00:00"/>
    <x v="3"/>
    <s v="Collins"/>
    <s v="1317033"/>
    <s v="K.R.C.S/BOMA PANAFRICAN LIMITE"/>
    <n v="5022.5"/>
    <n v="0"/>
    <n v="5022.5"/>
    <n v="1000"/>
    <n v="375"/>
    <n v="1375"/>
    <n v="0.273768043802887"/>
    <n v="0"/>
    <n v="1375"/>
    <n v="68.75"/>
    <m/>
    <n v="1306.25"/>
  </r>
  <r>
    <x v="76"/>
    <s v="Normal-Income Tagged"/>
    <n v="119"/>
    <d v="2024-06-28T00:00:00"/>
    <x v="3"/>
    <s v="Collins"/>
    <s v="1317034"/>
    <s v="K.R.C.S/BOMA PANAFRICAN LIMITE"/>
    <n v="75337.5"/>
    <n v="0"/>
    <n v="75337.5"/>
    <n v="15000"/>
    <n v="5625"/>
    <n v="20625"/>
    <n v="0.273768043802887"/>
    <n v="0"/>
    <n v="20625"/>
    <n v="1031.25"/>
    <m/>
    <n v="19593.75"/>
  </r>
  <r>
    <x v="76"/>
    <s v="Normal-Income Tagged"/>
    <n v="119"/>
    <d v="2024-06-28T00:00:00"/>
    <x v="3"/>
    <s v="Collins"/>
    <s v="1317036"/>
    <s v="K.R.C.S/BOMA PANAFRICAN LIMITE"/>
    <n v="6730.15"/>
    <n v="0"/>
    <n v="6730.15"/>
    <n v="670"/>
    <n v="0"/>
    <n v="670"/>
    <n v="9.9552015928322551E-2"/>
    <n v="0"/>
    <n v="670"/>
    <n v="33.5"/>
    <m/>
    <n v="636.5"/>
  </r>
  <r>
    <x v="76"/>
    <s v="Normal-Income Tagged"/>
    <n v="119"/>
    <d v="2024-06-28T00:00:00"/>
    <x v="3"/>
    <s v="Collins"/>
    <s v="1317037"/>
    <s v="K.R.C.S/BOMA PANAFRICAN LIMITE"/>
    <n v="60270"/>
    <n v="0"/>
    <n v="60270"/>
    <n v="6000"/>
    <n v="4500"/>
    <n v="10500"/>
    <n v="0.17421602787456447"/>
    <n v="0"/>
    <n v="10500"/>
    <n v="525"/>
    <m/>
    <n v="9975"/>
  </r>
  <r>
    <x v="76"/>
    <s v="Normal-Income Tagged"/>
    <n v="119"/>
    <d v="2024-06-28T00:00:00"/>
    <x v="3"/>
    <s v="Collins"/>
    <s v="1317038"/>
    <s v="K.R.C.S/BOMA PANAFRICAN LIMITE"/>
    <n v="20090"/>
    <n v="0"/>
    <n v="20090"/>
    <n v="2000"/>
    <n v="1500"/>
    <n v="3500"/>
    <n v="0.17421602787456447"/>
    <n v="0"/>
    <n v="3500.0000000000005"/>
    <n v="175.00000000000003"/>
    <m/>
    <n v="3325.0000000000005"/>
  </r>
  <r>
    <x v="76"/>
    <s v="Normal-Income Tagged"/>
    <n v="119"/>
    <d v="2024-06-28T00:00:00"/>
    <x v="3"/>
    <s v="Collins"/>
    <s v="1317039"/>
    <s v="K.R.C.S/BOMA PANAFRICAN LIMITE"/>
    <n v="31139.5"/>
    <n v="0"/>
    <n v="31139.5"/>
    <n v="5425"/>
    <n v="2325"/>
    <n v="7750"/>
    <n v="0.24888003982080636"/>
    <n v="0"/>
    <n v="7750"/>
    <n v="387.5"/>
    <m/>
    <n v="7362.5"/>
  </r>
  <r>
    <x v="76"/>
    <s v="Normal-Income Tagged"/>
    <n v="119"/>
    <d v="2024-06-28T00:00:00"/>
    <x v="3"/>
    <s v="Collins"/>
    <s v="1317053"/>
    <s v="K.R.C.S/EMERGENCY PLUS MEDICAL"/>
    <n v="74752.89"/>
    <n v="0"/>
    <n v="74752.89"/>
    <n v="18604.5"/>
    <n v="5581.35"/>
    <n v="24185.85"/>
    <n v="0.32354401281341766"/>
    <n v="0"/>
    <n v="24185.850000000002"/>
    <n v="1209.2925000000002"/>
    <m/>
    <n v="22976.557500000003"/>
  </r>
  <r>
    <x v="76"/>
    <s v="Normal-Income Tagged"/>
    <n v="119"/>
    <d v="2024-06-28T00:00:00"/>
    <x v="3"/>
    <s v="Collins"/>
    <s v="1317055"/>
    <s v="K.R.C.S/EMERGENCY PLUS MEDICAL"/>
    <n v="24389.01"/>
    <n v="0"/>
    <n v="24389.01"/>
    <n v="2427.98"/>
    <n v="1820.98"/>
    <n v="4248.96"/>
    <n v="0.17421617359622224"/>
    <n v="0"/>
    <n v="4248.96"/>
    <n v="212.44800000000001"/>
    <m/>
    <n v="4036.5120000000002"/>
  </r>
  <r>
    <x v="76"/>
    <s v="Normal-Income Tagged"/>
    <n v="119"/>
    <d v="2024-06-28T00:00:00"/>
    <x v="3"/>
    <s v="Collins"/>
    <s v="1317056"/>
    <s v="K.R.C.S/EMERGENCY PLUS MEDICAL"/>
    <n v="67282.41"/>
    <n v="0"/>
    <n v="67282.41"/>
    <n v="6698.1"/>
    <n v="5023.58"/>
    <n v="11721.68"/>
    <n v="0.17421611384015526"/>
    <n v="0"/>
    <n v="11721.68"/>
    <n v="586.08400000000006"/>
    <m/>
    <n v="11135.596"/>
  </r>
  <r>
    <x v="76"/>
    <s v="Normal-Income Tagged"/>
    <n v="119"/>
    <d v="2024-06-28T00:00:00"/>
    <x v="3"/>
    <s v="Collins"/>
    <n v="1317057"/>
    <s v="K.R.C.S/EMERGENCY PLUS MEDICAL"/>
    <n v="5022.5"/>
    <n v="0"/>
    <n v="5022.5"/>
    <n v="1000"/>
    <n v="375"/>
    <n v="1375"/>
    <n v="0.273768043802887"/>
    <n v="0"/>
    <n v="1375"/>
    <n v="68.75"/>
    <m/>
    <n v="1306.25"/>
  </r>
  <r>
    <x v="76"/>
    <s v="Normal-Income Tagged"/>
    <n v="119"/>
    <d v="2024-06-28T00:00:00"/>
    <x v="3"/>
    <s v="Collins"/>
    <s v="1317058"/>
    <s v="K.R.C.S/EMERGENCY PLUS MEDICAL"/>
    <n v="25112.5"/>
    <n v="0"/>
    <n v="25112.5"/>
    <n v="5000"/>
    <n v="1875"/>
    <n v="6875"/>
    <n v="0.273768043802887"/>
    <n v="0"/>
    <n v="6875"/>
    <n v="343.75"/>
    <m/>
    <n v="6531.25"/>
  </r>
  <r>
    <x v="76"/>
    <s v="Normal-Income Tagged"/>
    <n v="119"/>
    <d v="2024-06-28T00:00:00"/>
    <x v="3"/>
    <s v="Collins"/>
    <s v="1317059"/>
    <s v="K.R.C.S/EMERGENCY PLUS MEDICAL"/>
    <n v="30135"/>
    <n v="0"/>
    <n v="30135"/>
    <n v="6000"/>
    <n v="2250"/>
    <n v="8250"/>
    <n v="0.273768043802887"/>
    <n v="0"/>
    <n v="8250"/>
    <n v="412.5"/>
    <m/>
    <n v="7837.5"/>
  </r>
  <r>
    <x v="76"/>
    <s v="Normal-Income Tagged"/>
    <n v="119"/>
    <d v="2024-06-28T00:00:00"/>
    <x v="3"/>
    <s v="Collins"/>
    <s v="1317060"/>
    <s v="K.R.C.S/SWITCH TV"/>
    <n v="121034.21"/>
    <n v="0"/>
    <n v="121034.21"/>
    <n v="30123"/>
    <n v="9036.9"/>
    <n v="39159.9"/>
    <n v="0.3235440624596963"/>
    <n v="0"/>
    <n v="39159.9"/>
    <n v="1957.9950000000001"/>
    <m/>
    <n v="37201.904999999999"/>
  </r>
  <r>
    <x v="76"/>
    <s v="Normal-Income Tagged"/>
    <n v="119"/>
    <d v="2024-06-28T00:00:00"/>
    <x v="3"/>
    <s v="Collins"/>
    <s v="1317061"/>
    <s v="K.R.C.S/SWITCH TV"/>
    <n v="24389.01"/>
    <n v="0"/>
    <n v="24389.01"/>
    <n v="2427.98"/>
    <n v="1820.98"/>
    <n v="4248.96"/>
    <n v="0.17421617359622224"/>
    <n v="0"/>
    <n v="4248.96"/>
    <n v="212.44800000000001"/>
    <m/>
    <n v="4036.5120000000002"/>
  </r>
  <r>
    <x v="76"/>
    <s v="Normal-Income Tagged"/>
    <n v="119"/>
    <d v="2024-06-28T00:00:00"/>
    <x v="3"/>
    <s v="Collins"/>
    <s v="1317062"/>
    <s v="K.R.C.S/SWITCH TV"/>
    <n v="6906.94"/>
    <n v="0"/>
    <n v="6906.94"/>
    <n v="687.6"/>
    <n v="515.70000000000005"/>
    <n v="1203.3000000000002"/>
    <n v="0.17421607832122477"/>
    <n v="0"/>
    <n v="1203.3000000000002"/>
    <n v="60.165000000000013"/>
    <m/>
    <n v="1143.1350000000002"/>
  </r>
  <r>
    <x v="76"/>
    <s v="Normal-Income Tagged"/>
    <n v="119"/>
    <d v="2024-06-28T00:00:00"/>
    <x v="3"/>
    <s v="Collins"/>
    <s v="1317063"/>
    <s v="K.R.C.S/SWITCH TV"/>
    <n v="73899.06"/>
    <n v="0"/>
    <n v="73899.06"/>
    <n v="14713.6"/>
    <n v="5517.6"/>
    <n v="20231.2"/>
    <n v="0.27376802898440117"/>
    <n v="0"/>
    <n v="20231.2"/>
    <n v="1011.5600000000001"/>
    <m/>
    <n v="19219.64"/>
  </r>
  <r>
    <x v="76"/>
    <s v="Normal-Income Tagged"/>
    <n v="119"/>
    <d v="2024-06-28T00:00:00"/>
    <x v="3"/>
    <s v="Collins"/>
    <s v="1317064"/>
    <s v="K.R.C.S/SWITCH TV"/>
    <n v="25112.5"/>
    <n v="0"/>
    <n v="25112.5"/>
    <n v="5000"/>
    <n v="0"/>
    <n v="5000"/>
    <n v="0.1991040318566451"/>
    <n v="0"/>
    <n v="5000"/>
    <n v="250"/>
    <m/>
    <n v="4750"/>
  </r>
  <r>
    <x v="76"/>
    <s v="Normal-Income Tagged"/>
    <n v="119"/>
    <d v="2024-06-28T00:00:00"/>
    <x v="3"/>
    <s v="Collins"/>
    <s v="1317065"/>
    <s v="K.R.C.S/SWITCH TV"/>
    <n v="30135"/>
    <n v="0"/>
    <n v="30135"/>
    <n v="6000"/>
    <n v="2250"/>
    <n v="8250"/>
    <n v="0.273768043802887"/>
    <n v="0"/>
    <n v="8250"/>
    <n v="412.5"/>
    <m/>
    <n v="7837.5"/>
  </r>
  <r>
    <x v="76"/>
    <s v="Normal-Income Tagged"/>
    <n v="119"/>
    <d v="2024-06-28T00:00:00"/>
    <x v="3"/>
    <s v="Collins"/>
    <s v="1317066"/>
    <s v="K.R.C.S/BOMA PANAFRICAN LIMITE"/>
    <n v="5695.52"/>
    <n v="0"/>
    <n v="5695.52"/>
    <n v="1417.5"/>
    <n v="425.25"/>
    <n v="1842.75"/>
    <n v="0.3235437677332359"/>
    <n v="0"/>
    <n v="1842.7499999999998"/>
    <n v="92.137499999999989"/>
    <m/>
    <n v="1750.6124999999997"/>
  </r>
  <r>
    <x v="76"/>
    <s v="Normal-Income Tagged"/>
    <n v="119"/>
    <d v="2024-06-28T00:00:00"/>
    <x v="3"/>
    <s v="Collins"/>
    <s v="1317067"/>
    <s v="K.R.C.S/BOMA PANAFRICAN LIMITE"/>
    <n v="24389.01"/>
    <n v="0"/>
    <n v="24389.01"/>
    <n v="2427.98"/>
    <n v="1820.98"/>
    <n v="4248.96"/>
    <n v="0.17421617359622224"/>
    <n v="0"/>
    <n v="4248.96"/>
    <n v="212.44800000000001"/>
    <m/>
    <n v="4036.5120000000002"/>
  </r>
  <r>
    <x v="76"/>
    <s v="Normal-Income Tagged"/>
    <n v="119"/>
    <d v="2024-06-28T00:00:00"/>
    <x v="3"/>
    <s v="Collins"/>
    <s v="1317068"/>
    <s v="K.R.C.S/BOMA PANAFRICAN LIMITE"/>
    <n v="5022.5"/>
    <n v="0"/>
    <n v="5022.5"/>
    <n v="1000"/>
    <n v="375"/>
    <n v="1375"/>
    <n v="0.273768043802887"/>
    <n v="0"/>
    <n v="1375"/>
    <n v="68.75"/>
    <m/>
    <n v="1306.25"/>
  </r>
  <r>
    <x v="76"/>
    <s v="Normal-Income Tagged"/>
    <n v="119"/>
    <d v="2024-06-28T00:00:00"/>
    <x v="3"/>
    <s v="Collins"/>
    <s v="1317069"/>
    <s v="K.R.C.S/BOMA PANAFRICAN LIMITE"/>
    <n v="25112.5"/>
    <n v="0"/>
    <n v="25112.5"/>
    <n v="5000"/>
    <n v="1875"/>
    <n v="6875"/>
    <n v="0.273768043802887"/>
    <n v="0"/>
    <n v="6875"/>
    <n v="343.75"/>
    <m/>
    <n v="6531.25"/>
  </r>
  <r>
    <x v="76"/>
    <s v="Normal-Income Tagged"/>
    <n v="119"/>
    <d v="2024-06-28T00:00:00"/>
    <x v="3"/>
    <s v="Collins"/>
    <n v="1317070"/>
    <s v="K.R.C.S/BOMA PANAFRICAN LIMITE"/>
    <n v="30135"/>
    <n v="0"/>
    <n v="30135"/>
    <n v="6000"/>
    <n v="2250"/>
    <n v="8250"/>
    <n v="0.273768043802887"/>
    <n v="0"/>
    <n v="8250"/>
    <n v="412.5"/>
    <m/>
    <n v="7837.5"/>
  </r>
  <r>
    <x v="77"/>
    <s v="Normal-Income Tagged"/>
    <n v="116"/>
    <d v="2024-07-01T00:00:00"/>
    <x v="3"/>
    <s v="Collins"/>
    <s v="1317085"/>
    <s v="TOURISM FUND"/>
    <n v="39281.75"/>
    <n v="0"/>
    <n v="39281.75"/>
    <n v="3910.58"/>
    <n v="0"/>
    <n v="3910.58"/>
    <n v="9.9552082073736531E-2"/>
    <n v="0"/>
    <n v="3910.58"/>
    <n v="195.529"/>
    <m/>
    <n v="3715.0509999999999"/>
  </r>
  <r>
    <x v="77"/>
    <s v="Normal-Income Tagged"/>
    <n v="116"/>
    <d v="2024-07-01T00:00:00"/>
    <x v="3"/>
    <s v="Collins"/>
    <s v="1317086"/>
    <s v="TOURISM FUND"/>
    <n v="125838.24"/>
    <n v="0"/>
    <n v="125838.24"/>
    <n v="12527.45"/>
    <n v="0"/>
    <n v="12527.45"/>
    <n v="9.9552012170545295E-2"/>
    <n v="0"/>
    <n v="12527.45"/>
    <n v="626.37250000000006"/>
    <m/>
    <n v="11901.077500000001"/>
  </r>
  <r>
    <x v="78"/>
    <s v="Normal-Income Tagged"/>
    <n v="114"/>
    <d v="2024-07-03T00:00:00"/>
    <x v="3"/>
    <s v="Collins"/>
    <s v="1317137"/>
    <s v="GREEN LIGHT PLANET KENYA LIMIT"/>
    <n v="2109450"/>
    <n v="2109450"/>
    <n v="0"/>
    <n v="367500"/>
    <n v="157500"/>
    <n v="525000"/>
    <n v="0.24888003982080636"/>
    <n v="525000"/>
    <n v="0"/>
    <n v="0"/>
    <m/>
    <n v="0"/>
  </r>
  <r>
    <x v="78"/>
    <s v="Normal-Income Tagged"/>
    <n v="114"/>
    <d v="2024-07-03T00:00:00"/>
    <x v="3"/>
    <s v="Collins"/>
    <s v="1317142"/>
    <s v="GREEN LIGHT PLANET KENYA LIMIT"/>
    <n v="1814878.17"/>
    <n v="1814878.17"/>
    <n v="0"/>
    <n v="451686.95"/>
    <n v="135506.09"/>
    <n v="587193.04"/>
    <n v="0.32354405364851574"/>
    <n v="587193.04"/>
    <n v="0"/>
    <n v="0"/>
    <m/>
    <n v="0"/>
  </r>
  <r>
    <x v="78"/>
    <s v="Normal-Income Tagged"/>
    <n v="114"/>
    <d v="2024-07-03T00:00:00"/>
    <x v="3"/>
    <s v="Collins"/>
    <s v="1317143"/>
    <s v="GREEN LIGHT PLANET KENYA LIMIT"/>
    <n v="1411571.91"/>
    <n v="1411571.91"/>
    <n v="0"/>
    <n v="140524.82999999999"/>
    <n v="105393.62"/>
    <n v="245918.44999999998"/>
    <n v="0.17421602701062533"/>
    <n v="245918.44999999998"/>
    <n v="0"/>
    <n v="0"/>
    <m/>
    <n v="0"/>
  </r>
  <r>
    <x v="78"/>
    <s v="Normal-Income Tagged"/>
    <n v="114"/>
    <d v="2024-07-03T00:00:00"/>
    <x v="3"/>
    <s v="Collins"/>
    <s v="1317144"/>
    <s v="GREEN LIGHT PLANET KENYA LIMIT"/>
    <n v="251125"/>
    <n v="251125"/>
    <n v="0"/>
    <n v="25000"/>
    <n v="18750"/>
    <n v="43750"/>
    <n v="0.17421602787456447"/>
    <n v="43750"/>
    <n v="0"/>
    <n v="0"/>
    <m/>
    <n v="0"/>
  </r>
  <r>
    <x v="78"/>
    <s v="Normal-Income Tagged"/>
    <n v="114"/>
    <d v="2024-07-03T00:00:00"/>
    <x v="3"/>
    <s v="Collins"/>
    <s v="1317145"/>
    <s v="GREEN LIGHT PLANET KENYA LIMIT"/>
    <n v="1209918.78"/>
    <n v="1209918.78"/>
    <n v="0"/>
    <n v="120449.85"/>
    <n v="90337.39"/>
    <n v="210787.24"/>
    <n v="0.17421602464919173"/>
    <n v="210787.24"/>
    <n v="0"/>
    <n v="0"/>
    <m/>
    <n v="0"/>
  </r>
  <r>
    <x v="78"/>
    <s v="Normal-Income Tagged"/>
    <n v="114"/>
    <d v="2024-07-03T00:00:00"/>
    <x v="3"/>
    <s v="Collins"/>
    <s v="1317146"/>
    <s v="GREEN LIGHT PLANET KENYA LIMIT"/>
    <n v="3094.64"/>
    <n v="3094.64"/>
    <n v="0"/>
    <n v="770.2"/>
    <n v="231.06"/>
    <n v="1001.26"/>
    <n v="0.32354651914277588"/>
    <n v="1001.2599999999999"/>
    <n v="0"/>
    <n v="0"/>
    <m/>
    <n v="0"/>
  </r>
  <r>
    <x v="78"/>
    <s v="Normal-Income Tagged"/>
    <n v="114"/>
    <d v="2024-07-03T00:00:00"/>
    <x v="3"/>
    <s v="Collins"/>
    <s v="1317148"/>
    <s v="GREEN LIGHT PLANET KENYA LIMIT"/>
    <n v="7220.83"/>
    <n v="7220.83"/>
    <n v="0"/>
    <n v="718.85"/>
    <n v="539.14"/>
    <n v="1257.99"/>
    <n v="0.17421681441053175"/>
    <n v="1257.99"/>
    <n v="0"/>
    <n v="0"/>
    <m/>
    <n v="0"/>
  </r>
  <r>
    <x v="78"/>
    <s v="Normal-Income Tagged"/>
    <n v="114"/>
    <d v="2024-07-03T00:00:00"/>
    <x v="3"/>
    <s v="Collins"/>
    <n v="1317149"/>
    <s v="GREEN LIGHT PLANET KENYA LIMIT"/>
    <n v="586099.03"/>
    <n v="586099.03"/>
    <n v="0"/>
    <n v="57069.3"/>
    <n v="42801.98"/>
    <n v="99871.28"/>
    <n v="0.17040000902236604"/>
    <n v="99871.28"/>
    <n v="0"/>
    <n v="0"/>
    <m/>
    <n v="0"/>
  </r>
  <r>
    <x v="78"/>
    <s v="Normal-Income Tagged"/>
    <n v="114"/>
    <d v="2024-07-03T00:00:00"/>
    <x v="3"/>
    <s v="Collins"/>
    <s v="1317150"/>
    <s v="GREEN LIGHT PLANET KENYA LIMIT"/>
    <n v="10045"/>
    <n v="10045"/>
    <n v="0"/>
    <n v="2000"/>
    <n v="0"/>
    <n v="2000"/>
    <n v="0.1991040318566451"/>
    <n v="2000"/>
    <n v="0"/>
    <n v="0"/>
    <m/>
    <n v="0"/>
  </r>
  <r>
    <x v="78"/>
    <s v="Normal-Income Tagged"/>
    <n v="114"/>
    <d v="2024-07-03T00:00:00"/>
    <x v="3"/>
    <s v="Collins"/>
    <s v="1317152"/>
    <s v="GREEN LIGHT PLANET KENYA LIMIT"/>
    <n v="10045"/>
    <n v="10045"/>
    <n v="0"/>
    <n v="1000"/>
    <n v="0"/>
    <n v="1000"/>
    <n v="9.9552015928322551E-2"/>
    <n v="1000"/>
    <n v="0"/>
    <n v="0"/>
    <m/>
    <n v="0"/>
  </r>
  <r>
    <x v="79"/>
    <s v="Normal-Income Tagged"/>
    <n v="112"/>
    <d v="2024-07-05T00:00:00"/>
    <x v="3"/>
    <s v="Collins"/>
    <s v="1317181"/>
    <s v="GEOTHERMAL DEVELOPMENT COMPANY"/>
    <n v="1098416.73"/>
    <n v="0"/>
    <n v="1098416.73"/>
    <n v="191361.8"/>
    <n v="103882.12"/>
    <n v="295243.92"/>
    <n v="0.26879044349588521"/>
    <n v="295243.92"/>
    <n v="103882.12"/>
    <n v="5194.1059999999998"/>
    <n v="2077.6424000000002"/>
    <n v="96610.371599999999"/>
  </r>
  <r>
    <x v="79"/>
    <s v="Normal-Income Tagged"/>
    <n v="112"/>
    <d v="2024-07-05T00:00:00"/>
    <x v="3"/>
    <s v="Collins"/>
    <s v="1317182"/>
    <s v="GEOTHERMAL DEVELOPMENT COMPANY"/>
    <n v="1656643.81"/>
    <n v="1656644"/>
    <n v="-0.18999999994412065"/>
    <n v="329844.46000000002"/>
    <n v="156676.12"/>
    <n v="486520.58"/>
    <n v="0.29367844618331085"/>
    <n v="486520.63579890481"/>
    <n v="156676.12"/>
    <n v="7833.8060000000005"/>
    <n v="62670.448000000004"/>
    <n v="86171.86599999998"/>
  </r>
  <r>
    <x v="79"/>
    <s v="Normal-Income Tagged"/>
    <n v="112"/>
    <d v="2024-07-05T00:00:00"/>
    <x v="3"/>
    <s v="Collins"/>
    <s v="1317184"/>
    <s v="GEOTHERMAL DEVELOPMENT COMPANY"/>
    <n v="607217.26"/>
    <n v="607217"/>
    <n v="0.26000000000931323"/>
    <n v="120899.41"/>
    <n v="57427.22"/>
    <n v="178326.63"/>
    <n v="0.29367846032571604"/>
    <n v="178326.55364360032"/>
    <n v="57427.22"/>
    <n v="2871.3610000000003"/>
    <n v="22970.888000000003"/>
    <n v="31584.971000000001"/>
  </r>
  <r>
    <x v="79"/>
    <s v="Normal-Income Tagged"/>
    <n v="112"/>
    <d v="2024-07-05T00:00:00"/>
    <x v="3"/>
    <s v="Collins"/>
    <s v="1317188"/>
    <s v="NURSING COUNCIL OF KENYA"/>
    <n v="75995.27"/>
    <n v="75995.27"/>
    <n v="0"/>
    <n v="18903.75"/>
    <n v="0"/>
    <n v="18903.75"/>
    <n v="0.24874903398593096"/>
    <n v="18903.75"/>
    <n v="0"/>
    <n v="0"/>
    <m/>
    <n v="0"/>
  </r>
  <r>
    <x v="79"/>
    <s v="Normal-Income Tagged"/>
    <n v="112"/>
    <d v="2024-07-05T00:00:00"/>
    <x v="3"/>
    <s v="Collins"/>
    <s v="1317201"/>
    <s v="NURSING COUNCIL OF KENYA"/>
    <n v="14103"/>
    <n v="14103"/>
    <n v="0"/>
    <n v="1400"/>
    <n v="0"/>
    <n v="1400"/>
    <n v="9.9269658937814656E-2"/>
    <n v="1400"/>
    <n v="0"/>
    <n v="0"/>
    <m/>
    <n v="0"/>
  </r>
  <r>
    <x v="79"/>
    <s v="Normal-Income Tagged"/>
    <n v="112"/>
    <d v="2024-07-05T00:00:00"/>
    <x v="3"/>
    <s v="Collins"/>
    <s v="1317204"/>
    <s v="NURSING COUNCIL OF KENYA"/>
    <n v="175003.81"/>
    <n v="175003.81"/>
    <n v="0"/>
    <n v="34836"/>
    <n v="0"/>
    <n v="34836"/>
    <n v="0.19905852335443441"/>
    <n v="34836"/>
    <n v="0"/>
    <n v="0"/>
    <m/>
    <n v="0"/>
  </r>
  <r>
    <x v="79"/>
    <s v="Normal-Income Tagged"/>
    <n v="112"/>
    <d v="2024-07-05T00:00:00"/>
    <x v="3"/>
    <s v="Collins"/>
    <s v="1317208"/>
    <s v="NURSING COUNCIL OF KENYA"/>
    <n v="5062.5"/>
    <n v="5062.5"/>
    <n v="0"/>
    <n v="500"/>
    <n v="0"/>
    <n v="500"/>
    <n v="9.8765432098765427E-2"/>
    <n v="500"/>
    <n v="0"/>
    <n v="0"/>
    <m/>
    <n v="0"/>
  </r>
  <r>
    <x v="79"/>
    <s v="Normal-Income Tagged"/>
    <n v="112"/>
    <d v="2024-07-05T00:00:00"/>
    <x v="3"/>
    <s v="Collins"/>
    <s v="1317210"/>
    <s v="NURSING COUNCIL OF KENYA"/>
    <n v="1004562.1"/>
    <n v="1004562.1"/>
    <n v="0"/>
    <n v="100002.2"/>
    <n v="0"/>
    <n v="100002.2"/>
    <n v="9.954805183273388E-2"/>
    <n v="100002.2"/>
    <n v="0"/>
    <n v="0"/>
    <m/>
    <n v="0"/>
  </r>
  <r>
    <x v="79"/>
    <s v="Normal-Income Tagged"/>
    <n v="112"/>
    <d v="2024-07-05T00:00:00"/>
    <x v="3"/>
    <s v="Collins"/>
    <s v="1317214"/>
    <s v="AGRO-CHEMICAL &amp; FOOD COMPANY L"/>
    <n v="4000418.05"/>
    <n v="4000418.05"/>
    <n v="0"/>
    <n v="995614.25"/>
    <n v="0"/>
    <n v="995614.25"/>
    <n v="0.24887755168487954"/>
    <n v="995614.25"/>
    <m/>
    <n v="0"/>
    <m/>
    <n v="0"/>
  </r>
  <r>
    <x v="79"/>
    <s v="Normal-Income Tagged"/>
    <n v="112"/>
    <d v="2024-07-05T00:00:00"/>
    <x v="3"/>
    <s v="Collins"/>
    <s v="1317215"/>
    <s v="AGRO-CHEMICAL &amp; FOOD COMPANY L"/>
    <n v="445272.58"/>
    <n v="445272.58"/>
    <n v="0"/>
    <n v="110809.5"/>
    <n v="0"/>
    <n v="110809.5"/>
    <n v="0.24885767724569968"/>
    <n v="110809.5"/>
    <m/>
    <n v="0"/>
    <m/>
    <n v="0"/>
  </r>
  <r>
    <x v="80"/>
    <s v="Normal-Income Tagged"/>
    <n v="109"/>
    <d v="2024-07-08T00:00:00"/>
    <x v="3"/>
    <s v="Collins"/>
    <s v="1317223"/>
    <s v="EABX PUBLIC LIMITED COMPANY"/>
    <n v="670"/>
    <n v="670"/>
    <n v="0"/>
    <n v="66.7"/>
    <n v="0"/>
    <n v="66.7"/>
    <n v="9.9552238805970153E-2"/>
    <n v="66.7"/>
    <n v="0"/>
    <n v="0"/>
    <m/>
    <n v="0"/>
  </r>
  <r>
    <x v="81"/>
    <s v="Normal-Income Tagged"/>
    <n v="108"/>
    <d v="2024-07-09T00:00:00"/>
    <x v="3"/>
    <s v="Collins"/>
    <n v="1317262"/>
    <s v="PRIME INVESTMENT LTD"/>
    <n v="1969604.51"/>
    <n v="1969604.51"/>
    <n v="0"/>
    <n v="196078.1"/>
    <n v="0"/>
    <n v="196078.1"/>
    <n v="9.9552016155771292E-2"/>
    <n v="196078.1"/>
    <n v="0"/>
    <n v="0"/>
    <m/>
    <n v="0"/>
  </r>
  <r>
    <x v="81"/>
    <s v="Normal-Income Tagged"/>
    <n v="108"/>
    <d v="2024-07-09T00:00:00"/>
    <x v="3"/>
    <s v="Collins"/>
    <s v="1317282"/>
    <s v="LAW SOCIETY OF KENYA"/>
    <n v="165556.49"/>
    <n v="165556.49"/>
    <n v="0"/>
    <n v="32955"/>
    <n v="0"/>
    <n v="32955"/>
    <n v="0.19905592344945222"/>
    <n v="32955"/>
    <n v="0"/>
    <n v="0"/>
    <m/>
    <n v="0"/>
  </r>
  <r>
    <x v="82"/>
    <s v="Normal-Income Tagged"/>
    <n v="107"/>
    <d v="2024-07-10T00:00:00"/>
    <x v="3"/>
    <s v="Collins"/>
    <s v="1317304"/>
    <s v="SAFARICOM PLC LTD"/>
    <n v="4095138.61"/>
    <n v="4095138.61"/>
    <n v="0"/>
    <m/>
    <n v="0"/>
    <n v="0"/>
    <n v="0"/>
    <n v="0"/>
    <n v="0"/>
    <n v="0"/>
    <m/>
    <n v="0"/>
  </r>
  <r>
    <x v="82"/>
    <s v="Normal-Income Tagged"/>
    <n v="107"/>
    <d v="2024-07-10T00:00:00"/>
    <x v="3"/>
    <s v="Collins"/>
    <s v="1317305"/>
    <s v="LAVINGTON CORNER MALL/ GUTA LI"/>
    <n v="58303.19"/>
    <n v="58303.19"/>
    <n v="0"/>
    <n v="14510.5"/>
    <n v="0"/>
    <n v="14510.5"/>
    <n v="0.24888003555208557"/>
    <n v="14510.5"/>
    <n v="0"/>
    <n v="0"/>
    <m/>
    <n v="0"/>
  </r>
  <r>
    <x v="82"/>
    <s v="Normal-Income Tagged"/>
    <n v="107"/>
    <d v="2024-07-10T00:00:00"/>
    <x v="3"/>
    <s v="Collins"/>
    <s v="1317307"/>
    <s v="LAVINGTON CORNER MALL/ GUTA LI"/>
    <n v="20766.03"/>
    <n v="20766.03"/>
    <n v="0"/>
    <n v="2067.3000000000002"/>
    <n v="0"/>
    <n v="2067.3000000000002"/>
    <n v="9.9552008737346542E-2"/>
    <n v="2067.3000000000002"/>
    <n v="0"/>
    <n v="0"/>
    <m/>
    <n v="0"/>
  </r>
  <r>
    <x v="82"/>
    <s v="Normal-Income Tagged"/>
    <n v="107"/>
    <d v="2024-07-10T00:00:00"/>
    <x v="3"/>
    <s v="Collins"/>
    <s v="1317313"/>
    <s v="CENTRAL BANK OF KENYA PENSION"/>
    <n v="174326.59"/>
    <n v="174326.59"/>
    <n v="0"/>
    <n v="17354.560000000001"/>
    <n v="0"/>
    <n v="17354.560000000001"/>
    <n v="9.9551996055220277E-2"/>
    <n v="17354.560000000001"/>
    <n v="0"/>
    <n v="0"/>
    <m/>
    <n v="0"/>
  </r>
  <r>
    <x v="82"/>
    <s v="Normal-Income Tagged"/>
    <n v="107"/>
    <d v="2024-07-10T00:00:00"/>
    <x v="3"/>
    <s v="Collins"/>
    <s v="1317314"/>
    <s v="CENTRAL BANK OF KENYA PENSION"/>
    <n v="152673.73000000001"/>
    <n v="152673.73000000001"/>
    <n v="0"/>
    <n v="15198.98"/>
    <n v="0"/>
    <n v="15198.98"/>
    <n v="9.95520316429028E-2"/>
    <n v="15198.98"/>
    <n v="0"/>
    <n v="0"/>
    <m/>
    <n v="0"/>
  </r>
  <r>
    <x v="83"/>
    <s v="Normal-Income Tagged"/>
    <n v="106"/>
    <d v="2024-07-11T00:00:00"/>
    <x v="3"/>
    <s v="Collins"/>
    <s v="1317315"/>
    <s v="CENTRAL BANK OF KENYA PENSION"/>
    <n v="99326.35"/>
    <n v="99326.35"/>
    <n v="0"/>
    <n v="9888.14"/>
    <n v="0"/>
    <n v="9888.14"/>
    <n v="9.9552032265355556E-2"/>
    <n v="9888.14"/>
    <n v="0"/>
    <n v="0"/>
    <m/>
    <n v="0"/>
  </r>
  <r>
    <x v="83"/>
    <s v="Normal-Income Tagged"/>
    <n v="106"/>
    <d v="2024-07-11T00:00:00"/>
    <x v="3"/>
    <s v="Collins"/>
    <s v="1317316"/>
    <s v="CENTRAL BANK OF KENYA PENSION"/>
    <n v="147811.68"/>
    <n v="147811.68"/>
    <n v="0"/>
    <n v="14714.95"/>
    <n v="0"/>
    <n v="14714.95"/>
    <n v="9.9552011045405897E-2"/>
    <n v="14714.95"/>
    <n v="0"/>
    <n v="0"/>
    <m/>
    <n v="0"/>
  </r>
  <r>
    <x v="83"/>
    <s v="Normal-Income Tagged"/>
    <n v="106"/>
    <d v="2024-07-11T00:00:00"/>
    <x v="3"/>
    <s v="Collins"/>
    <s v="1317342"/>
    <s v="RURAL ELECTRIFICATION AND RENE"/>
    <n v="19000000"/>
    <n v="19000000"/>
    <n v="0"/>
    <n v="2458934.79"/>
    <n v="0"/>
    <n v="2458934.79"/>
    <n v="0.12941762052631578"/>
    <n v="2458934.79"/>
    <n v="0"/>
    <n v="0"/>
    <m/>
    <n v="0"/>
  </r>
  <r>
    <x v="84"/>
    <s v="Normal-Income Tagged"/>
    <n v="105"/>
    <d v="2024-07-12T00:00:00"/>
    <x v="3"/>
    <s v="Collins"/>
    <s v="14905"/>
    <s v="GEOTHERMAL DEVELOPMENT COMPANY"/>
    <n v="-2187318.84"/>
    <n v="-2187319"/>
    <n v="0.16000000014901161"/>
    <n v="-217752"/>
    <n v="-163314"/>
    <n v="-381066"/>
    <n v="0.17421602787456447"/>
    <n v="-381066.02787456446"/>
    <n v="-163314"/>
    <n v="-8165.7000000000007"/>
    <n v="-65325.600000000006"/>
    <n v="-89822.699999999983"/>
  </r>
  <r>
    <x v="84"/>
    <s v="Normal-Income Tagged"/>
    <n v="105"/>
    <d v="2024-07-12T00:00:00"/>
    <x v="3"/>
    <s v="Collins"/>
    <s v="1317354"/>
    <s v="EABX PUBLIC LIMITED COMPANY"/>
    <n v="24835.5"/>
    <n v="24835.5"/>
    <n v="0"/>
    <n v="2472.42"/>
    <n v="0"/>
    <n v="2472.42"/>
    <n v="9.9551851180769466E-2"/>
    <n v="2472.42"/>
    <n v="0"/>
    <n v="0"/>
    <m/>
    <n v="0"/>
  </r>
  <r>
    <x v="84"/>
    <s v="Normal-Income Tagged"/>
    <n v="105"/>
    <d v="2024-07-12T00:00:00"/>
    <x v="3"/>
    <s v="Collins"/>
    <s v="1317360"/>
    <s v="CENTRAL BANK OF KENYA PENSION"/>
    <n v="97418.5"/>
    <n v="97418.5"/>
    <n v="0"/>
    <n v="9698.2099999999991"/>
    <n v="0"/>
    <n v="9698.2099999999991"/>
    <n v="9.9552035804287675E-2"/>
    <n v="9698.2099999999991"/>
    <n v="0"/>
    <n v="0"/>
    <m/>
    <n v="0"/>
  </r>
  <r>
    <x v="84"/>
    <s v="Normal-Income Tagged"/>
    <n v="105"/>
    <d v="2024-07-12T00:00:00"/>
    <x v="3"/>
    <s v="Collins"/>
    <s v="1317361"/>
    <s v="CENTRAL BANK OF KENYA PENSION"/>
    <n v="152673.75"/>
    <n v="152673.75"/>
    <n v="0"/>
    <n v="15198.98"/>
    <n v="0"/>
    <n v="15198.98"/>
    <n v="9.9552018601757011E-2"/>
    <n v="15198.98"/>
    <n v="0"/>
    <n v="0"/>
    <m/>
    <n v="0"/>
  </r>
  <r>
    <x v="84"/>
    <s v="Normal-Income Tagged"/>
    <n v="105"/>
    <d v="2024-07-12T00:00:00"/>
    <x v="3"/>
    <s v="Collins"/>
    <s v="1317363"/>
    <s v="GEOTHERMAL DEVELOPMENT COMPANY"/>
    <n v="383976.15"/>
    <n v="383976"/>
    <n v="0.15000000002328306"/>
    <n v="38225.599999999999"/>
    <n v="28669.200000000001"/>
    <n v="66894.8"/>
    <n v="0.17421602878199596"/>
    <n v="66894.773867595679"/>
    <n v="28669.200000000001"/>
    <n v="1433.46"/>
    <n v="11467.68"/>
    <n v="15768.060000000001"/>
  </r>
  <r>
    <x v="84"/>
    <s v="Normal-Income Tagged"/>
    <n v="105"/>
    <d v="2024-07-12T00:00:00"/>
    <x v="3"/>
    <s v="Collins"/>
    <s v="1317364"/>
    <s v="CENTRAL BANK OF KENYA PENSION"/>
    <n v="99793.31"/>
    <n v="99793.31"/>
    <n v="0"/>
    <n v="9934.6299999999992"/>
    <n v="0"/>
    <n v="9934.6299999999992"/>
    <n v="9.9552064161415224E-2"/>
    <n v="9934.6299999999992"/>
    <n v="0"/>
    <n v="0"/>
    <m/>
    <n v="0"/>
  </r>
  <r>
    <x v="84"/>
    <s v="Normal-Income Tagged"/>
    <n v="105"/>
    <d v="2024-07-12T00:00:00"/>
    <x v="3"/>
    <s v="Collins"/>
    <s v="1317365"/>
    <s v="GEOTHERMAL DEVELOPMENT COMPANY"/>
    <n v="81301.210000000006"/>
    <n v="81301"/>
    <n v="0.21000000000640284"/>
    <n v="8093.7"/>
    <n v="6070.28"/>
    <n v="14163.98"/>
    <n v="0.17421610330276754"/>
    <n v="14163.943414618305"/>
    <n v="6070.28"/>
    <n v="303.51400000000001"/>
    <n v="2428.1120000000001"/>
    <n v="3338.6539999999995"/>
  </r>
  <r>
    <x v="84"/>
    <s v="Normal-Income Tagged"/>
    <n v="105"/>
    <d v="2024-07-12T00:00:00"/>
    <x v="3"/>
    <s v="Collins"/>
    <s v="1317366"/>
    <s v="CENTRAL BANK OF KENYA PENSION"/>
    <n v="222241.92000000001"/>
    <n v="222241.92000000001"/>
    <n v="0"/>
    <n v="22124.63"/>
    <n v="0"/>
    <n v="22124.63"/>
    <n v="9.9552010709770683E-2"/>
    <n v="22124.63"/>
    <n v="0"/>
    <n v="0"/>
    <m/>
    <n v="0"/>
  </r>
  <r>
    <x v="84"/>
    <s v="Normal-Income Tagged"/>
    <n v="105"/>
    <d v="2024-07-12T00:00:00"/>
    <x v="3"/>
    <s v="Collins"/>
    <s v="1317378"/>
    <s v="GEOTHERMAL DEVELOPMENT COMPANY"/>
    <n v="2187318.84"/>
    <n v="2187319"/>
    <n v="-0.16000000014901161"/>
    <n v="217752"/>
    <n v="163314"/>
    <n v="381066"/>
    <n v="0.17421602787456447"/>
    <n v="381066.02787456446"/>
    <n v="163314"/>
    <n v="8165.7000000000007"/>
    <n v="65325.600000000006"/>
    <n v="89822.699999999983"/>
  </r>
  <r>
    <x v="84"/>
    <s v="Normal-Income Tagged"/>
    <n v="105"/>
    <d v="2024-07-12T00:00:00"/>
    <x v="3"/>
    <s v="Collins"/>
    <s v="1317379"/>
    <s v="CENTRAL BANK OF KENYA PENSION"/>
    <n v="99793.31"/>
    <n v="99793.31"/>
    <n v="0"/>
    <n v="9934.6299999999992"/>
    <n v="0"/>
    <n v="9934.6299999999992"/>
    <n v="9.9552064161415224E-2"/>
    <n v="9934.6299999999992"/>
    <n v="0"/>
    <n v="0"/>
    <m/>
    <n v="0"/>
  </r>
  <r>
    <x v="84"/>
    <s v="Normal-Income Tagged"/>
    <n v="105"/>
    <d v="2024-07-12T00:00:00"/>
    <x v="3"/>
    <s v="Collins"/>
    <s v="1317380"/>
    <s v="GEOTHERMAL DEVELOPMENT COMPANY"/>
    <n v="2059395.77"/>
    <n v="2059396"/>
    <n v="-0.22999999998137355"/>
    <n v="205017"/>
    <n v="153762.75"/>
    <n v="358779.75"/>
    <n v="0.17421602745158596"/>
    <n v="358779.79006968631"/>
    <n v="153762.75"/>
    <n v="7688.1375000000007"/>
    <n v="61505.100000000006"/>
    <n v="84569.512499999983"/>
  </r>
  <r>
    <x v="84"/>
    <s v="Normal-Income Tagged"/>
    <n v="105"/>
    <d v="2024-07-12T00:00:00"/>
    <x v="3"/>
    <s v="Collins"/>
    <s v="1317383"/>
    <s v="CENTRAL BANK OF KENYA PENSION"/>
    <n v="99793.31"/>
    <n v="99793.31"/>
    <n v="0"/>
    <n v="9934.6299999999992"/>
    <n v="0"/>
    <n v="9934.6299999999992"/>
    <n v="9.9552064161415224E-2"/>
    <n v="9934.6299999999992"/>
    <n v="0"/>
    <n v="0"/>
    <m/>
    <n v="0"/>
  </r>
  <r>
    <x v="84"/>
    <s v="Normal-Income Tagged"/>
    <n v="105"/>
    <d v="2024-07-12T00:00:00"/>
    <x v="3"/>
    <s v="Collins"/>
    <s v="1317385"/>
    <s v="CENTRAL BANK OF KENYA PENSION"/>
    <n v="159593.26"/>
    <n v="159593.26"/>
    <n v="0"/>
    <n v="15887.83"/>
    <n v="0"/>
    <n v="15887.83"/>
    <n v="9.9552011156360865E-2"/>
    <n v="15887.830000000002"/>
    <n v="0"/>
    <n v="0"/>
    <m/>
    <n v="0"/>
  </r>
  <r>
    <x v="84"/>
    <s v="Normal-Income Tagged"/>
    <n v="105"/>
    <d v="2024-07-12T00:00:00"/>
    <x v="3"/>
    <s v="Collins"/>
    <s v="1317387"/>
    <s v="CENTRAL BANK OF KENYA PENSION"/>
    <n v="169276.17"/>
    <n v="169276.17"/>
    <n v="0"/>
    <n v="16851.78"/>
    <n v="0"/>
    <n v="16851.78"/>
    <n v="9.9551992462967448E-2"/>
    <n v="16851.78"/>
    <n v="0"/>
    <n v="0"/>
    <m/>
    <n v="0"/>
  </r>
  <r>
    <x v="84"/>
    <s v="Normal-Income Tagged"/>
    <n v="105"/>
    <d v="2024-07-12T00:00:00"/>
    <x v="3"/>
    <s v="Collins"/>
    <s v="1317389"/>
    <s v="CENTRAL BANK OF KENYA PENSION"/>
    <n v="92329.49"/>
    <n v="92329.49"/>
    <n v="0"/>
    <n v="9191.59"/>
    <n v="0"/>
    <n v="9191.59"/>
    <n v="9.9552049946338914E-2"/>
    <n v="9191.59"/>
    <n v="0"/>
    <n v="0"/>
    <m/>
    <n v="0"/>
  </r>
  <r>
    <x v="84"/>
    <s v="Normal-Income Tagged"/>
    <n v="105"/>
    <d v="2024-07-12T00:00:00"/>
    <x v="3"/>
    <s v="Collins"/>
    <s v="1317394"/>
    <s v="CENTRAL BANK OF KENYA PENSION"/>
    <n v="223406"/>
    <n v="223406"/>
    <n v="0"/>
    <n v="22240.52"/>
    <n v="0"/>
    <n v="22240.52"/>
    <n v="9.9552026355603701E-2"/>
    <n v="22240.52"/>
    <n v="0"/>
    <n v="0"/>
    <m/>
    <n v="0"/>
  </r>
  <r>
    <x v="84"/>
    <s v="Normal-Income Tagged"/>
    <n v="105"/>
    <d v="2024-07-12T00:00:00"/>
    <x v="3"/>
    <s v="Collins"/>
    <s v="1317396"/>
    <s v="GEOTHERMAL DEVELOPMENT COMPANY"/>
    <n v="7049676.4299999997"/>
    <n v="7049676"/>
    <n v="0.42999999970197678"/>
    <n v="701809.5"/>
    <n v="500039.27"/>
    <n v="1201848.77"/>
    <n v="0.17048282739410781"/>
    <n v="1201848.6966923843"/>
    <n v="500039.27"/>
    <n v="25001.963500000002"/>
    <n v="200015.70800000001"/>
    <n v="275021.59849999996"/>
  </r>
  <r>
    <x v="84"/>
    <s v="Normal-Income Tagged"/>
    <n v="105"/>
    <d v="2024-07-12T00:00:00"/>
    <x v="3"/>
    <s v="Collins"/>
    <n v="1317411"/>
    <s v="THE KENYA POWER AND LIGHTING C"/>
    <n v="554499"/>
    <n v="0"/>
    <n v="554499"/>
    <n v="55201.49"/>
    <n v="0"/>
    <n v="55201.49"/>
    <n v="9.9552010012642037E-2"/>
    <n v="0"/>
    <n v="55201.49"/>
    <n v="2760.0745000000002"/>
    <m/>
    <n v="52441.415499999996"/>
  </r>
  <r>
    <x v="84"/>
    <s v="Normal-Income Tagged"/>
    <n v="105"/>
    <d v="2024-07-12T00:00:00"/>
    <x v="3"/>
    <s v="Collins"/>
    <n v="1317416"/>
    <s v="THE KENYA POWER AND LIGHTING C"/>
    <n v="6242638.8499999996"/>
    <n v="0"/>
    <n v="6242638.8499999996"/>
    <n v="621463.30000000005"/>
    <n v="590390.14"/>
    <n v="1211853.44"/>
    <n v="0.19412518794035313"/>
    <n v="0"/>
    <n v="1211853.44"/>
    <n v="60592.671999999999"/>
    <m/>
    <n v="1151260.7679999999"/>
  </r>
  <r>
    <x v="84"/>
    <s v="Normal-Income Tagged"/>
    <n v="105"/>
    <d v="2024-07-12T00:00:00"/>
    <x v="3"/>
    <s v="Collins"/>
    <n v="1317419"/>
    <s v="THE KENYA POWER AND LIGHTING C"/>
    <n v="7695050.4299999997"/>
    <n v="0"/>
    <n v="7695050.4299999997"/>
    <n v="1532107.6"/>
    <n v="727751.11"/>
    <n v="2259858.71"/>
    <n v="0.29367692006145829"/>
    <n v="0"/>
    <n v="2259858.71"/>
    <n v="112992.93550000001"/>
    <m/>
    <n v="2146865.7744999998"/>
  </r>
  <r>
    <x v="85"/>
    <s v="Normal-Income Tagged"/>
    <n v="102"/>
    <d v="2024-07-15T00:00:00"/>
    <x v="3"/>
    <s v="Pius"/>
    <s v="1317443"/>
    <s v="MIDGULF FERTILISER LIMITED"/>
    <n v="105472.5"/>
    <n v="105472.5"/>
    <n v="0"/>
    <n v="10500"/>
    <n v="0"/>
    <n v="10500"/>
    <n v="9.9552015928322551E-2"/>
    <n v="10500"/>
    <n v="0"/>
    <n v="0"/>
    <m/>
    <n v="0"/>
  </r>
  <r>
    <x v="86"/>
    <s v="Normal-Income Tagged"/>
    <n v="100"/>
    <d v="2024-07-17T00:00:00"/>
    <x v="3"/>
    <s v="Pius"/>
    <s v="1317451"/>
    <s v="ORGANISATION OF EASTERN AND SO"/>
    <n v="1356717.88"/>
    <n v="1356717.88"/>
    <n v="0"/>
    <n v="135064"/>
    <n v="0"/>
    <n v="135064"/>
    <n v="9.9552015928322551E-2"/>
    <n v="135064"/>
    <n v="0"/>
    <n v="0"/>
    <m/>
    <n v="0"/>
  </r>
  <r>
    <x v="86"/>
    <s v="Normal-Income Tagged"/>
    <n v="100"/>
    <d v="2024-07-17T00:00:00"/>
    <x v="3"/>
    <s v="Pius"/>
    <s v="1317453"/>
    <s v="AGRO-CHEMICAL &amp; FOOD COMPANY L"/>
    <n v="15107.5"/>
    <n v="15107.5"/>
    <n v="0"/>
    <n v="3000"/>
    <n v="0"/>
    <n v="3000"/>
    <n v="0.19857686579513487"/>
    <n v="3000"/>
    <m/>
    <n v="0"/>
    <m/>
    <n v="0"/>
  </r>
  <r>
    <x v="86"/>
    <s v="Normal-Income Tagged"/>
    <n v="100"/>
    <d v="2024-07-17T00:00:00"/>
    <x v="3"/>
    <s v="Pius"/>
    <s v="1317455"/>
    <s v="AGRO-CHEMICAL &amp; FOOD COMPANY L"/>
    <n v="42229"/>
    <n v="42229"/>
    <n v="0"/>
    <n v="8400"/>
    <n v="0"/>
    <n v="8400"/>
    <n v="0.19891543725875582"/>
    <n v="8400"/>
    <m/>
    <n v="0"/>
    <m/>
    <n v="0"/>
  </r>
  <r>
    <x v="86"/>
    <s v="Normal-Income Tagged"/>
    <n v="100"/>
    <d v="2024-07-17T00:00:00"/>
    <x v="3"/>
    <s v="Pius"/>
    <s v="1317472"/>
    <s v="CENTRAL BANK OF KENYA PENSION"/>
    <n v="237957.01"/>
    <n v="237957.01"/>
    <n v="0"/>
    <n v="23689.1"/>
    <n v="0"/>
    <n v="23689.1"/>
    <n v="9.9552015719141865E-2"/>
    <n v="23689.1"/>
    <n v="0"/>
    <n v="0"/>
    <m/>
    <n v="0"/>
  </r>
  <r>
    <x v="86"/>
    <s v="Normal-Income Tagged"/>
    <n v="100"/>
    <d v="2024-07-17T00:00:00"/>
    <x v="3"/>
    <s v="Pius"/>
    <s v="1317476"/>
    <s v="SONGA OGODA &amp; ASSOCIATES"/>
    <n v="186958"/>
    <n v="186958"/>
    <n v="0"/>
    <n v="37224.089999999997"/>
    <n v="0"/>
    <n v="37224.089999999997"/>
    <n v="0.19910402336353616"/>
    <n v="37224.089999999997"/>
    <n v="0"/>
    <n v="0"/>
    <m/>
    <n v="0"/>
  </r>
  <r>
    <x v="87"/>
    <s v="Normal-Income Tagged"/>
    <n v="98"/>
    <d v="2024-07-19T00:00:00"/>
    <x v="3"/>
    <s v="Pius"/>
    <s v="14912"/>
    <s v="CENTRAL BANK OF KENYA PENSION"/>
    <n v="-505850.13"/>
    <n v="0"/>
    <n v="-505850.13"/>
    <n v="-50358.400000000001"/>
    <n v="0"/>
    <n v="-50358.400000000001"/>
    <n v="9.9552015534719748E-2"/>
    <n v="0"/>
    <n v="-50358.400000000001"/>
    <n v="-2517.92"/>
    <m/>
    <n v="-47840.480000000003"/>
  </r>
  <r>
    <x v="87"/>
    <s v="Normal-Income Tagged"/>
    <n v="98"/>
    <d v="2024-07-19T00:00:00"/>
    <x v="3"/>
    <s v="Pius"/>
    <n v="1317494"/>
    <s v="KENYA FILM COMMISSION"/>
    <n v="10654901.26"/>
    <n v="10654901.26"/>
    <n v="0"/>
    <n v="1060716.8999999999"/>
    <n v="0"/>
    <n v="1060716.8999999999"/>
    <n v="9.9552015932994189E-2"/>
    <n v="1060716.8999999999"/>
    <n v="0"/>
    <n v="0"/>
    <m/>
    <n v="0"/>
  </r>
  <r>
    <x v="87"/>
    <s v="Normal-Income Tagged"/>
    <n v="98"/>
    <d v="2024-07-19T00:00:00"/>
    <x v="3"/>
    <s v="Pius"/>
    <n v="1317496"/>
    <s v="CENTRAL BANK OF KENYA PENSION"/>
    <n v="135023.51999999999"/>
    <n v="135023.51999999999"/>
    <n v="0"/>
    <n v="13441.86"/>
    <n v="0"/>
    <n v="13441.86"/>
    <n v="9.9551989164554461E-2"/>
    <n v="13441.86"/>
    <n v="0"/>
    <n v="0"/>
    <m/>
    <n v="0"/>
  </r>
  <r>
    <x v="87"/>
    <s v="Normal-Income Tagged"/>
    <n v="98"/>
    <d v="2024-07-19T00:00:00"/>
    <x v="3"/>
    <s v="Pius"/>
    <s v="1317497"/>
    <s v="CENTRAL BANK OF KENYA PENSION"/>
    <n v="92789.02"/>
    <n v="92789.02"/>
    <n v="0"/>
    <n v="9237.33"/>
    <n v="0"/>
    <n v="9237.33"/>
    <n v="9.9551972851960283E-2"/>
    <n v="9237.33"/>
    <n v="0"/>
    <n v="0"/>
    <m/>
    <n v="0"/>
  </r>
  <r>
    <x v="87"/>
    <s v="Normal-Income Tagged"/>
    <n v="98"/>
    <d v="2024-07-19T00:00:00"/>
    <x v="3"/>
    <s v="Pius"/>
    <s v="1317498"/>
    <s v="CENTRAL BANK OF KENYA PENSION"/>
    <n v="147762.54999999999"/>
    <n v="147762.54999999999"/>
    <n v="0"/>
    <n v="14710.06"/>
    <n v="0"/>
    <n v="14710.06"/>
    <n v="9.9552017747392696E-2"/>
    <n v="14710.06"/>
    <n v="0"/>
    <n v="0"/>
    <m/>
    <n v="0"/>
  </r>
  <r>
    <x v="87"/>
    <s v="Normal-Income Tagged"/>
    <n v="98"/>
    <d v="2024-07-19T00:00:00"/>
    <x v="3"/>
    <s v="Pius"/>
    <s v="1317499"/>
    <s v="CENTRAL BANK OF KENYA PENSION"/>
    <n v="161596.17000000001"/>
    <n v="161596.17000000001"/>
    <n v="0"/>
    <n v="16087.23"/>
    <n v="0"/>
    <n v="16087.23"/>
    <n v="9.9552050026928227E-2"/>
    <n v="16087.23"/>
    <n v="0"/>
    <n v="0"/>
    <m/>
    <n v="0"/>
  </r>
  <r>
    <x v="88"/>
    <s v="Normal-Income Tagged"/>
    <n v="91"/>
    <d v="2024-07-26T00:00:00"/>
    <x v="3"/>
    <s v="Pius"/>
    <s v="1317527"/>
    <s v="GREEN LIGHT PLANET KENYA LIMIT"/>
    <n v="16950.939999999999"/>
    <n v="16950.939999999999"/>
    <n v="0"/>
    <n v="1687.5"/>
    <n v="1265.6300000000001"/>
    <n v="2953.13"/>
    <n v="0.17421629714930265"/>
    <n v="2953.13"/>
    <n v="0"/>
    <n v="0"/>
    <m/>
    <n v="0"/>
  </r>
  <r>
    <x v="88"/>
    <s v="Normal-Income Tagged"/>
    <n v="91"/>
    <d v="2024-07-26T00:00:00"/>
    <x v="3"/>
    <s v="Pius"/>
    <n v="1317540"/>
    <s v="THE KENYA POWER AND LIGHTING C"/>
    <n v="3724030.89"/>
    <n v="0"/>
    <n v="3724030.89"/>
    <n v="370730.8"/>
    <n v="352194.26"/>
    <n v="722925.06"/>
    <n v="0.19412434573011828"/>
    <n v="0"/>
    <n v="722925.06"/>
    <n v="36146.253000000004"/>
    <m/>
    <n v="686778.80700000003"/>
  </r>
  <r>
    <x v="88"/>
    <s v="Normal-Income Tagged"/>
    <n v="91"/>
    <d v="2024-07-26T00:00:00"/>
    <x v="3"/>
    <s v="Pius"/>
    <s v="1317542"/>
    <s v="ORARO &amp; CO. ADVOCATES."/>
    <n v="154866.95000000001"/>
    <n v="0"/>
    <n v="154866.95000000001"/>
    <n v="15417.32"/>
    <n v="0"/>
    <n v="15417.32"/>
    <n v="9.9552034827314659E-2"/>
    <n v="0"/>
    <n v="15417.32"/>
    <n v="770.86599999999999"/>
    <m/>
    <n v="14646.454"/>
  </r>
  <r>
    <x v="88"/>
    <s v="Normal-Income Tagged"/>
    <n v="91"/>
    <d v="2024-07-26T00:00:00"/>
    <x v="3"/>
    <s v="Pius"/>
    <s v="1317544"/>
    <s v="ORARO &amp; CO. ADVOCATES."/>
    <n v="50825.7"/>
    <n v="0"/>
    <n v="50825.7"/>
    <n v="10119.6"/>
    <n v="0"/>
    <n v="10119.6"/>
    <n v="0.19910399660014522"/>
    <n v="0"/>
    <n v="10119.6"/>
    <n v="505.98"/>
    <m/>
    <n v="9613.6200000000008"/>
  </r>
  <r>
    <x v="88"/>
    <s v="Normal-Income Tagged"/>
    <n v="91"/>
    <d v="2024-07-26T00:00:00"/>
    <x v="3"/>
    <s v="Pius"/>
    <s v="1317545"/>
    <s v="ORARO &amp; CO. ADVOCATES."/>
    <n v="38497.160000000003"/>
    <n v="0"/>
    <n v="38497.160000000003"/>
    <n v="9581.18"/>
    <n v="0"/>
    <n v="9581.18"/>
    <n v="0.24888017713514449"/>
    <n v="0"/>
    <n v="9581.18"/>
    <n v="479.05900000000003"/>
    <m/>
    <n v="9102.121000000001"/>
  </r>
  <r>
    <x v="89"/>
    <s v="Normal-Income Tagged"/>
    <n v="88"/>
    <d v="2024-07-29T00:00:00"/>
    <x v="4"/>
    <s v="Pius"/>
    <s v="1317552"/>
    <s v="OKHI LIMITED"/>
    <n v="7558.68"/>
    <n v="0"/>
    <n v="7558.68"/>
    <n v="1871.25"/>
    <n v="0"/>
    <n v="1871.25"/>
    <n v="0.24756306656717839"/>
    <n v="0"/>
    <n v="1871.25"/>
    <n v="93.5625"/>
    <m/>
    <n v="1777.6875"/>
  </r>
  <r>
    <x v="89"/>
    <s v="Normal-Income Tagged"/>
    <n v="88"/>
    <d v="2024-07-29T00:00:00"/>
    <x v="4"/>
    <s v="Pius"/>
    <s v="1317553"/>
    <s v="OKHI LIMITED"/>
    <n v="5062.5"/>
    <n v="0"/>
    <n v="5062.5"/>
    <n v="500"/>
    <n v="0"/>
    <n v="500"/>
    <n v="9.8765432098765427E-2"/>
    <n v="0"/>
    <n v="500"/>
    <n v="25"/>
    <m/>
    <n v="475"/>
  </r>
  <r>
    <x v="89"/>
    <s v="Normal-Income Tagged"/>
    <n v="88"/>
    <d v="2024-07-29T00:00:00"/>
    <x v="4"/>
    <s v="Pius"/>
    <s v="1317554"/>
    <s v="OKHI LIMITED"/>
    <n v="29618.51"/>
    <n v="0"/>
    <n v="29618.51"/>
    <n v="2944.6"/>
    <n v="0"/>
    <n v="2944.6"/>
    <n v="9.9417560167611399E-2"/>
    <n v="0"/>
    <n v="2944.6"/>
    <n v="147.22999999999999"/>
    <m/>
    <n v="2797.37"/>
  </r>
  <r>
    <x v="89"/>
    <s v="Normal-Income Tagged"/>
    <n v="88"/>
    <d v="2024-07-29T00:00:00"/>
    <x v="4"/>
    <s v="Pius"/>
    <s v="1317555"/>
    <s v="OKHI LIMITED"/>
    <n v="5062.5"/>
    <n v="0"/>
    <n v="5062.5"/>
    <n v="1000"/>
    <n v="0"/>
    <n v="1000"/>
    <n v="0.19753086419753085"/>
    <n v="0"/>
    <n v="1000"/>
    <n v="50"/>
    <m/>
    <n v="950"/>
  </r>
  <r>
    <x v="89"/>
    <s v="Normal-Income Tagged"/>
    <n v="88"/>
    <d v="2024-07-29T00:00:00"/>
    <x v="4"/>
    <s v="Pius"/>
    <s v="1317556"/>
    <s v="OKHI LIMITED"/>
    <n v="5062.5"/>
    <n v="0"/>
    <n v="5062.5"/>
    <n v="1000"/>
    <n v="0"/>
    <n v="1000"/>
    <n v="0.19753086419753085"/>
    <n v="0"/>
    <n v="1000"/>
    <n v="50"/>
    <m/>
    <n v="950"/>
  </r>
  <r>
    <x v="89"/>
    <s v="Normal-Income Tagged"/>
    <n v="88"/>
    <d v="2024-07-29T00:00:00"/>
    <x v="4"/>
    <s v="Pius"/>
    <s v="1317559"/>
    <s v="OKHI LIMITED"/>
    <n v="5062.5"/>
    <n v="0"/>
    <n v="5062.5"/>
    <n v="500"/>
    <n v="0"/>
    <n v="500"/>
    <n v="9.8765432098765427E-2"/>
    <n v="0"/>
    <n v="500"/>
    <n v="25"/>
    <m/>
    <n v="475"/>
  </r>
  <r>
    <x v="89"/>
    <s v="Normal-Income Tagged"/>
    <n v="88"/>
    <d v="2024-07-29T00:00:00"/>
    <x v="4"/>
    <s v="Pius"/>
    <s v="1317570"/>
    <s v="THE M-PESA ACADEMY"/>
    <n v="174872.92"/>
    <n v="174872.92"/>
    <n v="0"/>
    <n v="34817.9"/>
    <n v="0"/>
    <n v="34817.9"/>
    <n v="0.19910401221641405"/>
    <n v="34817.9"/>
    <n v="0"/>
    <n v="0"/>
    <m/>
    <n v="0"/>
  </r>
  <r>
    <x v="89"/>
    <s v="Normal-Income Tagged"/>
    <n v="88"/>
    <d v="2024-07-29T00:00:00"/>
    <x v="4"/>
    <s v="Pius"/>
    <s v="1317575"/>
    <s v="CENTRAL BANK OF KENYA PENSION"/>
    <n v="91388.17"/>
    <n v="91388.17"/>
    <n v="0"/>
    <n v="9097.8799999999992"/>
    <n v="0"/>
    <n v="9097.8799999999992"/>
    <n v="9.9552053619193809E-2"/>
    <n v="9097.8799999999992"/>
    <n v="0"/>
    <n v="0"/>
    <m/>
    <n v="0"/>
  </r>
  <r>
    <x v="89"/>
    <s v="Normal-Income Tagged"/>
    <n v="88"/>
    <d v="2024-07-29T00:00:00"/>
    <x v="4"/>
    <s v="Pius"/>
    <s v="1317576"/>
    <s v="K.R.C.S/EMERGENCY PLUS MEDICAL"/>
    <n v="11848.6"/>
    <n v="0"/>
    <n v="11848.6"/>
    <n v="1080"/>
    <n v="0"/>
    <n v="1080"/>
    <n v="9.115000928379724E-2"/>
    <n v="0"/>
    <n v="1080"/>
    <n v="54"/>
    <m/>
    <n v="1026"/>
  </r>
  <r>
    <x v="90"/>
    <s v="Normal-Income Tagged"/>
    <n v="86"/>
    <d v="2024-07-31T00:00:00"/>
    <x v="4"/>
    <s v="Pius"/>
    <s v="1317583"/>
    <s v="CENTRAL BANK OF KENYA PENSION"/>
    <n v="183789.72"/>
    <n v="183789.72"/>
    <n v="0"/>
    <n v="18296.64"/>
    <n v="0"/>
    <n v="18296.64"/>
    <n v="9.9552031528205159E-2"/>
    <n v="18296.64"/>
    <n v="0"/>
    <n v="0"/>
    <m/>
    <n v="0"/>
  </r>
  <r>
    <x v="90"/>
    <s v="Normal-Income Tagged"/>
    <n v="86"/>
    <d v="2024-07-31T00:00:00"/>
    <x v="4"/>
    <s v="Pius"/>
    <s v="1317584"/>
    <s v="CENTRAL BANK OF KENYA PENSION"/>
    <n v="120050.45"/>
    <n v="120050.45"/>
    <n v="0"/>
    <n v="11951.26"/>
    <n v="0"/>
    <n v="11951.26"/>
    <n v="9.9551980021732531E-2"/>
    <n v="11951.26"/>
    <n v="0"/>
    <n v="0"/>
    <m/>
    <n v="0"/>
  </r>
  <r>
    <x v="90"/>
    <s v="Normal-Income Tagged"/>
    <n v="86"/>
    <d v="2024-07-31T00:00:00"/>
    <x v="4"/>
    <s v="Pius"/>
    <s v="1317587"/>
    <s v="THE KENYA POWER AND LIGHTING C"/>
    <n v="1928680"/>
    <n v="0"/>
    <n v="1928680"/>
    <n v="192000"/>
    <n v="136800"/>
    <n v="328800"/>
    <n v="0.17047929153618019"/>
    <n v="0"/>
    <n v="328800"/>
    <n v="16440"/>
    <m/>
    <n v="312360"/>
  </r>
  <r>
    <x v="90"/>
    <s v="Normal-Income Tagged"/>
    <n v="86"/>
    <d v="2024-07-31T00:00:00"/>
    <x v="4"/>
    <s v="Pius"/>
    <s v="1317589"/>
    <s v="THE KENYA POWER AND LIGHTING C"/>
    <n v="2425907.5"/>
    <n v="0"/>
    <n v="2425907.5"/>
    <n v="241500"/>
    <n v="181125"/>
    <n v="422625"/>
    <n v="0.174213155283126"/>
    <n v="0"/>
    <n v="422625"/>
    <n v="21131.25"/>
    <m/>
    <n v="401493.75"/>
  </r>
  <r>
    <x v="90"/>
    <s v="Normal-Income Tagged"/>
    <n v="86"/>
    <d v="2024-07-31T00:00:00"/>
    <x v="4"/>
    <s v="Pius"/>
    <s v="1317591"/>
    <s v="KENYA INSTITUTE OF CURRICULUM"/>
    <n v="6479.37"/>
    <n v="0"/>
    <n v="6479.37"/>
    <n v="645.03"/>
    <n v="0"/>
    <n v="645.03"/>
    <n v="9.9551345269679001E-2"/>
    <n v="0"/>
    <n v="645.03"/>
    <n v="32.2515"/>
    <m/>
    <n v="612.77850000000001"/>
  </r>
  <r>
    <x v="90"/>
    <s v="Normal-Income Tagged"/>
    <n v="86"/>
    <d v="2024-07-31T00:00:00"/>
    <x v="4"/>
    <s v="Pius"/>
    <s v="1317592"/>
    <s v="KENYA INSTITUTE OF CURRICULUM"/>
    <n v="7281.65"/>
    <n v="0"/>
    <n v="7281.65"/>
    <n v="724.9"/>
    <n v="0"/>
    <n v="724.9"/>
    <n v="9.9551612615272636E-2"/>
    <n v="0"/>
    <n v="724.9"/>
    <n v="36.244999999999997"/>
    <m/>
    <n v="688.65499999999997"/>
  </r>
  <r>
    <x v="90"/>
    <s v="Normal-Income Tagged"/>
    <n v="86"/>
    <d v="2024-07-31T00:00:00"/>
    <x v="4"/>
    <s v="Pius"/>
    <s v="1317593"/>
    <s v="THE KENYA POWER AND LIGHTING C"/>
    <n v="1839777.03"/>
    <n v="0"/>
    <n v="1839777.03"/>
    <n v="183149.53"/>
    <n v="137362.15"/>
    <n v="320511.68"/>
    <n v="0.17421224136057401"/>
    <n v="0"/>
    <n v="320511.68"/>
    <n v="16025.584000000001"/>
    <m/>
    <n v="304486.09600000002"/>
  </r>
  <r>
    <x v="90"/>
    <s v="Normal-Income Tagged"/>
    <n v="86"/>
    <d v="2024-07-31T00:00:00"/>
    <x v="4"/>
    <s v="Pius"/>
    <s v="1317594"/>
    <s v="TOURISM FUND"/>
    <n v="66928.460000000006"/>
    <n v="0"/>
    <n v="66928.460000000006"/>
    <n v="6610.71"/>
    <n v="0"/>
    <n v="6610.71"/>
    <n v="9.8772779173463721E-2"/>
    <n v="0"/>
    <n v="6610.71"/>
    <n v="330.53550000000001"/>
    <m/>
    <n v="6280.1745000000001"/>
  </r>
  <r>
    <x v="90"/>
    <s v="Normal-Income Tagged"/>
    <n v="86"/>
    <d v="2024-07-31T00:00:00"/>
    <x v="4"/>
    <s v="Pius"/>
    <s v="1317595"/>
    <s v="THE KENYA POWER AND LIGHTING C"/>
    <n v="10085"/>
    <n v="0"/>
    <n v="10085"/>
    <n v="1000"/>
    <n v="750"/>
    <n v="1750"/>
    <n v="0.17352503718393653"/>
    <n v="0"/>
    <n v="1749.9999999999998"/>
    <n v="87.5"/>
    <m/>
    <n v="1662.4999999999998"/>
  </r>
  <r>
    <x v="90"/>
    <s v="Normal-Income Tagged"/>
    <n v="86"/>
    <d v="2024-07-31T00:00:00"/>
    <x v="4"/>
    <s v="Pius"/>
    <s v="1317596"/>
    <s v="TOURISM FUND"/>
    <n v="21171.03"/>
    <n v="0"/>
    <n v="21171.03"/>
    <n v="2068.6999999999998"/>
    <n v="0"/>
    <n v="2068.6999999999998"/>
    <n v="9.7713715393157527E-2"/>
    <n v="0"/>
    <n v="2068.6999999999998"/>
    <n v="103.435"/>
    <m/>
    <n v="1965.2649999999999"/>
  </r>
  <r>
    <x v="90"/>
    <s v="Normal-Income Tagged"/>
    <n v="86"/>
    <d v="2024-07-31T00:00:00"/>
    <x v="4"/>
    <s v="Pius"/>
    <s v="1317597"/>
    <s v="TORRENT EAST AFRICA LIMITED"/>
    <n v="22644.6"/>
    <n v="0"/>
    <n v="22644.6"/>
    <n v="2254.3200000000002"/>
    <n v="0"/>
    <n v="2254.3200000000002"/>
    <n v="9.9552211123181703E-2"/>
    <n v="0"/>
    <n v="2254.3200000000002"/>
    <n v="112.71600000000001"/>
    <m/>
    <n v="2141.6040000000003"/>
  </r>
  <r>
    <x v="90"/>
    <s v="Normal-Income Tagged"/>
    <n v="86"/>
    <d v="2024-07-31T00:00:00"/>
    <x v="4"/>
    <s v="Pius"/>
    <s v="1317598"/>
    <s v="THE KENYA POWER AND LIGHTING C"/>
    <n v="5754619.5999999996"/>
    <n v="0"/>
    <n v="5754619.5999999996"/>
    <n v="572880"/>
    <n v="429660"/>
    <n v="1002540"/>
    <n v="0.17421481690987881"/>
    <n v="0"/>
    <n v="1002540"/>
    <n v="50127"/>
    <m/>
    <n v="952413"/>
  </r>
  <r>
    <x v="90"/>
    <s v="Normal-Income Tagged"/>
    <n v="86"/>
    <d v="2024-07-31T00:00:00"/>
    <x v="4"/>
    <s v="Pius"/>
    <s v="1317599"/>
    <s v="THE KENYA POWER AND LIGHTING C"/>
    <n v="44425057"/>
    <n v="0"/>
    <n v="44425057"/>
    <n v="4422600"/>
    <n v="3316950"/>
    <n v="7739550"/>
    <n v="0.17421587101171304"/>
    <n v="0"/>
    <n v="7739550"/>
    <n v="386977.5"/>
    <m/>
    <n v="7352572.5"/>
  </r>
  <r>
    <x v="90"/>
    <s v="Normal-Income Tagged"/>
    <n v="86"/>
    <d v="2024-07-31T00:00:00"/>
    <x v="4"/>
    <s v="Pius"/>
    <s v="1317600"/>
    <s v="EABX PUBLIC LIMITED COMPANY"/>
    <n v="828752.5"/>
    <n v="828752.5"/>
    <n v="0"/>
    <n v="165000"/>
    <n v="0"/>
    <n v="165000"/>
    <n v="0.19909442203794256"/>
    <n v="165000"/>
    <n v="0"/>
    <n v="0"/>
    <m/>
    <n v="0"/>
  </r>
  <r>
    <x v="90"/>
    <s v="Normal-Income Tagged"/>
    <n v="86"/>
    <d v="2024-07-31T00:00:00"/>
    <x v="4"/>
    <s v="Pius"/>
    <s v="1317601"/>
    <s v="TOURISM FUND"/>
    <n v="19801.18"/>
    <n v="0"/>
    <n v="19801.18"/>
    <n v="1918.7"/>
    <n v="0"/>
    <n v="1918.7"/>
    <n v="9.6898265658915281E-2"/>
    <n v="0"/>
    <n v="1918.7"/>
    <n v="95.935000000000002"/>
    <m/>
    <n v="1822.7650000000001"/>
  </r>
  <r>
    <x v="91"/>
    <s v="Normal-Income Tagged"/>
    <n v="84"/>
    <d v="2024-08-02T00:00:00"/>
    <x v="4"/>
    <s v="Pius"/>
    <n v="1317615"/>
    <s v="GREEN LIGHT PLANET KENYA LIMIT"/>
    <n v="80553.69"/>
    <n v="80553.69"/>
    <n v="0"/>
    <n v="8015.3"/>
    <n v="0"/>
    <n v="8015.3"/>
    <n v="9.9502580204581567E-2"/>
    <n v="8015.3"/>
    <n v="0"/>
    <n v="0"/>
    <m/>
    <n v="0"/>
  </r>
  <r>
    <x v="92"/>
    <s v="Normal-Income Tagged"/>
    <n v="81"/>
    <d v="2024-08-05T00:00:00"/>
    <x v="4"/>
    <s v="Pius"/>
    <s v="1317625"/>
    <s v="GREEN LIGHT PLANET KENYA LIMIT"/>
    <n v="1115647.75"/>
    <n v="1115647.75"/>
    <n v="0"/>
    <n v="277652.5"/>
    <n v="79130.960000000006"/>
    <n v="356783.46"/>
    <n v="0.31979938112186396"/>
    <n v="356783.46"/>
    <n v="0"/>
    <n v="0"/>
    <m/>
    <n v="0"/>
  </r>
  <r>
    <x v="92"/>
    <s v="Normal-Income Tagged"/>
    <n v="81"/>
    <d v="2024-08-05T00:00:00"/>
    <x v="4"/>
    <s v="Pius"/>
    <s v="1317626"/>
    <s v="GREEN LIGHT PLANET KENYA LIMIT"/>
    <n v="9094.57"/>
    <n v="9094.57"/>
    <n v="0"/>
    <n v="1802.8"/>
    <n v="0"/>
    <n v="1802.8"/>
    <n v="0.19822817351452571"/>
    <n v="1802.8"/>
    <n v="0"/>
    <n v="0"/>
    <m/>
    <n v="0"/>
  </r>
  <r>
    <x v="92"/>
    <s v="Normal-Income Tagged"/>
    <n v="81"/>
    <d v="2024-08-05T00:00:00"/>
    <x v="4"/>
    <s v="Pius"/>
    <s v="1317627"/>
    <s v="GREEN LIGHT PLANET KENYA LIMIT"/>
    <n v="39301.89"/>
    <n v="39301.89"/>
    <n v="0"/>
    <n v="3908.6"/>
    <n v="2784.88"/>
    <n v="6693.48"/>
    <n v="0.1703093668014439"/>
    <n v="6693.48"/>
    <n v="0"/>
    <n v="0"/>
    <m/>
    <n v="0"/>
  </r>
  <r>
    <x v="93"/>
    <s v="Normal-Income Tagged"/>
    <n v="80"/>
    <d v="2024-08-06T00:00:00"/>
    <x v="4"/>
    <s v="Pius"/>
    <s v="1317628"/>
    <s v="AFRITREK HOLIDAYS"/>
    <n v="2511.25"/>
    <n v="2511.25"/>
    <n v="0"/>
    <n v="625"/>
    <n v="250"/>
    <n v="875"/>
    <n v="0.34843205574912894"/>
    <n v="875.00000000000011"/>
    <n v="0"/>
    <n v="0"/>
    <m/>
    <n v="0"/>
  </r>
  <r>
    <x v="93"/>
    <s v="Normal-Income Tagged"/>
    <n v="80"/>
    <d v="2024-08-06T00:00:00"/>
    <x v="4"/>
    <s v="Pius"/>
    <s v="1317629"/>
    <s v="AFRITREK HOLIDAYS"/>
    <n v="6574.45"/>
    <n v="6574.45"/>
    <n v="0"/>
    <n v="654.5"/>
    <n v="654.5"/>
    <n v="1309"/>
    <n v="0.19910410756793345"/>
    <n v="1309"/>
    <n v="0"/>
    <n v="0"/>
    <m/>
    <n v="0"/>
  </r>
  <r>
    <x v="93"/>
    <s v="Normal-Income Tagged"/>
    <n v="80"/>
    <d v="2024-08-06T00:00:00"/>
    <x v="4"/>
    <s v="Pius"/>
    <n v="1317630"/>
    <s v="AFRITREK HOLIDAYS"/>
    <n v="5022.5"/>
    <n v="5022.5"/>
    <n v="0"/>
    <n v="1000"/>
    <n v="500"/>
    <n v="1500"/>
    <n v="0.29865604778496763"/>
    <n v="1500"/>
    <n v="0"/>
    <n v="0"/>
    <m/>
    <n v="0"/>
  </r>
  <r>
    <x v="94"/>
    <s v="Normal-Income Tagged"/>
    <n v="79"/>
    <d v="2024-08-07T00:00:00"/>
    <x v="4"/>
    <s v="Pius"/>
    <s v="1317666"/>
    <s v="TOURISM FUND"/>
    <n v="35633.97"/>
    <n v="0"/>
    <n v="35633.97"/>
    <n v="3449.47"/>
    <n v="0"/>
    <n v="3449.47"/>
    <n v="9.6802854130482785E-2"/>
    <n v="0"/>
    <n v="3449.47"/>
    <n v="172.4735"/>
    <m/>
    <n v="3276.9964999999997"/>
  </r>
  <r>
    <x v="95"/>
    <s v="Normal-Income Tagged"/>
    <n v="77"/>
    <d v="2024-08-09T00:00:00"/>
    <x v="4"/>
    <s v="Pius"/>
    <s v="1317689"/>
    <s v="THE ANTI-DOPING AGENCY OF KENY"/>
    <n v="112640.43"/>
    <n v="0"/>
    <n v="112640.43"/>
    <n v="11209.6"/>
    <n v="11209.6"/>
    <n v="22419.200000000001"/>
    <n v="0.19903333110500379"/>
    <n v="0"/>
    <n v="22419.200000000001"/>
    <n v="1120.96"/>
    <m/>
    <n v="21298.240000000002"/>
  </r>
  <r>
    <x v="95"/>
    <s v="Normal-Income Tagged"/>
    <n v="77"/>
    <d v="2024-08-09T00:00:00"/>
    <x v="4"/>
    <s v="Pius"/>
    <s v="1317690"/>
    <s v="THE ANTI-DOPING AGENCY OF KENY"/>
    <n v="13342.47"/>
    <n v="0"/>
    <n v="13342.47"/>
    <n v="1324.29"/>
    <n v="1324.29"/>
    <n v="2648.58"/>
    <n v="0.19850747275429512"/>
    <n v="0"/>
    <n v="2648.58"/>
    <n v="132.429"/>
    <m/>
    <n v="2516.1509999999998"/>
  </r>
  <r>
    <x v="95"/>
    <s v="Normal-Income Tagged"/>
    <n v="77"/>
    <d v="2024-08-09T00:00:00"/>
    <x v="4"/>
    <s v="Pius"/>
    <s v="1317694"/>
    <s v="THE ANTI-DOPING AGENCY OF KENY"/>
    <n v="44438.9"/>
    <n v="0"/>
    <n v="44438.9"/>
    <n v="11050"/>
    <n v="4420"/>
    <n v="15470"/>
    <n v="0.34811842777386476"/>
    <n v="0"/>
    <n v="15470"/>
    <n v="773.5"/>
    <m/>
    <n v="14696.5"/>
  </r>
  <r>
    <x v="95"/>
    <s v="Normal-Income Tagged"/>
    <n v="77"/>
    <d v="2024-08-09T00:00:00"/>
    <x v="4"/>
    <s v="Pius"/>
    <s v="1317695"/>
    <s v="THE ANTI-DOPING AGENCY OF KENY"/>
    <n v="251298.6"/>
    <n v="0"/>
    <n v="251298.6"/>
    <n v="25013.3"/>
    <n v="18759.98"/>
    <n v="43773.279999999999"/>
    <n v="0.17418831621027733"/>
    <n v="0"/>
    <n v="43773.279999999999"/>
    <n v="2188.6640000000002"/>
    <m/>
    <n v="41584.616000000002"/>
  </r>
  <r>
    <x v="95"/>
    <s v="Normal-Income Tagged"/>
    <n v="77"/>
    <d v="2024-08-09T00:00:00"/>
    <x v="4"/>
    <s v="Pius"/>
    <n v="1317697"/>
    <s v="THE ANTI-DOPING AGENCY OF KENY"/>
    <n v="2774060.17"/>
    <n v="0"/>
    <n v="2774060.17"/>
    <n v="276159.3"/>
    <n v="207119.48"/>
    <n v="483278.78"/>
    <n v="0.17421351750996808"/>
    <n v="0"/>
    <n v="483278.78"/>
    <n v="24163.939000000002"/>
    <m/>
    <n v="459114.84100000001"/>
  </r>
  <r>
    <x v="96"/>
    <s v="Normal-Income Tagged"/>
    <n v="73"/>
    <d v="2024-08-10T00:00:00"/>
    <x v="4"/>
    <s v="Pelecia"/>
    <s v="1317737"/>
    <s v="SAFARICOM PLC LTD"/>
    <n v="1170118.58"/>
    <n v="0"/>
    <n v="1170118.58"/>
    <m/>
    <n v="0"/>
    <n v="0"/>
    <n v="0"/>
    <n v="0"/>
    <n v="0"/>
    <n v="0"/>
    <m/>
    <n v="0"/>
  </r>
  <r>
    <x v="97"/>
    <s v="Normal-Income Tagged"/>
    <n v="72"/>
    <d v="2024-08-12T00:00:00"/>
    <x v="4"/>
    <s v="Pelecia"/>
    <s v="1317762"/>
    <s v="THE NATIONAL GENDER AND EQUALI"/>
    <n v="1525.84"/>
    <n v="1525.84"/>
    <n v="0"/>
    <n v="303.8"/>
    <n v="0"/>
    <n v="303.8"/>
    <n v="0.19910344465999058"/>
    <n v="303.8"/>
    <n v="0"/>
    <n v="0"/>
    <m/>
    <n v="0"/>
  </r>
  <r>
    <x v="98"/>
    <s v="Normal-Income Tagged"/>
    <n v="71"/>
    <d v="2024-08-13T00:00:00"/>
    <x v="4"/>
    <s v="Pelecia"/>
    <s v="1317779"/>
    <s v="KENYA FILM COMMISSION"/>
    <n v="59525.34"/>
    <n v="0"/>
    <n v="59525.34"/>
    <n v="5925.87"/>
    <n v="0"/>
    <n v="5925.87"/>
    <n v="9.9552056317527962E-2"/>
    <n v="0"/>
    <n v="5925.87"/>
    <n v="296.29349999999999"/>
    <m/>
    <n v="5629.5765000000001"/>
  </r>
  <r>
    <x v="98"/>
    <s v="Normal-Income Tagged"/>
    <n v="71"/>
    <d v="2024-08-14T00:00:00"/>
    <x v="4"/>
    <s v="Pelecia"/>
    <s v="1317781"/>
    <s v="CYBERSECURITY INSTITUTE LIMITE"/>
    <n v="1759177.65"/>
    <n v="1759177.65"/>
    <n v="0"/>
    <n v="175125.7"/>
    <n v="0"/>
    <n v="175125.7"/>
    <n v="9.9549752692685706E-2"/>
    <n v="175125.7"/>
    <n v="0"/>
    <n v="0"/>
    <m/>
    <n v="0"/>
  </r>
  <r>
    <x v="99"/>
    <s v="Normal-Income Tagged"/>
    <n v="70"/>
    <d v="2024-08-15T00:00:00"/>
    <x v="4"/>
    <s v="Pelecia"/>
    <s v="1317799"/>
    <s v="CENTRAL BANK OF KENYA PENSION"/>
    <n v="81563.320000000007"/>
    <n v="81563.320000000007"/>
    <n v="0"/>
    <n v="8119.79"/>
    <n v="0"/>
    <n v="8119.79"/>
    <n v="9.9551979983159081E-2"/>
    <n v="8119.7899999999991"/>
    <n v="0"/>
    <n v="0"/>
    <m/>
    <n v="0"/>
  </r>
  <r>
    <x v="100"/>
    <s v="Normal-Income Tagged"/>
    <n v="67"/>
    <d v="2024-08-17T00:00:00"/>
    <x v="4"/>
    <s v="Pelecia"/>
    <s v="1317813"/>
    <s v="THE ANGLICAN CHURCH OF KENYA"/>
    <n v="74093.55"/>
    <n v="0"/>
    <n v="74093.55"/>
    <n v="7376.16"/>
    <n v="0"/>
    <n v="7376.16"/>
    <n v="9.9551985294266496E-2"/>
    <n v="0"/>
    <n v="7376.16"/>
    <n v="368.80799999999999"/>
    <m/>
    <n v="7007.3519999999999"/>
  </r>
  <r>
    <x v="100"/>
    <s v="Normal-Income Tagged"/>
    <n v="67"/>
    <d v="2024-08-18T00:00:00"/>
    <x v="4"/>
    <s v="Pelecia"/>
    <s v="1317814"/>
    <s v="THE ANGLICAN CHURCH OF KENYA"/>
    <n v="76035.75"/>
    <n v="0"/>
    <n v="76035.75"/>
    <n v="7569.51"/>
    <n v="0"/>
    <n v="7569.51"/>
    <n v="9.9551987058719094E-2"/>
    <n v="0"/>
    <n v="7569.51"/>
    <n v="378.47550000000001"/>
    <m/>
    <n v="7191.0344999999998"/>
  </r>
  <r>
    <x v="100"/>
    <s v="Normal-Income Tagged"/>
    <n v="67"/>
    <d v="2024-08-19T00:00:00"/>
    <x v="4"/>
    <s v="Pelecia"/>
    <s v="1317815"/>
    <s v="THE ANGLICAN CHURCH OF KENYA"/>
    <n v="29514.83"/>
    <n v="0"/>
    <n v="29514.83"/>
    <n v="2938.26"/>
    <n v="0"/>
    <n v="2938.26"/>
    <n v="9.9551987932845962E-2"/>
    <n v="0"/>
    <n v="2938.26"/>
    <n v="146.91300000000001"/>
    <m/>
    <n v="2791.3470000000002"/>
  </r>
  <r>
    <x v="100"/>
    <s v="Normal-Income Tagged"/>
    <n v="67"/>
    <d v="2024-08-20T00:00:00"/>
    <x v="4"/>
    <s v="Pelecia"/>
    <s v="1317816"/>
    <s v="THE ANGLICAN CHURCH OF KENYA"/>
    <n v="63515.73"/>
    <n v="0"/>
    <n v="63515.73"/>
    <n v="6323.12"/>
    <n v="0"/>
    <n v="6323.12"/>
    <n v="9.9552032228866758E-2"/>
    <n v="0"/>
    <n v="6323.12"/>
    <n v="316.15600000000001"/>
    <m/>
    <n v="6006.9639999999999"/>
  </r>
  <r>
    <x v="100"/>
    <s v="Normal-Income Tagged"/>
    <n v="67"/>
    <d v="2024-08-21T00:00:00"/>
    <x v="4"/>
    <s v="Pelecia"/>
    <s v="1317817"/>
    <s v="THE ANGLICAN CHURCH OF KENYA"/>
    <n v="203525.7"/>
    <n v="0"/>
    <n v="203525.7"/>
    <n v="20261.39"/>
    <n v="0"/>
    <n v="20261.39"/>
    <n v="9.9551997610129811E-2"/>
    <n v="0"/>
    <n v="20261.39"/>
    <n v="1013.0695000000001"/>
    <m/>
    <n v="19248.320499999998"/>
  </r>
  <r>
    <x v="100"/>
    <s v="Normal-Income Tagged"/>
    <n v="67"/>
    <d v="2024-08-22T00:00:00"/>
    <x v="4"/>
    <s v="Pelecia"/>
    <s v="1317818"/>
    <s v="THE ANGLICAN CHURCH OF KENYA"/>
    <n v="171536.09"/>
    <n v="0"/>
    <n v="171536.09"/>
    <n v="17076.759999999998"/>
    <n v="0"/>
    <n v="17076.759999999998"/>
    <n v="9.9551995151574216E-2"/>
    <n v="0"/>
    <n v="17076.759999999998"/>
    <n v="853.83799999999997"/>
    <m/>
    <n v="16222.921999999999"/>
  </r>
  <r>
    <x v="101"/>
    <s v="Normal-Income Tagged"/>
    <n v="64"/>
    <d v="2024-08-23T00:00:00"/>
    <x v="4"/>
    <s v="Pelecia"/>
    <s v="1317847"/>
    <s v="CENTRAL BANK OF KENYA PENSION"/>
    <n v="220460.96"/>
    <n v="220460.96"/>
    <n v="0"/>
    <n v="21947.33"/>
    <n v="0"/>
    <n v="21947.33"/>
    <n v="9.9552002313697638E-2"/>
    <n v="21947.33"/>
    <n v="0"/>
    <n v="0"/>
    <m/>
    <n v="0"/>
  </r>
  <r>
    <x v="101"/>
    <s v="Normal-Income Tagged"/>
    <n v="64"/>
    <d v="2024-08-24T00:00:00"/>
    <x v="4"/>
    <s v="Pelecia"/>
    <s v="1317849"/>
    <s v="SYBYL KENYA LIMITED"/>
    <n v="1858.75"/>
    <n v="0"/>
    <n v="1858.75"/>
    <n v="185.04"/>
    <n v="0"/>
    <n v="185.04"/>
    <n v="9.9550773369199722E-2"/>
    <n v="0"/>
    <n v="185.04"/>
    <n v="9.2520000000000007"/>
    <m/>
    <n v="175.78799999999998"/>
  </r>
  <r>
    <x v="101"/>
    <s v="Normal-Income Tagged"/>
    <n v="64"/>
    <d v="2024-08-25T00:00:00"/>
    <x v="4"/>
    <s v="Pelecia"/>
    <s v="1317850"/>
    <s v="SYBYL KENYA LIMITED"/>
    <n v="34631.449999999997"/>
    <n v="0"/>
    <n v="34631.449999999997"/>
    <n v="3447.63"/>
    <n v="0"/>
    <n v="3447.63"/>
    <n v="9.9551996812146201E-2"/>
    <n v="0"/>
    <n v="3447.63"/>
    <n v="172.38150000000002"/>
    <m/>
    <n v="3275.2485000000001"/>
  </r>
  <r>
    <x v="101"/>
    <s v="Normal-Income Tagged"/>
    <n v="64"/>
    <d v="2024-08-26T00:00:00"/>
    <x v="4"/>
    <s v="Pelecia"/>
    <s v="1317851"/>
    <s v="SYBYL KENYA LIMITED"/>
    <n v="3424.01"/>
    <n v="0"/>
    <n v="3424.01"/>
    <n v="340.87"/>
    <n v="0"/>
    <n v="340.87"/>
    <n v="9.955286345542215E-2"/>
    <n v="0"/>
    <n v="340.87"/>
    <n v="17.043500000000002"/>
    <m/>
    <n v="323.82650000000001"/>
  </r>
  <r>
    <x v="101"/>
    <s v="Normal-Income Tagged"/>
    <n v="64"/>
    <d v="2024-08-27T00:00:00"/>
    <x v="4"/>
    <s v="Pelecia"/>
    <s v="1317852"/>
    <s v="SYBYL KENYA LIMITED"/>
    <n v="18587.5"/>
    <n v="0"/>
    <n v="18587.5"/>
    <n v="1850.42"/>
    <n v="0"/>
    <n v="1850.42"/>
    <n v="9.9551849361129791E-2"/>
    <n v="0"/>
    <n v="1850.42"/>
    <n v="92.521000000000015"/>
    <m/>
    <n v="1757.8990000000001"/>
  </r>
  <r>
    <x v="101"/>
    <s v="Normal-Income Tagged"/>
    <n v="64"/>
    <d v="2024-08-28T00:00:00"/>
    <x v="4"/>
    <s v="Pelecia"/>
    <s v="1317853"/>
    <s v="SYBYL KENYA LIMITED"/>
    <n v="22598.48"/>
    <n v="0"/>
    <n v="22598.48"/>
    <n v="2249.73"/>
    <n v="0"/>
    <n v="2249.73"/>
    <n v="9.955227077219353E-2"/>
    <n v="0"/>
    <n v="2249.73"/>
    <n v="112.48650000000001"/>
    <m/>
    <n v="2137.2435"/>
  </r>
  <r>
    <x v="101"/>
    <s v="Normal-Income Tagged"/>
    <n v="64"/>
    <d v="2024-08-29T00:00:00"/>
    <x v="4"/>
    <s v="Pelecia"/>
    <s v="1317854"/>
    <s v="SYBYL KENYA LIMITED"/>
    <n v="30816.13"/>
    <n v="0"/>
    <n v="30816.13"/>
    <n v="3067.81"/>
    <n v="0"/>
    <n v="3067.81"/>
    <n v="9.9552085222901113E-2"/>
    <n v="0"/>
    <n v="3067.81"/>
    <n v="153.3905"/>
    <m/>
    <n v="2914.4195"/>
  </r>
  <r>
    <x v="101"/>
    <s v="Normal-Income Tagged"/>
    <n v="64"/>
    <d v="2024-08-30T00:00:00"/>
    <x v="4"/>
    <s v="Pelecia"/>
    <s v="1317855"/>
    <s v="SYBYL KENYA LIMITED"/>
    <n v="24457.25"/>
    <n v="0"/>
    <n v="24457.25"/>
    <n v="2434.77"/>
    <n v="0"/>
    <n v="2434.77"/>
    <n v="9.9552075560416647E-2"/>
    <n v="0"/>
    <n v="2434.77"/>
    <n v="121.7385"/>
    <m/>
    <n v="2313.0315000000001"/>
  </r>
  <r>
    <x v="102"/>
    <s v="Normal-Income Tagged"/>
    <n v="63"/>
    <d v="2024-09-01T00:00:00"/>
    <x v="4"/>
    <s v="Pelecia"/>
    <s v="1317874"/>
    <s v="HABITAT FOR HUMANITY KENYA"/>
    <n v="2525.5700000000002"/>
    <n v="2525.5700000000002"/>
    <n v="0"/>
    <n v="628.55999999999995"/>
    <n v="0"/>
    <n v="628.55999999999995"/>
    <n v="0.24887847099862601"/>
    <n v="628.55999999999995"/>
    <n v="0"/>
    <n v="0"/>
    <m/>
    <n v="0"/>
  </r>
  <r>
    <x v="102"/>
    <s v="Normal-Income Tagged"/>
    <n v="63"/>
    <d v="2024-09-02T00:00:00"/>
    <x v="4"/>
    <s v="Pelecia"/>
    <s v="1317876"/>
    <s v="HABITAT FOR HUMANITY KENYA"/>
    <n v="1784.98"/>
    <n v="1784.98"/>
    <n v="0"/>
    <n v="177.7"/>
    <n v="0"/>
    <n v="177.7"/>
    <n v="9.9552936167352002E-2"/>
    <n v="177.7"/>
    <n v="0"/>
    <n v="0"/>
    <m/>
    <n v="0"/>
  </r>
  <r>
    <x v="102"/>
    <s v="Normal-Income Tagged"/>
    <n v="63"/>
    <d v="2024-09-03T00:00:00"/>
    <x v="4"/>
    <s v="Pelecia"/>
    <s v="1317877"/>
    <s v="HABITAT FOR HUMANITY KENYA"/>
    <n v="5949.95"/>
    <n v="5949.95"/>
    <n v="0"/>
    <n v="592.33000000000004"/>
    <n v="0"/>
    <n v="592.33000000000004"/>
    <n v="9.9552097076446036E-2"/>
    <n v="592.33000000000004"/>
    <n v="0"/>
    <n v="0"/>
    <m/>
    <n v="0"/>
  </r>
  <r>
    <x v="102"/>
    <s v="Normal-Income Tagged"/>
    <n v="63"/>
    <d v="2024-09-04T00:00:00"/>
    <x v="4"/>
    <s v="Pelecia"/>
    <s v="1317878"/>
    <s v="HABITAT FOR HUMANITY KENYA"/>
    <n v="2848.38"/>
    <n v="2848.38"/>
    <n v="0"/>
    <n v="283.56"/>
    <n v="0"/>
    <n v="283.56"/>
    <n v="9.9551323910433295E-2"/>
    <n v="283.56"/>
    <n v="0"/>
    <n v="0"/>
    <m/>
    <n v="0"/>
  </r>
  <r>
    <x v="102"/>
    <s v="Normal-Income Tagged"/>
    <n v="63"/>
    <d v="2024-09-05T00:00:00"/>
    <x v="4"/>
    <s v="Pelecia"/>
    <s v="1317879"/>
    <s v="HABITAT FOR HUMANITY KENYA"/>
    <n v="6329.72"/>
    <n v="6329.72"/>
    <n v="0"/>
    <n v="1260.27"/>
    <n v="0"/>
    <n v="1260.27"/>
    <n v="0.19910359383985388"/>
    <n v="1260.27"/>
    <n v="0"/>
    <n v="0"/>
    <m/>
    <n v="0"/>
  </r>
  <r>
    <x v="103"/>
    <s v="Normal-Income Tagged"/>
    <n v="60"/>
    <d v="2024-09-11T00:00:00"/>
    <x v="5"/>
    <s v="Pelecia"/>
    <s v="1317893"/>
    <s v="HAND IN HAND EASTERN AFRICA"/>
    <n v="6450.07"/>
    <n v="0"/>
    <n v="6450.07"/>
    <n v="1608.77"/>
    <n v="0"/>
    <n v="1608.77"/>
    <n v="0.24941899855350408"/>
    <n v="0"/>
    <n v="1608.77"/>
    <n v="80.438500000000005"/>
    <m/>
    <n v="1528.3315"/>
  </r>
  <r>
    <x v="103"/>
    <s v="Normal-Income Tagged"/>
    <n v="60"/>
    <d v="2024-09-12T00:00:00"/>
    <x v="5"/>
    <s v="Pelecia"/>
    <s v="1317894"/>
    <s v="HAND IN HAND EASTERN AFRICA"/>
    <n v="350.07"/>
    <n v="0"/>
    <n v="350.07"/>
    <n v="34.85"/>
    <n v="0"/>
    <n v="34.85"/>
    <n v="9.9551518267775016E-2"/>
    <n v="0"/>
    <n v="34.85"/>
    <n v="1.7425000000000002"/>
    <m/>
    <n v="33.107500000000002"/>
  </r>
  <r>
    <x v="103"/>
    <s v="Normal-Income Tagged"/>
    <n v="60"/>
    <d v="2024-09-13T00:00:00"/>
    <x v="5"/>
    <s v="Pelecia"/>
    <s v="1317896"/>
    <s v="HAND IN HAND EASTERN AFRICA"/>
    <n v="12336.81"/>
    <n v="0"/>
    <n v="12336.81"/>
    <n v="1228.1600000000001"/>
    <n v="0"/>
    <n v="1228.1600000000001"/>
    <n v="9.9552477504314341E-2"/>
    <n v="0"/>
    <n v="1228.1600000000001"/>
    <n v="61.408000000000008"/>
    <m/>
    <n v="1166.7520000000002"/>
  </r>
  <r>
    <x v="104"/>
    <s v="Normal-Income Tagged"/>
    <n v="59"/>
    <d v="2024-09-14T00:00:00"/>
    <x v="5"/>
    <s v="Pelecia"/>
    <s v="1317914"/>
    <s v="CENTRAL BANK OF KENYA PENSION"/>
    <n v="104744.09"/>
    <n v="104744.09"/>
    <n v="0"/>
    <n v="10427.49"/>
    <n v="0"/>
    <n v="10427.49"/>
    <n v="9.9552060646094689E-2"/>
    <n v="10427.49"/>
    <n v="0"/>
    <n v="0"/>
    <m/>
    <n v="0"/>
  </r>
  <r>
    <x v="104"/>
    <s v="Normal-Income Tagged"/>
    <n v="59"/>
    <d v="2024-09-15T00:00:00"/>
    <x v="5"/>
    <s v="Pelecia"/>
    <s v="1317915"/>
    <s v="CENTRAL BANK OF KENYA PENSION"/>
    <n v="132777.04"/>
    <n v="132777.04"/>
    <n v="0"/>
    <n v="13218.22"/>
    <n v="0"/>
    <n v="13218.22"/>
    <n v="9.9552000857979647E-2"/>
    <n v="13218.22"/>
    <n v="0"/>
    <n v="0"/>
    <m/>
    <n v="0"/>
  </r>
  <r>
    <x v="105"/>
    <s v="Normal-Income Tagged"/>
    <n v="57"/>
    <d v="2024-09-17T00:00:00"/>
    <x v="5"/>
    <s v="Pelecia"/>
    <s v="1317935"/>
    <s v="AMICABRE TRAVEL SERVICES LTD"/>
    <n v="52254.99"/>
    <n v="0"/>
    <n v="52254.99"/>
    <n v="5202.09"/>
    <n v="3706"/>
    <n v="8908.09"/>
    <n v="0.17047348014036556"/>
    <n v="0"/>
    <n v="8908.09"/>
    <n v="445.40450000000004"/>
    <m/>
    <n v="8462.6854999999996"/>
  </r>
  <r>
    <x v="105"/>
    <s v="Normal-Income Tagged"/>
    <n v="57"/>
    <d v="2024-09-18T00:00:00"/>
    <x v="5"/>
    <s v="Pelecia"/>
    <s v="14936"/>
    <s v="STARKEY HEARING TECHNOLOGIES L"/>
    <n v="-71948.42"/>
    <n v="0"/>
    <n v="-71948.42"/>
    <n v="-7162.61"/>
    <n v="0"/>
    <n v="-7162.61"/>
    <n v="9.9552012399994325E-2"/>
    <n v="0"/>
    <n v="-7162.61"/>
    <n v="-358.13049999999998"/>
    <m/>
    <n v="-6804.4794999999995"/>
  </r>
  <r>
    <x v="105"/>
    <s v="Normal-Income Tagged"/>
    <n v="57"/>
    <d v="2024-09-19T00:00:00"/>
    <x v="5"/>
    <s v="Pelecia"/>
    <s v="1317927"/>
    <s v="STARKEY HEARING TECHNOLOGIES L"/>
    <n v="0"/>
    <n v="0"/>
    <n v="0"/>
    <m/>
    <n v="0"/>
    <n v="0"/>
    <m/>
    <n v="0"/>
    <n v="0"/>
    <n v="0"/>
    <m/>
    <n v="0"/>
  </r>
  <r>
    <x v="105"/>
    <s v="Normal-Income Tagged"/>
    <n v="57"/>
    <d v="2024-09-20T00:00:00"/>
    <x v="5"/>
    <s v="Pelecia"/>
    <s v="1317928"/>
    <s v="STARKEY HEARING TECHNOLOGIES L"/>
    <n v="42654.5"/>
    <n v="0"/>
    <n v="42654.5"/>
    <n v="4246.34"/>
    <n v="0"/>
    <n v="4246.34"/>
    <n v="9.9551981619758756E-2"/>
    <n v="0"/>
    <n v="4246.34"/>
    <n v="212.31700000000001"/>
    <m/>
    <n v="4034.0230000000001"/>
  </r>
  <r>
    <x v="106"/>
    <s v="Normal-Income Tagged"/>
    <n v="56"/>
    <d v="2024-09-21T00:00:00"/>
    <x v="5"/>
    <s v="Pelecia"/>
    <s v="1317973"/>
    <s v="CENTRAL BANK OF KENYA PENSION"/>
    <n v="143597.98000000001"/>
    <n v="143597.98000000001"/>
    <n v="0"/>
    <n v="14295.47"/>
    <n v="0"/>
    <n v="14295.47"/>
    <n v="9.9552027124615527E-2"/>
    <n v="14295.47"/>
    <n v="0"/>
    <n v="0"/>
    <m/>
    <n v="0"/>
  </r>
  <r>
    <x v="106"/>
    <s v="Normal-Income Tagged"/>
    <n v="56"/>
    <d v="2024-09-22T00:00:00"/>
    <x v="5"/>
    <s v="Pelecia"/>
    <s v="1317974"/>
    <s v="CENTRAL BANK OF KENYA PENSION"/>
    <n v="110053.22"/>
    <n v="110053.22"/>
    <n v="0"/>
    <n v="10956.02"/>
    <n v="0"/>
    <n v="10956.02"/>
    <n v="9.9552016742445154E-2"/>
    <n v="10956.02"/>
    <n v="0"/>
    <n v="0"/>
    <m/>
    <n v="0"/>
  </r>
  <r>
    <x v="106"/>
    <s v="Normal-Income Tagged"/>
    <n v="56"/>
    <d v="2024-09-23T00:00:00"/>
    <x v="5"/>
    <s v="Pelecia"/>
    <s v="1317976"/>
    <s v="CENTRAL BANK OF KENYA PENSION"/>
    <n v="110053.22"/>
    <n v="110053.22"/>
    <n v="0"/>
    <n v="10956.02"/>
    <n v="0"/>
    <n v="10956.02"/>
    <n v="9.9552016742445154E-2"/>
    <n v="10956.02"/>
    <n v="0"/>
    <n v="0"/>
    <m/>
    <n v="0"/>
  </r>
  <r>
    <x v="106"/>
    <s v="Normal-Income Tagged"/>
    <n v="56"/>
    <d v="2024-09-24T00:00:00"/>
    <x v="5"/>
    <s v="Pelecia"/>
    <s v="1317977"/>
    <s v="CENTRAL BANK OF KENYA PENSION"/>
    <n v="110053.22"/>
    <n v="110053.22"/>
    <n v="0"/>
    <n v="10956.02"/>
    <n v="0"/>
    <n v="10956.02"/>
    <n v="9.9552016742445154E-2"/>
    <n v="10956.02"/>
    <n v="0"/>
    <n v="0"/>
    <m/>
    <n v="0"/>
  </r>
  <r>
    <x v="106"/>
    <s v="Normal-Income Tagged"/>
    <n v="56"/>
    <d v="2024-09-25T00:00:00"/>
    <x v="5"/>
    <s v="Pelecia"/>
    <s v="1317971"/>
    <s v="GREEN LIGHT PLANET KENYA LIMIT"/>
    <n v="7696.99"/>
    <n v="7696.99"/>
    <n v="0"/>
    <n v="766.25"/>
    <n v="574.69000000000005"/>
    <n v="1340.94"/>
    <n v="0.17421615462667875"/>
    <n v="1340.94"/>
    <n v="0"/>
    <n v="0"/>
    <m/>
    <n v="0"/>
  </r>
  <r>
    <x v="106"/>
    <s v="Normal-Income Tagged"/>
    <n v="56"/>
    <d v="2024-09-30T00:00:00"/>
    <x v="5"/>
    <s v="Pelecia"/>
    <s v="1317968"/>
    <s v="ORARO &amp; CO. ADVOCATES."/>
    <n v="76257.88"/>
    <n v="0"/>
    <n v="76257.88"/>
    <n v="7591.63"/>
    <n v="0"/>
    <n v="7591.63"/>
    <n v="9.9552072520243146E-2"/>
    <n v="0"/>
    <n v="7591.63"/>
    <n v="379.58150000000001"/>
    <m/>
    <n v="7212.0484999999999"/>
  </r>
  <r>
    <x v="106"/>
    <s v="Normal-Income Tagged"/>
    <n v="56"/>
    <d v="2024-10-01T00:00:00"/>
    <x v="5"/>
    <s v="Pelecia"/>
    <s v="1317969"/>
    <s v="ORARO &amp; CO. ADVOCATES."/>
    <n v="55747.27"/>
    <n v="0"/>
    <n v="55747.27"/>
    <n v="5549.75"/>
    <n v="0"/>
    <n v="5549.75"/>
    <n v="9.9551960122890332E-2"/>
    <n v="0"/>
    <n v="5549.75"/>
    <n v="277.48750000000001"/>
    <m/>
    <n v="5272.2624999999998"/>
  </r>
  <r>
    <x v="106"/>
    <s v="Normal-Income Tagged"/>
    <n v="56"/>
    <d v="2024-10-02T00:00:00"/>
    <x v="5"/>
    <s v="Pelecia"/>
    <n v="1317980"/>
    <s v="KENYA NATIONAL BUREAU OF STATICS"/>
    <n v="3448088"/>
    <n v="0"/>
    <n v="3448088"/>
    <n v="275847"/>
    <n v="0"/>
    <n v="275847"/>
    <n v="7.9999988399367991E-2"/>
    <n v="0"/>
    <n v="275847"/>
    <n v="13792.35"/>
    <m/>
    <n v="262054.65"/>
  </r>
  <r>
    <x v="107"/>
    <s v="Normal-Income Tagged"/>
    <n v="53"/>
    <d v="2024-10-03T00:00:00"/>
    <x v="5"/>
    <s v="Pelecia"/>
    <s v="14942"/>
    <s v="OKHI LIMITED"/>
    <n v="-8438.99"/>
    <n v="0"/>
    <n v="-8438.99"/>
    <n v="-1680.24"/>
    <n v="0"/>
    <n v="-1680.24"/>
    <n v="0.19910439519421164"/>
    <n v="0"/>
    <n v="-1680.24"/>
    <n v="-84.012"/>
    <m/>
    <n v="-1596.2280000000001"/>
  </r>
  <r>
    <x v="107"/>
    <s v="Normal-Income Tagged"/>
    <n v="53"/>
    <d v="2024-10-04T00:00:00"/>
    <x v="5"/>
    <s v="Pelecia"/>
    <s v="1317992"/>
    <s v="LAW SOCIETY OF KENYA"/>
    <n v="197926.5"/>
    <n v="0"/>
    <n v="197926.5"/>
    <n v="19700"/>
    <n v="0"/>
    <n v="19700"/>
    <n v="9.9531896941541437E-2"/>
    <n v="19700"/>
    <n v="0"/>
    <n v="0"/>
    <m/>
    <n v="0"/>
  </r>
  <r>
    <x v="108"/>
    <s v="Normal-Income Tagged"/>
    <n v="46"/>
    <d v="2024-10-05T00:00:00"/>
    <x v="5"/>
    <s v="Pelecia"/>
    <s v="1318042"/>
    <s v="LAW SOCIETY OF KENYA"/>
    <n v="49812.15"/>
    <n v="49812.15"/>
    <n v="0"/>
    <n v="9917.7999999999993"/>
    <n v="0"/>
    <n v="9917.7999999999993"/>
    <n v="0.19910403385519396"/>
    <n v="0"/>
    <n v="0"/>
    <n v="0"/>
    <m/>
    <n v="0"/>
  </r>
  <r>
    <x v="109"/>
    <s v="Normal-Income Tagged"/>
    <n v="43"/>
    <d v="2024-10-06T00:00:00"/>
    <x v="5"/>
    <s v="Pelecia"/>
    <s v="1318110"/>
    <s v="CONSTITUENCY DEVELOPMENT FUND"/>
    <n v="6898932"/>
    <n v="0"/>
    <n v="6898932"/>
    <n v="549442.06999999995"/>
    <n v="0"/>
    <n v="549442.06999999995"/>
    <n v="7.9641612643812101E-2"/>
    <n v="0"/>
    <n v="549442.06999999995"/>
    <n v="27472.103499999997"/>
    <m/>
    <n v="521969.96649999998"/>
  </r>
  <r>
    <x v="110"/>
    <s v="Normal-Income Tagged"/>
    <n v="42"/>
    <d v="2024-10-07T00:00:00"/>
    <x v="5"/>
    <s v="Pelecia"/>
    <s v="1318127"/>
    <s v="MIDGULF FERTILISER LIMITED"/>
    <n v="502250"/>
    <n v="502250"/>
    <n v="0"/>
    <n v="50000"/>
    <n v="0"/>
    <n v="50000"/>
    <n v="9.9552015928322551E-2"/>
    <n v="50000"/>
    <n v="0"/>
    <n v="0"/>
    <m/>
    <n v="0"/>
  </r>
  <r>
    <x v="111"/>
    <s v="Normal-Income Tagged"/>
    <n v="39"/>
    <d v="2024-10-09T00:00:00"/>
    <x v="5"/>
    <s v="Pelecia"/>
    <s v="1318155"/>
    <s v="INTERNATIONAL PROJECT PLANNING"/>
    <n v="815752.67"/>
    <n v="407876"/>
    <n v="407876.67000000004"/>
    <n v="80170.5"/>
    <n v="0"/>
    <n v="80170.5"/>
    <n v="9.8277949859483751E-2"/>
    <n v="40085.217076886795"/>
    <n v="40085.282923113205"/>
    <n v="2004.2641461556605"/>
    <m/>
    <n v="38081.018776957542"/>
  </r>
  <r>
    <x v="111"/>
    <s v="Normal-Income Tagged"/>
    <n v="39"/>
    <d v="2024-11-05T00:00:00"/>
    <x v="5"/>
    <s v="Pelecia"/>
    <s v="14960"/>
    <s v="KENBRIGHT HOLDINGS"/>
    <n v="-7851866.9000000004"/>
    <m/>
    <n v="-7851866.9000000004"/>
    <n v="-781669.18"/>
    <n v="0"/>
    <n v="-781669.18"/>
    <n v="9.9552016094414442E-2"/>
    <n v="0"/>
    <n v="-781669.18"/>
    <n v="-39083.459000000003"/>
    <m/>
    <n v="-742585.72100000002"/>
  </r>
  <r>
    <x v="111"/>
    <s v="Normal-Income Tagged"/>
    <n v="39"/>
    <d v="2024-11-06T00:00:00"/>
    <x v="5"/>
    <s v="Pelecia"/>
    <s v="1318138"/>
    <s v="KENBRIGHT HOLDINGS"/>
    <n v="7851866.9000000004"/>
    <m/>
    <n v="7851866.9000000004"/>
    <n v="781669.18"/>
    <n v="0"/>
    <n v="781669.18"/>
    <n v="9.9552016094414442E-2"/>
    <n v="0"/>
    <n v="781669.18"/>
    <n v="39083.459000000003"/>
    <m/>
    <n v="742585.72100000002"/>
  </r>
  <r>
    <x v="111"/>
    <s v="Normal-Income Tagged"/>
    <n v="39"/>
    <d v="2024-11-07T00:00:00"/>
    <x v="5"/>
    <s v="Pelecia"/>
    <s v="1318140"/>
    <s v="KENBRIGHT HOLDINGS"/>
    <n v="6999116.9800000004"/>
    <n v="6999117"/>
    <n v="-1.9999999552965164E-2"/>
    <n v="696776.21"/>
    <n v="-696776"/>
    <n v="0.2099999999627471"/>
    <n v="3.0003784843548518E-8"/>
    <n v="0.21000000056282278"/>
    <n v="-6.0007568345823333E-10"/>
    <n v="-3.000378417291167E-11"/>
    <m/>
    <n v="-5.700718992853217E-10"/>
  </r>
  <r>
    <x v="112"/>
    <s v="Normal-Income Tagged"/>
    <n v="38"/>
    <d v="2024-11-08T00:00:00"/>
    <x v="5"/>
    <s v="Pelecia"/>
    <s v="1318101"/>
    <s v="MAITAI &amp; COMPANY ADVOCATES LLP"/>
    <n v="77145.600000000006"/>
    <m/>
    <n v="77145.600000000006"/>
    <n v="15360"/>
    <n v="0"/>
    <n v="15360"/>
    <n v="0.19910403185664508"/>
    <n v="0"/>
    <n v="15360"/>
    <n v="768"/>
    <m/>
    <n v="14592"/>
  </r>
  <r>
    <x v="113"/>
    <s v="Normal-Income Tagged"/>
    <n v="36"/>
    <d v="2024-10-10T00:00:00"/>
    <x v="5"/>
    <s v="Pelecia"/>
    <s v="14967"/>
    <s v="TOURISM FUND"/>
    <n v="-76251.429999999993"/>
    <n v="0"/>
    <n v="-76251.429999999993"/>
    <n v="-7590.98"/>
    <n v="0"/>
    <n v="-7590.98"/>
    <n v="9.9551969058154055E-2"/>
    <n v="0"/>
    <n v="-7590.98"/>
    <n v="-379.54899999999998"/>
    <m/>
    <n v="-7211.4309999999996"/>
  </r>
  <r>
    <x v="113"/>
    <s v="Normal-Income Tagged"/>
    <n v="36"/>
    <d v="2024-10-11T00:00:00"/>
    <x v="5"/>
    <s v="Pelecia"/>
    <s v="1318197"/>
    <s v="TOURISM FUND"/>
    <n v="146297.39000000001"/>
    <n v="0"/>
    <n v="146297.39000000001"/>
    <n v="14564.2"/>
    <n v="0"/>
    <n v="14564.2"/>
    <n v="9.9552015247845502E-2"/>
    <n v="0"/>
    <n v="14564.2"/>
    <n v="728.21"/>
    <m/>
    <n v="13835.990000000002"/>
  </r>
  <r>
    <x v="114"/>
    <s v="Normal-Income Tagged"/>
    <n v="32"/>
    <d v="2024-10-12T00:00:00"/>
    <x v="5"/>
    <s v="Pelecia"/>
    <s v="1318227"/>
    <s v="CENTRAL BANK OF KENYA PENSION"/>
    <n v="179170.94"/>
    <n v="179170.94"/>
    <n v="0"/>
    <n v="17836.830000000002"/>
    <n v="0"/>
    <n v="17836.830000000002"/>
    <n v="9.9552025568432026E-2"/>
    <n v="17836.830000000002"/>
    <n v="0"/>
    <n v="0"/>
    <m/>
    <n v="0"/>
  </r>
  <r>
    <x v="114"/>
    <s v="Normal-Income Tagged"/>
    <n v="32"/>
    <d v="2024-10-13T00:00:00"/>
    <x v="5"/>
    <s v="Pelecia"/>
    <s v="1318229"/>
    <s v="CENTRAL BANK OF KENYA PENSION"/>
    <n v="105630.2"/>
    <n v="105630.2"/>
    <n v="0"/>
    <n v="10515.7"/>
    <n v="0"/>
    <n v="10515.7"/>
    <n v="9.9552022054298875E-2"/>
    <n v="10515.7"/>
    <n v="0"/>
    <n v="0"/>
    <m/>
    <n v="0"/>
  </r>
  <r>
    <x v="114"/>
    <s v="Normal-Income Tagged"/>
    <n v="32"/>
    <d v="2024-10-14T00:00:00"/>
    <x v="5"/>
    <s v="Pelecia"/>
    <s v="1318230"/>
    <s v="CENTRAL BANK OF KENYA PENSION"/>
    <n v="162023.85"/>
    <n v="162023.85"/>
    <n v="0"/>
    <n v="16129.8"/>
    <n v="0"/>
    <n v="16129.8"/>
    <n v="9.9552010398469101E-2"/>
    <n v="16129.8"/>
    <n v="0"/>
    <n v="0"/>
    <m/>
    <n v="0"/>
  </r>
  <r>
    <x v="115"/>
    <s v="Normal-Income Tagged"/>
    <n v="31"/>
    <d v="2024-10-15T00:00:00"/>
    <x v="5"/>
    <s v="Pelecia"/>
    <s v="1318246"/>
    <s v="TOP IMAGE LIMITED"/>
    <n v="7031.5"/>
    <n v="7031.5"/>
    <n v="0"/>
    <n v="1750"/>
    <n v="0"/>
    <n v="1750"/>
    <n v="0.24888003982080636"/>
    <n v="1750"/>
    <n v="0"/>
    <n v="0"/>
    <m/>
    <n v="0"/>
  </r>
  <r>
    <x v="115"/>
    <s v="Normal-Income Tagged"/>
    <n v="31"/>
    <d v="2024-10-16T00:00:00"/>
    <x v="5"/>
    <s v="Pelecia"/>
    <s v="1318247"/>
    <s v="TOP IMAGE LIMITED"/>
    <n v="5022.5"/>
    <n v="5022.5"/>
    <n v="0"/>
    <n v="500"/>
    <n v="0"/>
    <n v="500"/>
    <n v="9.9552015928322551E-2"/>
    <n v="500"/>
    <n v="0"/>
    <n v="0"/>
    <m/>
    <n v="0"/>
  </r>
  <r>
    <x v="115"/>
    <s v="Normal-Income Tagged"/>
    <n v="31"/>
    <d v="2024-10-17T00:00:00"/>
    <x v="5"/>
    <s v="Pelecia"/>
    <s v="1318249"/>
    <s v="TOP IMAGE LIMITED"/>
    <n v="22601.25"/>
    <n v="22601.25"/>
    <n v="0"/>
    <n v="2250"/>
    <n v="0"/>
    <n v="2250"/>
    <n v="9.9552015928322551E-2"/>
    <n v="2250"/>
    <n v="0"/>
    <n v="0"/>
    <m/>
    <n v="0"/>
  </r>
  <r>
    <x v="115"/>
    <s v="Normal-Income Tagged"/>
    <n v="31"/>
    <d v="2024-10-18T00:00:00"/>
    <x v="5"/>
    <s v="Pelecia"/>
    <s v="1318250"/>
    <s v="TOP IMAGE LIMITED"/>
    <n v="91219.65"/>
    <n v="91219.65"/>
    <n v="0"/>
    <n v="18162.2"/>
    <n v="0"/>
    <n v="18162.2"/>
    <n v="0.19910403076530114"/>
    <n v="18162.2"/>
    <n v="0"/>
    <n v="0"/>
    <m/>
    <n v="0"/>
  </r>
  <r>
    <x v="115"/>
    <s v="Normal-Income Tagged"/>
    <n v="31"/>
    <d v="2024-10-19T00:00:00"/>
    <x v="5"/>
    <s v="Pelecia"/>
    <s v="1318251"/>
    <s v="TOP IMAGE LIMITED"/>
    <n v="22802.15"/>
    <n v="22802.15"/>
    <n v="0"/>
    <n v="4540"/>
    <n v="0"/>
    <n v="4540"/>
    <n v="0.19910403185664508"/>
    <n v="4540"/>
    <n v="0"/>
    <n v="0"/>
    <m/>
    <n v="0"/>
  </r>
  <r>
    <x v="116"/>
    <s v="Normal-Income Tagged"/>
    <n v="29"/>
    <d v="2024-10-20T00:00:00"/>
    <x v="6"/>
    <s v="Pelecia"/>
    <s v="1318293"/>
    <s v="SAFARICOM PLC LTD"/>
    <n v="511813.14"/>
    <n v="0"/>
    <n v="511813.14"/>
    <m/>
    <n v="0"/>
    <n v="0"/>
    <n v="0"/>
    <n v="0"/>
    <n v="0"/>
    <n v="0"/>
    <m/>
    <n v="0"/>
  </r>
  <r>
    <x v="116"/>
    <s v="Normal-Income Tagged"/>
    <n v="29"/>
    <d v="2024-10-21T00:00:00"/>
    <x v="6"/>
    <s v="Pelecia"/>
    <s v="1318306"/>
    <s v="EXPORT CONSOLIDATION SERVICES"/>
    <n v="496223"/>
    <n v="0"/>
    <n v="496223"/>
    <n v="49400"/>
    <n v="0"/>
    <n v="49400"/>
    <n v="9.9552015928322551E-2"/>
    <n v="0"/>
    <n v="49400"/>
    <n v="2470"/>
    <m/>
    <n v="46930"/>
  </r>
  <r>
    <x v="116"/>
    <s v="Normal-Income Tagged"/>
    <n v="29"/>
    <d v="2024-10-22T00:00:00"/>
    <x v="6"/>
    <s v="Pelecia"/>
    <s v="1318307"/>
    <s v="EXPORT CONSOLIDATION SERVICES"/>
    <n v="435189.4"/>
    <n v="0"/>
    <n v="435189.4"/>
    <m/>
    <n v="0"/>
    <n v="0"/>
    <n v="0"/>
    <n v="0"/>
    <n v="0"/>
    <n v="0"/>
    <m/>
    <n v="0"/>
  </r>
  <r>
    <x v="116"/>
    <s v="Normal-Income Tagged"/>
    <n v="29"/>
    <d v="2024-10-23T00:00:00"/>
    <x v="6"/>
    <s v="Pelecia"/>
    <s v="1318311"/>
    <s v="KENBRIGHT HOLDINGS LIMITED"/>
    <n v="5357"/>
    <n v="0"/>
    <n v="5357"/>
    <n v="1333.25"/>
    <n v="0"/>
    <n v="1333.25"/>
    <n v="0.24887997013253688"/>
    <n v="0"/>
    <n v="1333.25"/>
    <n v="66.662500000000009"/>
    <m/>
    <n v="1266.5875000000001"/>
  </r>
  <r>
    <x v="116"/>
    <s v="Normal-Income Tagged"/>
    <n v="29"/>
    <d v="2024-10-24T00:00:00"/>
    <x v="6"/>
    <s v="Pelecia"/>
    <s v="1318312"/>
    <s v="KENBRIGHT HOLDINGS LIMITED"/>
    <n v="17855.990000000002"/>
    <n v="0"/>
    <n v="17855.990000000002"/>
    <n v="1777.6"/>
    <n v="0"/>
    <n v="1777.6"/>
    <n v="9.9552027078868191E-2"/>
    <n v="0"/>
    <n v="1777.5999999999997"/>
    <n v="88.88"/>
    <m/>
    <n v="1688.7199999999998"/>
  </r>
  <r>
    <x v="116"/>
    <s v="Normal-Income Tagged"/>
    <n v="29"/>
    <d v="2024-10-25T00:00:00"/>
    <x v="6"/>
    <s v="Pelecia"/>
    <s v="1318313"/>
    <s v="KENBRIGHT HOLDINGS LIMITED"/>
    <n v="161855.09"/>
    <m/>
    <n v="161855.09"/>
    <n v="16113"/>
    <n v="0"/>
    <n v="16113"/>
    <n v="9.9552012852978558E-2"/>
    <n v="0"/>
    <n v="16113.000000000002"/>
    <n v="805.65000000000009"/>
    <m/>
    <n v="15307.350000000002"/>
  </r>
  <r>
    <x v="116"/>
    <s v="Normal-Income Tagged"/>
    <n v="29"/>
    <d v="2024-10-26T00:00:00"/>
    <x v="6"/>
    <s v="Pelecia"/>
    <s v="1318314"/>
    <s v="KENBRIGHT HOLDINGS LIMITED"/>
    <n v="6529.25"/>
    <n v="0"/>
    <n v="6529.25"/>
    <n v="650"/>
    <n v="0"/>
    <n v="650"/>
    <n v="9.9552015928322551E-2"/>
    <n v="0"/>
    <n v="650"/>
    <n v="32.5"/>
    <m/>
    <n v="617.5"/>
  </r>
  <r>
    <x v="116"/>
    <s v="Normal-Income Tagged"/>
    <n v="29"/>
    <d v="2024-10-27T00:00:00"/>
    <x v="6"/>
    <s v="Pelecia"/>
    <s v="1318315"/>
    <s v="KENBRIGHT HOLDINGS LIMITED"/>
    <n v="62781.25"/>
    <n v="0"/>
    <n v="62781.25"/>
    <n v="6250"/>
    <n v="0"/>
    <n v="6250"/>
    <n v="9.9552015928322551E-2"/>
    <n v="0"/>
    <n v="6250"/>
    <n v="312.5"/>
    <m/>
    <n v="5937.5"/>
  </r>
  <r>
    <x v="116"/>
    <s v="Normal-Income Tagged"/>
    <n v="29"/>
    <d v="2024-10-28T00:00:00"/>
    <x v="6"/>
    <s v="Pelecia"/>
    <s v="1318316"/>
    <s v="KENBRIGHT HOLDINGS LIMITED"/>
    <n v="6402.69"/>
    <n v="0"/>
    <n v="6402.69"/>
    <n v="1274.8"/>
    <n v="0"/>
    <n v="1274.8"/>
    <n v="0.19910381417810327"/>
    <n v="0"/>
    <n v="1274.8"/>
    <n v="63.74"/>
    <m/>
    <n v="1211.06"/>
  </r>
  <r>
    <x v="116"/>
    <s v="Normal-Income Tagged"/>
    <n v="29"/>
    <d v="2024-10-29T00:00:00"/>
    <x v="6"/>
    <s v="Pelecia"/>
    <s v="1318317"/>
    <s v="KENBRIGHT HOLDINGS LIMITED"/>
    <n v="5022.5"/>
    <n v="0"/>
    <n v="5022.5"/>
    <n v="1000"/>
    <n v="0"/>
    <n v="1000"/>
    <n v="0.1991040318566451"/>
    <n v="0"/>
    <n v="1000"/>
    <n v="50"/>
    <m/>
    <n v="950"/>
  </r>
  <r>
    <x v="116"/>
    <s v="Normal-Income Tagged"/>
    <n v="29"/>
    <d v="2024-10-30T00:00:00"/>
    <x v="6"/>
    <s v="Pelecia"/>
    <s v="1318318"/>
    <s v="KENBRIGHT HOLDINGS LIMITED"/>
    <n v="157041.26"/>
    <n v="0"/>
    <n v="157041.26"/>
    <n v="31267.55"/>
    <n v="0"/>
    <n v="31267.55"/>
    <n v="0.19910404437661794"/>
    <n v="0"/>
    <n v="31267.55"/>
    <n v="1563.3775000000001"/>
    <m/>
    <n v="29704.172500000001"/>
  </r>
  <r>
    <x v="116"/>
    <s v="Normal-Income Tagged"/>
    <n v="29"/>
    <d v="2024-10-31T00:00:00"/>
    <x v="6"/>
    <s v="Pelecia"/>
    <s v="1318319"/>
    <s v="KENBRIGHT HOLDINGS LIMITED"/>
    <n v="879431.06"/>
    <n v="0"/>
    <n v="879431.06"/>
    <n v="175098.27"/>
    <n v="0"/>
    <n v="175098.27"/>
    <n v="0.19910403210002611"/>
    <n v="0"/>
    <n v="175098.27"/>
    <n v="8754.9135000000006"/>
    <m/>
    <n v="166343.35649999999"/>
  </r>
  <r>
    <x v="117"/>
    <s v="Normal-Income Tagged"/>
    <n v="28"/>
    <d v="2024-11-01T00:00:00"/>
    <x v="6"/>
    <s v="Pelecia"/>
    <s v="1318347"/>
    <s v="TORRENT EAST AFRICA LIMITED"/>
    <n v="17418.849999999999"/>
    <n v="0"/>
    <n v="17418.849999999999"/>
    <n v="1734.08"/>
    <n v="0"/>
    <n v="1734.08"/>
    <n v="9.9551922199226706E-2"/>
    <n v="0"/>
    <n v="1734.08"/>
    <n v="86.704000000000008"/>
    <m/>
    <n v="1647.376"/>
  </r>
  <r>
    <x v="117"/>
    <s v="Normal-Income Tagged"/>
    <n v="28"/>
    <d v="2024-11-02T00:00:00"/>
    <x v="6"/>
    <s v="Pelecia"/>
    <s v="1318349"/>
    <s v="TORRENT EAST AFRICA LIMITED"/>
    <n v="14211.48"/>
    <n v="0"/>
    <n v="14211.48"/>
    <n v="1414.78"/>
    <n v="0"/>
    <n v="1414.78"/>
    <n v="9.9551911553195024E-2"/>
    <n v="0"/>
    <n v="1414.78"/>
    <n v="70.739000000000004"/>
    <m/>
    <n v="1344.0409999999999"/>
  </r>
  <r>
    <x v="117"/>
    <s v="Normal-Income Tagged"/>
    <n v="28"/>
    <d v="2024-11-03T00:00:00"/>
    <x v="6"/>
    <s v="Pelecia"/>
    <s v="1318350"/>
    <s v="TORRENT EAST AFRICA LIMITED"/>
    <n v="136007.16"/>
    <n v="0"/>
    <n v="136007.16"/>
    <n v="13539.79"/>
    <n v="0"/>
    <n v="13539.79"/>
    <n v="9.9552038289748873E-2"/>
    <n v="0"/>
    <n v="13539.79"/>
    <n v="676.98950000000013"/>
    <m/>
    <n v="12862.800500000001"/>
  </r>
  <r>
    <x v="117"/>
    <s v="Normal-Income Tagged"/>
    <n v="28"/>
    <d v="2024-11-04T00:00:00"/>
    <x v="6"/>
    <s v="Pelecia"/>
    <s v="1318351"/>
    <s v="THE ANGLICAN CHURCH OF KENYA"/>
    <n v="81850.600000000006"/>
    <n v="0"/>
    <n v="81850.600000000006"/>
    <n v="8148.39"/>
    <n v="0"/>
    <n v="8148.39"/>
    <n v="9.9551988623174409E-2"/>
    <n v="0"/>
    <n v="8148.3899999999994"/>
    <n v="407.41949999999997"/>
    <m/>
    <n v="7740.9704999999994"/>
  </r>
  <r>
    <x v="118"/>
    <s v="Normal-Income Tagged"/>
    <n v="24"/>
    <d v="2024-11-05T00:00:00"/>
    <x v="6"/>
    <s v="Pelecia"/>
    <s v="1318363"/>
    <s v="KENYA FILM COMMISSION"/>
    <n v="50605.64"/>
    <n v="0"/>
    <n v="50605.64"/>
    <n v="5037.8900000000003"/>
    <n v="0"/>
    <n v="5037.8900000000003"/>
    <n v="9.9551947174267547E-2"/>
    <n v="0"/>
    <n v="5037.8900000000003"/>
    <n v="251.89450000000002"/>
    <m/>
    <n v="4785.9955"/>
  </r>
  <r>
    <x v="118"/>
    <s v="Normal-Income Tagged"/>
    <n v="24"/>
    <d v="2024-11-06T00:00:00"/>
    <x v="6"/>
    <s v="Pelecia"/>
    <s v="1318364"/>
    <s v="KENYA FILM COMMISSION"/>
    <n v="49877.5"/>
    <n v="0"/>
    <n v="49877.5"/>
    <n v="4965.41"/>
    <n v="0"/>
    <n v="4965.41"/>
    <n v="9.9552102651496166E-2"/>
    <n v="0"/>
    <n v="4965.41"/>
    <n v="248.2705"/>
    <m/>
    <n v="4717.1395000000002"/>
  </r>
  <r>
    <x v="119"/>
    <s v="Normal-Income Tagged"/>
    <n v="22"/>
    <d v="2024-11-07T00:00:00"/>
    <x v="6"/>
    <s v="Pelecia"/>
    <s v="14976"/>
    <s v="CENTRAL BANK OF KENYA PENSION"/>
    <n v="-198135.62"/>
    <n v="0"/>
    <n v="-198135.62"/>
    <n v="-19724.8"/>
    <n v="0"/>
    <n v="-19724.8"/>
    <n v="9.9552013918547302E-2"/>
    <n v="0"/>
    <n v="-19724.8"/>
    <n v="-986.24"/>
    <m/>
    <n v="-18738.559999999998"/>
  </r>
  <r>
    <x v="120"/>
    <s v="Normal-Income Tagged"/>
    <n v="21"/>
    <d v="2024-11-08T00:00:00"/>
    <x v="6"/>
    <s v="Pelecia"/>
    <s v="1318429"/>
    <s v="TOURISM FUND"/>
    <n v="34477.46"/>
    <n v="0"/>
    <n v="34477.46"/>
    <n v="8580.75"/>
    <n v="3432.3"/>
    <n v="12013.05"/>
    <n v="0.34843199005959252"/>
    <n v="0"/>
    <n v="12013.05"/>
    <n v="600.65250000000003"/>
    <m/>
    <n v="11412.397499999999"/>
  </r>
  <r>
    <x v="120"/>
    <s v="Normal-Income Tagged"/>
    <n v="21"/>
    <d v="2024-11-09T00:00:00"/>
    <x v="6"/>
    <s v="Pelecia"/>
    <s v="1318430"/>
    <s v="TOURISM FUND"/>
    <n v="16585.3"/>
    <n v="0"/>
    <n v="16585.3"/>
    <n v="1651.1"/>
    <n v="1651.1"/>
    <n v="3302.2"/>
    <n v="0.1991040258542203"/>
    <n v="0"/>
    <n v="3302.2"/>
    <n v="165.11"/>
    <m/>
    <n v="3137.0899999999997"/>
  </r>
  <r>
    <x v="120"/>
    <s v="Normal-Income Tagged"/>
    <n v="21"/>
    <d v="2024-11-10T00:00:00"/>
    <x v="6"/>
    <s v="Pelecia"/>
    <s v="1318431"/>
    <s v="TOURISM FUND"/>
    <n v="20090"/>
    <n v="0"/>
    <n v="20090"/>
    <n v="2000"/>
    <n v="0"/>
    <n v="2000"/>
    <n v="9.9552015928322551E-2"/>
    <n v="0"/>
    <n v="2000"/>
    <n v="100"/>
    <m/>
    <n v="1900"/>
  </r>
  <r>
    <x v="120"/>
    <s v="Normal-Income Tagged"/>
    <n v="21"/>
    <d v="2024-11-11T00:00:00"/>
    <x v="6"/>
    <s v="Pelecia"/>
    <s v="1318432"/>
    <s v="TOURISM FUND"/>
    <n v="200263.15"/>
    <n v="0"/>
    <n v="200263.15"/>
    <n v="39873.199999999997"/>
    <n v="19936.599999999999"/>
    <n v="59809.799999999996"/>
    <n v="0.29865604331101353"/>
    <n v="0"/>
    <n v="59809.799999999996"/>
    <n v="2990.49"/>
    <m/>
    <n v="56819.31"/>
  </r>
  <r>
    <x v="120"/>
    <s v="Normal-Income Tagged"/>
    <n v="21"/>
    <d v="2024-11-12T00:00:00"/>
    <x v="6"/>
    <s v="Pelecia"/>
    <s v="1318433"/>
    <s v="TOURISM FUND"/>
    <n v="5022.5"/>
    <n v="0"/>
    <n v="5022.5"/>
    <n v="500"/>
    <n v="500"/>
    <n v="1000"/>
    <n v="0.1991040318566451"/>
    <n v="0"/>
    <n v="1000"/>
    <n v="50"/>
    <m/>
    <n v="950"/>
  </r>
  <r>
    <x v="120"/>
    <s v="Normal-Income Tagged"/>
    <n v="21"/>
    <d v="2024-11-13T00:00:00"/>
    <x v="6"/>
    <s v="Pelecia"/>
    <s v="1318434"/>
    <s v="TOURISM FUND"/>
    <n v="5022.5"/>
    <n v="0"/>
    <n v="5022.5"/>
    <n v="1000"/>
    <n v="0"/>
    <n v="1000"/>
    <n v="0.1991040318566451"/>
    <n v="0"/>
    <n v="1000"/>
    <n v="50"/>
    <m/>
    <n v="950"/>
  </r>
  <r>
    <x v="120"/>
    <s v="Normal-Income Tagged"/>
    <n v="21"/>
    <d v="2024-11-14T00:00:00"/>
    <x v="6"/>
    <s v="Pelecia"/>
    <s v="1318435"/>
    <s v="TOURISM FUND"/>
    <n v="3541761.53"/>
    <n v="0"/>
    <n v="3541761.53"/>
    <n v="352589.5"/>
    <n v="264442.13"/>
    <n v="617031.63"/>
    <n v="0.17421602916331863"/>
    <n v="0"/>
    <n v="617031.63"/>
    <n v="30851.5815"/>
    <m/>
    <n v="586180.04850000003"/>
  </r>
  <r>
    <x v="120"/>
    <s v="Normal-Income Tagged"/>
    <n v="21"/>
    <d v="2024-11-15T00:00:00"/>
    <x v="6"/>
    <s v="Pelecia"/>
    <s v="1318436"/>
    <s v="TOURISM FUND"/>
    <n v="1811193.86"/>
    <n v="0"/>
    <n v="1811193.86"/>
    <n v="360616"/>
    <n v="180308"/>
    <n v="540924"/>
    <n v="0.29865604778496763"/>
    <n v="0"/>
    <n v="540924"/>
    <n v="27046.2"/>
    <m/>
    <n v="513877.8"/>
  </r>
  <r>
    <x v="120"/>
    <s v="Normal-Income Tagged"/>
    <n v="21"/>
    <d v="2024-11-16T00:00:00"/>
    <x v="6"/>
    <s v="Pelecia"/>
    <s v="1318437"/>
    <s v="TOURISM FUND"/>
    <n v="1406473.78"/>
    <n v="0"/>
    <n v="1406473.78"/>
    <n v="350043.25"/>
    <n v="140017.29999999999"/>
    <n v="490060.55"/>
    <n v="0.34843205537752719"/>
    <n v="0"/>
    <n v="490060.55"/>
    <n v="24503.0275"/>
    <m/>
    <n v="465557.52249999996"/>
  </r>
  <r>
    <x v="120"/>
    <s v="Normal-Income Tagged"/>
    <n v="21"/>
    <d v="2024-11-17T00:00:00"/>
    <x v="6"/>
    <s v="Pelecia"/>
    <s v="1318438"/>
    <s v="TOURISM FUND"/>
    <n v="723329.4"/>
    <n v="0"/>
    <n v="723329.4"/>
    <n v="72008.899999999994"/>
    <n v="72008.899999999994"/>
    <n v="144017.79999999999"/>
    <n v="0.19910403199427534"/>
    <n v="0"/>
    <n v="144017.79999999999"/>
    <n v="7200.8899999999994"/>
    <m/>
    <n v="136816.90999999997"/>
  </r>
  <r>
    <x v="121"/>
    <s v="Normal-Income Tagged"/>
    <n v="18"/>
    <d v="2024-11-18T00:00:00"/>
    <x v="6"/>
    <s v="Pelecia"/>
    <s v="1318455"/>
    <s v="HABITAT FOR HUMANITY KENYA"/>
    <n v="9747.7800000000007"/>
    <n v="0"/>
    <n v="9747.7800000000007"/>
    <n v="970.41"/>
    <n v="727.81"/>
    <n v="1698.2199999999998"/>
    <n v="0.17421607791722829"/>
    <n v="0"/>
    <n v="1698.2199999999998"/>
    <n v="84.911000000000001"/>
    <m/>
    <n v="1613.3089999999997"/>
  </r>
  <r>
    <x v="121"/>
    <s v="Normal-Income Tagged"/>
    <n v="18"/>
    <d v="2024-11-19T00:00:00"/>
    <x v="6"/>
    <s v="Pelecia"/>
    <s v="1318456"/>
    <s v="HABITAT FOR HUMANITY KENYA"/>
    <n v="35372.79"/>
    <n v="0"/>
    <n v="35372.79"/>
    <n v="7042.86"/>
    <n v="2641.07"/>
    <n v="9683.93"/>
    <n v="0.27376777460867519"/>
    <n v="0"/>
    <n v="9683.93"/>
    <n v="484.19650000000001"/>
    <m/>
    <n v="9199.7335000000003"/>
  </r>
  <r>
    <x v="121"/>
    <s v="Normal-Income Tagged"/>
    <n v="18"/>
    <d v="2024-11-20T00:00:00"/>
    <x v="6"/>
    <s v="Pelecia"/>
    <s v="1318457"/>
    <s v="HABITAT FOR HUMANITY KENYA"/>
    <n v="1731.81"/>
    <n v="0"/>
    <n v="1731.81"/>
    <n v="172.41"/>
    <n v="129.30000000000001"/>
    <n v="301.71000000000004"/>
    <n v="0.17421657110191074"/>
    <n v="0"/>
    <n v="301.71000000000004"/>
    <n v="15.085500000000003"/>
    <m/>
    <n v="286.62450000000001"/>
  </r>
  <r>
    <x v="121"/>
    <s v="Normal-Income Tagged"/>
    <n v="18"/>
    <d v="2024-11-21T00:00:00"/>
    <x v="6"/>
    <s v="Pelecia"/>
    <s v="1318461"/>
    <s v="THE MEDIA COUNCIL OF KENYA TRU"/>
    <n v="705026.23"/>
    <n v="705026.23"/>
    <n v="0"/>
    <n v="140365.6"/>
    <n v="70182.8"/>
    <n v="210548.40000000002"/>
    <n v="0.29863910169696811"/>
    <n v="210548.40000000002"/>
    <n v="0"/>
    <n v="0"/>
    <m/>
    <n v="0"/>
  </r>
  <r>
    <x v="121"/>
    <s v="Normal-Income Tagged"/>
    <n v="18"/>
    <d v="2024-11-22T00:00:00"/>
    <x v="6"/>
    <s v="Pelecia"/>
    <s v="1318462"/>
    <s v="THE MEDIA COUNCIL OF KENYA TRU"/>
    <n v="2037527.62"/>
    <n v="2037527.62"/>
    <n v="0"/>
    <n v="202836"/>
    <n v="152127"/>
    <n v="354963"/>
    <n v="0.17421260772896907"/>
    <n v="354963"/>
    <n v="0"/>
    <n v="0"/>
    <m/>
    <n v="0"/>
  </r>
  <r>
    <x v="121"/>
    <s v="Normal-Income Tagged"/>
    <n v="18"/>
    <d v="2024-11-23T00:00:00"/>
    <x v="6"/>
    <s v="Pelecia"/>
    <s v="1318463"/>
    <s v="THE MEDIA COUNCIL OF KENYA TRU"/>
    <n v="366431.38"/>
    <n v="366431.38"/>
    <n v="0"/>
    <n v="36475"/>
    <n v="27356.25"/>
    <n v="63831.25"/>
    <n v="0.17419700790909337"/>
    <n v="63831.25"/>
    <n v="0"/>
    <n v="0"/>
    <m/>
    <n v="0"/>
  </r>
  <r>
    <x v="121"/>
    <s v="Normal-Income Tagged"/>
    <n v="18"/>
    <d v="2024-11-24T00:00:00"/>
    <x v="6"/>
    <s v="Pelecia"/>
    <s v="1318464"/>
    <s v="THE MEDIA COUNCIL OF KENYA TRU"/>
    <n v="141037.65"/>
    <n v="141037.65"/>
    <n v="0"/>
    <n v="28073.200000000001"/>
    <n v="14036.6"/>
    <n v="42109.8"/>
    <n v="0.29857133892971133"/>
    <n v="42109.799999999996"/>
    <n v="0"/>
    <n v="0"/>
    <m/>
    <n v="0"/>
  </r>
  <r>
    <x v="121"/>
    <s v="Normal-Income Tagged"/>
    <n v="18"/>
    <d v="2024-11-25T00:00:00"/>
    <x v="6"/>
    <s v="Pelecia"/>
    <s v="1318465"/>
    <s v="THE MEDIA COUNCIL OF KENYA TRU"/>
    <n v="5062.5"/>
    <n v="5062.5"/>
    <n v="0"/>
    <n v="1000"/>
    <n v="500"/>
    <n v="1500"/>
    <n v="0.29629629629629628"/>
    <n v="1500"/>
    <n v="0"/>
    <n v="0"/>
    <m/>
    <n v="0"/>
  </r>
  <r>
    <x v="121"/>
    <s v="Normal-Income Tagged"/>
    <n v="18"/>
    <d v="2024-11-26T00:00:00"/>
    <x v="6"/>
    <s v="Pelecia"/>
    <s v="1318466"/>
    <s v="THE MEDIA COUNCIL OF KENYA TRU"/>
    <n v="192483.11"/>
    <n v="192483.11"/>
    <n v="0"/>
    <n v="47895.25"/>
    <n v="19158.099999999999"/>
    <n v="67053.350000000006"/>
    <n v="0.34835965607579811"/>
    <n v="67053.350000000006"/>
    <n v="0"/>
    <n v="0"/>
    <m/>
    <n v="0"/>
  </r>
  <r>
    <x v="121"/>
    <s v="Normal-Income Tagged"/>
    <n v="18"/>
    <d v="2024-11-27T00:00:00"/>
    <x v="6"/>
    <s v="Pelecia"/>
    <s v="1318467"/>
    <s v="THE MEDIA COUNCIL OF KENYA TRU"/>
    <n v="59911.22"/>
    <n v="59911.22"/>
    <n v="0"/>
    <n v="5960.3"/>
    <n v="5960.3"/>
    <n v="11920.6"/>
    <n v="0.19897107753773"/>
    <n v="11920.6"/>
    <n v="0"/>
    <n v="0"/>
    <m/>
    <n v="0"/>
  </r>
  <r>
    <x v="121"/>
    <s v="Normal-Income Tagged"/>
    <n v="18"/>
    <d v="2024-11-28T00:00:00"/>
    <x v="6"/>
    <s v="Pelecia"/>
    <s v="1318468"/>
    <s v="THE MEDIA COUNCIL OF KENYA TRU"/>
    <n v="149948.56"/>
    <n v="149948.56"/>
    <n v="0"/>
    <n v="14923.7"/>
    <n v="14923.7"/>
    <n v="29847.4"/>
    <n v="0.19905092786486248"/>
    <n v="29847.4"/>
    <n v="0"/>
    <n v="0"/>
    <m/>
    <n v="0"/>
  </r>
  <r>
    <x v="121"/>
    <s v="Normal-Income Tagged"/>
    <n v="18"/>
    <d v="2024-11-29T00:00:00"/>
    <x v="6"/>
    <s v="Pelecia"/>
    <s v="1318469"/>
    <s v="THE MEDIA COUNCIL OF KENYA TRU"/>
    <n v="89950.79"/>
    <n v="89950.79"/>
    <n v="0"/>
    <n v="17901.599999999999"/>
    <n v="8950.7999999999993"/>
    <n v="26852.399999999998"/>
    <n v="0.29852322586605406"/>
    <n v="26852.399999999994"/>
    <n v="0"/>
    <n v="0"/>
    <m/>
    <n v="0"/>
  </r>
  <r>
    <x v="121"/>
    <s v="Normal-Income Tagged"/>
    <n v="18"/>
    <d v="2024-11-30T00:00:00"/>
    <x v="6"/>
    <s v="Pelecia"/>
    <s v="1318470"/>
    <s v="THE MEDIA COUNCIL OF KENYA TRU"/>
    <n v="1205287"/>
    <n v="1205287"/>
    <n v="0"/>
    <n v="95991"/>
    <n v="0"/>
    <n v="95991"/>
    <n v="7.9641612329677494E-2"/>
    <n v="95991"/>
    <n v="0"/>
    <n v="0"/>
    <m/>
    <n v="0"/>
  </r>
  <r>
    <x v="122"/>
    <s v="Normal-Income Tagged"/>
    <n v="17"/>
    <d v="2024-12-01T00:00:00"/>
    <x v="6"/>
    <s v="Pelecia"/>
    <s v="1318480"/>
    <s v="THE ANTI-COUNTERFEIT AGENCY"/>
    <n v="8832.57"/>
    <n v="0"/>
    <n v="8832.57"/>
    <n v="879.3"/>
    <n v="0"/>
    <n v="879.3"/>
    <n v="9.9551999021802257E-2"/>
    <n v="0"/>
    <n v="879.3"/>
    <n v="43.965000000000003"/>
    <m/>
    <n v="835.33499999999992"/>
  </r>
  <r>
    <x v="123"/>
    <s v="Normal-Income Tagged"/>
    <n v="16"/>
    <d v="2024-12-02T00:00:00"/>
    <x v="6"/>
    <s v="Pelecia"/>
    <s v="1318481"/>
    <s v="JUMBO CHEM K. LTD"/>
    <n v="900.03"/>
    <n v="0"/>
    <n v="900.03"/>
    <n v="179.2"/>
    <n v="0"/>
    <n v="179.2"/>
    <n v="0.19910447429530126"/>
    <n v="0"/>
    <n v="179.2"/>
    <n v="8.9599999999999991"/>
    <m/>
    <n v="170.23999999999998"/>
  </r>
  <r>
    <x v="123"/>
    <s v="Normal-Income Tagged"/>
    <n v="16"/>
    <d v="2024-12-03T00:00:00"/>
    <x v="6"/>
    <s v="Pelecia"/>
    <s v="1318489"/>
    <s v="THE ANTI-COUNTERFEIT AGENCY"/>
    <n v="1628.29"/>
    <n v="0"/>
    <n v="1628.29"/>
    <n v="162.1"/>
    <n v="0"/>
    <n v="162.1"/>
    <n v="9.9552291053804906E-2"/>
    <n v="0"/>
    <n v="162.1"/>
    <n v="8.1050000000000004"/>
    <m/>
    <n v="153.995"/>
  </r>
  <r>
    <x v="124"/>
    <s v="Normal-Income Tagged"/>
    <n v="14"/>
    <d v="2024-12-04T00:00:00"/>
    <x v="6"/>
    <s v="Pelecia"/>
    <s v="1318493"/>
    <s v="KENYA INSTITUTE OF CURRICULUM"/>
    <n v="8397.7999999999993"/>
    <n v="0"/>
    <n v="8397.7999999999993"/>
    <n v="836.02"/>
    <n v="0"/>
    <n v="836.02"/>
    <n v="9.9552263688108794E-2"/>
    <n v="0"/>
    <n v="836.02"/>
    <n v="41.801000000000002"/>
    <m/>
    <n v="794.21899999999994"/>
  </r>
  <r>
    <x v="124"/>
    <s v="Normal-Income Tagged"/>
    <n v="14"/>
    <d v="2024-12-05T00:00:00"/>
    <x v="6"/>
    <s v="Pelecia"/>
    <s v="1318494"/>
    <s v="KENYA INSTITUTE OF CURRICULUM"/>
    <n v="11905.73"/>
    <n v="0"/>
    <n v="11905.73"/>
    <n v="1185.24"/>
    <n v="0"/>
    <n v="1185.24"/>
    <n v="9.955206442612087E-2"/>
    <n v="0"/>
    <n v="1185.24"/>
    <n v="59.262"/>
    <m/>
    <n v="1125.9780000000001"/>
  </r>
  <r>
    <x v="124"/>
    <s v="Normal-Income Tagged"/>
    <n v="14"/>
    <d v="2024-12-06T00:00:00"/>
    <x v="6"/>
    <s v="Pelecia"/>
    <s v="1318495"/>
    <s v="KENYA INSTITUTE OF CURRICULUM"/>
    <n v="9587.61"/>
    <n v="0"/>
    <n v="9587.61"/>
    <n v="954.47"/>
    <n v="0"/>
    <n v="954.47"/>
    <n v="9.9552443205345231E-2"/>
    <n v="0"/>
    <n v="954.47"/>
    <n v="47.723500000000001"/>
    <m/>
    <n v="906.74649999999997"/>
  </r>
  <r>
    <x v="124"/>
    <s v="Normal-Income Tagged"/>
    <n v="14"/>
    <d v="2024-12-07T00:00:00"/>
    <x v="6"/>
    <s v="Pelecia"/>
    <s v="1318496"/>
    <s v="KENYA INSTITUTE OF CURRICULUM"/>
    <n v="3317.54"/>
    <n v="0"/>
    <n v="3317.54"/>
    <n v="330.27"/>
    <n v="0"/>
    <n v="330.27"/>
    <n v="9.9552680600686047E-2"/>
    <n v="0"/>
    <n v="330.27"/>
    <n v="16.513500000000001"/>
    <m/>
    <n v="313.75649999999996"/>
  </r>
  <r>
    <x v="124"/>
    <s v="Normal-Income Tagged"/>
    <n v="14"/>
    <d v="2024-12-08T00:00:00"/>
    <x v="6"/>
    <s v="Pelecia"/>
    <s v="1318497"/>
    <s v="KENYA INSTITUTE OF CURRICULUM"/>
    <n v="4431"/>
    <n v="0"/>
    <n v="4431"/>
    <n v="441.12"/>
    <n v="0"/>
    <n v="441.12"/>
    <n v="9.9553148273527417E-2"/>
    <n v="0"/>
    <n v="441.12"/>
    <n v="22.056000000000001"/>
    <m/>
    <n v="419.06400000000002"/>
  </r>
  <r>
    <x v="124"/>
    <s v="Normal-Income Tagged"/>
    <n v="14"/>
    <d v="2024-12-09T00:00:00"/>
    <x v="6"/>
    <s v="Pelecia"/>
    <s v="1318501"/>
    <s v="ORARO &amp; CO. ADVOCATES."/>
    <n v="38582.85"/>
    <n v="0"/>
    <n v="38582.85"/>
    <n v="3841"/>
    <n v="0"/>
    <n v="3841"/>
    <n v="9.9552003027251743E-2"/>
    <n v="0"/>
    <n v="3840.9999999999995"/>
    <n v="192.04999999999998"/>
    <m/>
    <n v="3648.9499999999994"/>
  </r>
  <r>
    <x v="124"/>
    <s v="Normal-Income Tagged"/>
    <n v="14"/>
    <d v="2024-12-10T00:00:00"/>
    <x v="6"/>
    <s v="Pelecia"/>
    <s v="1318502"/>
    <s v="PARO INVESTMENT/ PRIME BANK"/>
    <n v="269510.37"/>
    <n v="0"/>
    <n v="269510.37"/>
    <n v="53660.6"/>
    <n v="0"/>
    <n v="53660.6"/>
    <n v="0.1991040270546918"/>
    <n v="0"/>
    <n v="53660.6"/>
    <n v="2683.03"/>
    <m/>
    <n v="50977.57"/>
  </r>
  <r>
    <x v="125"/>
    <s v="Normal-Income Tagged"/>
    <n v="11"/>
    <d v="2024-12-11T00:00:00"/>
    <x v="6"/>
    <s v="Pelecia"/>
    <n v="1318505"/>
    <s v="SAFARICOM PLC LTD"/>
    <n v="609528.1"/>
    <n v="0"/>
    <n v="609528.1"/>
    <n v="0"/>
    <n v="0"/>
    <n v="0"/>
    <n v="0"/>
    <n v="0"/>
    <n v="0"/>
    <n v="0"/>
    <m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5">
  <r>
    <d v="2024-01-01T00:00:00"/>
    <s v="Normal-Income Tagged"/>
    <n v="291"/>
    <d v="2024-01-01T00:00:00"/>
    <x v="0"/>
    <s v="Eugenia"/>
    <s v="1315148"/>
    <s v="SAFARICOM PLC LTD"/>
    <n v="1484251.21"/>
    <n v="1484251.21"/>
    <n v="0"/>
    <m/>
    <n v="0"/>
    <n v="0"/>
    <n v="0"/>
    <n v="0"/>
    <n v="0"/>
    <n v="0"/>
    <m/>
    <n v="0"/>
    <x v="0"/>
  </r>
  <r>
    <d v="2024-01-01T00:00:00"/>
    <s v="Normal-Income Tagged"/>
    <n v="291"/>
    <d v="2024-01-01T00:00:00"/>
    <x v="0"/>
    <s v="Eugenia"/>
    <s v="1315364"/>
    <s v="SAFARICOM PLC LTD"/>
    <n v="1781968.5"/>
    <n v="1781968.5"/>
    <n v="0"/>
    <m/>
    <n v="0"/>
    <n v="0"/>
    <n v="0"/>
    <n v="0"/>
    <n v="0"/>
    <n v="0"/>
    <m/>
    <n v="0"/>
    <x v="0"/>
  </r>
  <r>
    <d v="2024-01-01T00:00:00"/>
    <s v="Normal-Income Tagged"/>
    <n v="291"/>
    <d v="2024-01-01T00:00:00"/>
    <x v="0"/>
    <s v="Eugenia"/>
    <s v="1315376"/>
    <s v="SAFARICOM PLC LTD"/>
    <n v="5996770"/>
    <n v="5996770"/>
    <n v="0"/>
    <m/>
    <n v="5996770"/>
    <n v="5996770"/>
    <n v="1"/>
    <n v="5996770"/>
    <n v="0"/>
    <n v="0"/>
    <m/>
    <n v="0"/>
    <x v="0"/>
  </r>
  <r>
    <d v="2024-01-01T00:00:00"/>
    <s v="Normal-Income Tagged"/>
    <n v="291"/>
    <d v="2024-01-01T00:00:00"/>
    <x v="0"/>
    <s v="Eugenia"/>
    <s v="1315786"/>
    <s v="SAFARICOM PLC LTD"/>
    <n v="10000000"/>
    <n v="10000000"/>
    <n v="0"/>
    <m/>
    <n v="0"/>
    <n v="0"/>
    <n v="0"/>
    <n v="0"/>
    <n v="0"/>
    <n v="0"/>
    <m/>
    <n v="0"/>
    <x v="0"/>
  </r>
  <r>
    <d v="2024-01-01T00:00:00"/>
    <s v="Normal-Income Tagged"/>
    <n v="291"/>
    <d v="2024-01-01T00:00:00"/>
    <x v="0"/>
    <s v="Eugenia"/>
    <s v="1315787"/>
    <s v="SAFARICOM PLC LTD"/>
    <n v="777816.31"/>
    <n v="777816.31"/>
    <n v="0"/>
    <m/>
    <n v="0"/>
    <n v="0"/>
    <n v="0"/>
    <n v="0"/>
    <n v="0"/>
    <n v="0"/>
    <m/>
    <n v="0"/>
    <x v="0"/>
  </r>
  <r>
    <d v="2024-01-08T00:00:00"/>
    <s v="Normal-Income Tagged"/>
    <n v="284"/>
    <d v="2024-01-08T00:00:00"/>
    <x v="0"/>
    <s v="Eugenia"/>
    <s v="1315124"/>
    <s v="EMBASSY OF BELGIUM"/>
    <n v="346341.98"/>
    <n v="346341.98"/>
    <n v="0"/>
    <n v="68958.080000000002"/>
    <n v="0"/>
    <n v="68958.080000000002"/>
    <n v="0.19910401851949916"/>
    <n v="68958.080000000002"/>
    <n v="0"/>
    <n v="0"/>
    <m/>
    <n v="0"/>
    <x v="0"/>
  </r>
  <r>
    <d v="2024-01-08T00:00:00"/>
    <s v="Normal-Income Tagged"/>
    <n v="284"/>
    <d v="2024-01-08T00:00:00"/>
    <x v="0"/>
    <s v="Eugenia"/>
    <s v="1315119"/>
    <s v="MPESA FOUNDATION"/>
    <n v="561581"/>
    <n v="561581"/>
    <n v="0"/>
    <m/>
    <n v="0"/>
    <n v="0"/>
    <n v="0"/>
    <n v="0"/>
    <n v="0"/>
    <n v="0"/>
    <m/>
    <n v="0"/>
    <x v="0"/>
  </r>
  <r>
    <d v="2024-01-08T00:00:00"/>
    <s v="Normal-Income Tagged"/>
    <n v="284"/>
    <d v="2024-01-08T00:00:00"/>
    <x v="0"/>
    <s v="Eugenia"/>
    <s v="1315118"/>
    <s v="SAFARICOM FOUNDATION"/>
    <n v="181736.33"/>
    <n v="0"/>
    <n v="181736.33"/>
    <m/>
    <n v="0"/>
    <n v="0"/>
    <n v="0"/>
    <n v="0"/>
    <n v="0"/>
    <n v="0"/>
    <m/>
    <n v="0"/>
    <x v="0"/>
  </r>
  <r>
    <d v="2024-01-08T00:00:00"/>
    <s v="Normal-Income Tagged"/>
    <n v="284"/>
    <d v="2024-01-08T00:00:00"/>
    <x v="0"/>
    <s v="Eugenia"/>
    <s v="1315117"/>
    <s v="SAFARICOM PENSION FUND"/>
    <n v="603983.18000000005"/>
    <n v="603983.18000000005"/>
    <n v="0"/>
    <m/>
    <n v="0"/>
    <n v="0"/>
    <n v="0"/>
    <n v="0"/>
    <n v="0"/>
    <n v="0"/>
    <m/>
    <n v="0"/>
    <x v="0"/>
  </r>
  <r>
    <d v="2024-01-08T00:00:00"/>
    <s v="Normal-Income Tagged"/>
    <n v="284"/>
    <d v="2024-01-08T00:00:00"/>
    <x v="0"/>
    <s v="Eugenia"/>
    <s v="1315128"/>
    <s v="UBA KENYA BANK LTD"/>
    <n v="50225"/>
    <n v="50225"/>
    <n v="0"/>
    <n v="10000"/>
    <n v="0"/>
    <n v="10000"/>
    <n v="0.1991040318566451"/>
    <n v="10000"/>
    <n v="0"/>
    <n v="0"/>
    <m/>
    <n v="0"/>
    <x v="0"/>
  </r>
  <r>
    <d v="2024-01-08T00:00:00"/>
    <s v="Normal-Income Tagged"/>
    <n v="284"/>
    <d v="2024-01-08T00:00:00"/>
    <x v="0"/>
    <s v="Eugenia"/>
    <s v="1315120"/>
    <s v="ZINDUA TRUST"/>
    <n v="167835"/>
    <n v="167835"/>
    <n v="0"/>
    <m/>
    <n v="0"/>
    <n v="0"/>
    <n v="0"/>
    <n v="0"/>
    <n v="0"/>
    <n v="0"/>
    <m/>
    <n v="0"/>
    <x v="0"/>
  </r>
  <r>
    <d v="2024-01-11T00:00:00"/>
    <s v="Normal-Income Tagged"/>
    <n v="281"/>
    <d v="2024-01-11T00:00:00"/>
    <x v="0"/>
    <s v="Eugenia"/>
    <s v="1315195"/>
    <s v="THE M-PESA ACADEMY"/>
    <n v="3768215.83"/>
    <n v="3768215.83"/>
    <n v="0"/>
    <n v="937823.75"/>
    <n v="0"/>
    <n v="937823.75"/>
    <n v="0.2488773977683757"/>
    <n v="937823.75"/>
    <n v="0"/>
    <n v="0"/>
    <m/>
    <n v="0"/>
    <x v="0"/>
  </r>
  <r>
    <d v="2024-01-11T00:00:00"/>
    <s v="Normal-Income Tagged"/>
    <n v="281"/>
    <d v="2024-01-11T00:00:00"/>
    <x v="0"/>
    <s v="Eugenia"/>
    <s v="1315196"/>
    <s v="THE M-PESA ACADEMY"/>
    <n v="1248363"/>
    <n v="1248363"/>
    <n v="0"/>
    <n v="124273.07"/>
    <n v="0"/>
    <n v="124273.07"/>
    <n v="9.9548825141405187E-2"/>
    <n v="124273.07"/>
    <n v="0"/>
    <n v="0"/>
    <m/>
    <n v="0"/>
    <x v="0"/>
  </r>
  <r>
    <d v="2024-01-11T00:00:00"/>
    <s v="Normal-Income Tagged"/>
    <n v="281"/>
    <d v="2024-01-11T00:00:00"/>
    <x v="0"/>
    <s v="Eugenia"/>
    <s v="1315198"/>
    <s v="THE M-PESA ACADEMY"/>
    <n v="60310"/>
    <n v="60310"/>
    <n v="0"/>
    <n v="6000"/>
    <n v="0"/>
    <n v="6000"/>
    <n v="9.9485989056541199E-2"/>
    <n v="6000"/>
    <n v="0"/>
    <n v="0"/>
    <m/>
    <n v="0"/>
    <x v="0"/>
  </r>
  <r>
    <d v="2024-01-11T00:00:00"/>
    <s v="Normal-Income Tagged"/>
    <n v="281"/>
    <d v="2024-01-11T00:00:00"/>
    <x v="0"/>
    <s v="Eugenia"/>
    <s v="1315199"/>
    <s v="THE M-PESA ACADEMY"/>
    <n v="104249.85"/>
    <n v="104249.85"/>
    <n v="0"/>
    <n v="20748.599999999999"/>
    <n v="0"/>
    <n v="20748.599999999999"/>
    <n v="0.19902762450017911"/>
    <n v="20748.599999999999"/>
    <n v="0"/>
    <n v="0"/>
    <m/>
    <n v="0"/>
    <x v="0"/>
  </r>
  <r>
    <d v="2024-01-11T00:00:00"/>
    <s v="Normal-Income Tagged"/>
    <n v="281"/>
    <d v="2024-01-11T00:00:00"/>
    <x v="0"/>
    <s v="Eugenia"/>
    <s v="1315200"/>
    <s v="THE M-PESA ACADEMY"/>
    <n v="113609.77"/>
    <n v="113609.77"/>
    <n v="0"/>
    <n v="11306.1"/>
    <n v="0"/>
    <n v="11306.1"/>
    <n v="9.9516969359237331E-2"/>
    <n v="11306.1"/>
    <n v="0"/>
    <n v="0"/>
    <m/>
    <n v="0"/>
    <x v="0"/>
  </r>
  <r>
    <d v="2024-01-11T00:00:00"/>
    <s v="Normal-Income Tagged"/>
    <n v="281"/>
    <d v="2024-01-11T00:00:00"/>
    <x v="0"/>
    <s v="Eugenia"/>
    <s v="1315202"/>
    <s v="THE M-PESA ACADEMY"/>
    <n v="189913.61"/>
    <n v="189913.61"/>
    <n v="0"/>
    <n v="37804.6"/>
    <n v="0"/>
    <n v="37804.6"/>
    <n v="0.19906208933630404"/>
    <n v="37804.6"/>
    <n v="0"/>
    <n v="0"/>
    <m/>
    <n v="0"/>
    <x v="0"/>
  </r>
  <r>
    <d v="2024-01-11T00:00:00"/>
    <s v="Normal-Income Tagged"/>
    <n v="281"/>
    <d v="2024-01-11T00:00:00"/>
    <x v="0"/>
    <s v="Eugenia"/>
    <s v="1315203"/>
    <s v="THE M-PESA ACADEMY"/>
    <n v="12596.25"/>
    <n v="12596.25"/>
    <n v="0"/>
    <n v="2500"/>
    <n v="0"/>
    <n v="2500"/>
    <n v="0.19847176739108863"/>
    <n v="2500"/>
    <n v="0"/>
    <n v="0"/>
    <m/>
    <n v="0"/>
    <x v="0"/>
  </r>
  <r>
    <d v="2024-01-11T00:00:00"/>
    <s v="Normal-Income Tagged"/>
    <n v="281"/>
    <d v="2024-01-11T00:00:00"/>
    <x v="0"/>
    <s v="Eugenia"/>
    <s v="1315205"/>
    <s v="THE M-PESA ACADEMY"/>
    <n v="10085"/>
    <n v="10085"/>
    <n v="0"/>
    <n v="1000"/>
    <n v="0"/>
    <n v="1000"/>
    <n v="9.9157164105106596E-2"/>
    <n v="1000"/>
    <n v="0"/>
    <n v="0"/>
    <m/>
    <n v="0"/>
    <x v="0"/>
  </r>
  <r>
    <d v="2024-01-11T00:00:00"/>
    <s v="Normal-Income Tagged"/>
    <n v="281"/>
    <d v="2024-01-11T00:00:00"/>
    <x v="0"/>
    <s v="Eugenia"/>
    <s v="1315206"/>
    <s v="THE M-PESA ACADEMY"/>
    <n v="25152.5"/>
    <n v="25152.5"/>
    <n v="0"/>
    <n v="5000"/>
    <n v="0"/>
    <n v="5000"/>
    <n v="0.19878739687903788"/>
    <n v="5000"/>
    <n v="0"/>
    <n v="0"/>
    <m/>
    <n v="0"/>
    <x v="0"/>
  </r>
  <r>
    <d v="2024-01-11T00:00:00"/>
    <s v="Normal-Income Tagged"/>
    <n v="281"/>
    <d v="2024-01-11T00:00:00"/>
    <x v="0"/>
    <s v="Eugenia"/>
    <s v="1315208"/>
    <s v="THE M-PESA ACADEMY"/>
    <n v="35761.019999999997"/>
    <n v="35761.019999999997"/>
    <n v="0"/>
    <n v="7112.2"/>
    <n v="0"/>
    <n v="7112.2"/>
    <n v="0.19888135181826472"/>
    <n v="7112.2000000000007"/>
    <n v="0"/>
    <n v="0"/>
    <m/>
    <n v="0"/>
    <x v="0"/>
  </r>
  <r>
    <d v="2024-01-11T00:00:00"/>
    <s v="Normal-Income Tagged"/>
    <n v="281"/>
    <d v="2024-01-11T00:00:00"/>
    <x v="0"/>
    <s v="Eugenia"/>
    <s v="1315209"/>
    <s v="THE M-PESA ACADEMY"/>
    <n v="313594.68"/>
    <n v="313594.68"/>
    <n v="0"/>
    <n v="31215"/>
    <n v="0"/>
    <n v="31215"/>
    <n v="9.9539316164419633E-2"/>
    <n v="31215"/>
    <n v="0"/>
    <n v="0"/>
    <m/>
    <n v="0"/>
    <x v="0"/>
  </r>
  <r>
    <d v="2024-01-11T00:00:00"/>
    <s v="Normal-Income Tagged"/>
    <n v="281"/>
    <d v="2024-01-11T00:00:00"/>
    <x v="0"/>
    <s v="Eugenia"/>
    <s v="1315210"/>
    <s v="THE M-PESA ACADEMY"/>
    <n v="307306.51"/>
    <n v="307306.51"/>
    <n v="0"/>
    <n v="30589"/>
    <n v="0"/>
    <n v="30589"/>
    <n v="9.953905629919782E-2"/>
    <n v="30589"/>
    <n v="0"/>
    <n v="0"/>
    <m/>
    <n v="0"/>
    <x v="0"/>
  </r>
  <r>
    <d v="2024-01-11T00:00:00"/>
    <s v="Normal-Income Tagged"/>
    <n v="281"/>
    <d v="2024-01-11T00:00:00"/>
    <x v="0"/>
    <s v="Eugenia"/>
    <s v="1315212"/>
    <s v="THE M-PESA ACADEMY"/>
    <n v="25152.5"/>
    <n v="25152.5"/>
    <n v="0"/>
    <n v="2500"/>
    <n v="0"/>
    <n v="2500"/>
    <n v="9.9393698439518938E-2"/>
    <n v="2500"/>
    <n v="0"/>
    <n v="0"/>
    <m/>
    <n v="0"/>
    <x v="0"/>
  </r>
  <r>
    <d v="2024-01-11T00:00:00"/>
    <s v="Normal-Income Tagged"/>
    <n v="281"/>
    <d v="2024-01-11T00:00:00"/>
    <x v="0"/>
    <s v="Eugenia"/>
    <s v="1315213"/>
    <s v="THE M-PESA ACADEMY"/>
    <n v="1079977.95"/>
    <n v="1079977.95"/>
    <n v="0"/>
    <n v="107510"/>
    <n v="0"/>
    <n v="107510"/>
    <n v="9.9548328741341438E-2"/>
    <n v="107510"/>
    <n v="0"/>
    <n v="0"/>
    <m/>
    <n v="0"/>
    <x v="0"/>
  </r>
  <r>
    <d v="2024-01-11T00:00:00"/>
    <s v="Normal-Income Tagged"/>
    <n v="281"/>
    <d v="2024-01-11T00:00:00"/>
    <x v="0"/>
    <s v="Eugenia"/>
    <s v="1315214"/>
    <s v="THE M-PESA ACADEMY"/>
    <n v="99063.61"/>
    <n v="99063.61"/>
    <n v="0"/>
    <n v="9858"/>
    <n v="0"/>
    <n v="9858"/>
    <n v="9.95118187193057E-2"/>
    <n v="9858"/>
    <n v="0"/>
    <n v="0"/>
    <m/>
    <n v="0"/>
    <x v="0"/>
  </r>
  <r>
    <d v="2024-01-11T00:00:00"/>
    <s v="Normal-Income Tagged"/>
    <n v="281"/>
    <d v="2024-01-11T00:00:00"/>
    <x v="0"/>
    <s v="Eugenia"/>
    <s v="1315215"/>
    <s v="THE M-PESA ACADEMY"/>
    <n v="5063"/>
    <n v="5063"/>
    <n v="0"/>
    <n v="500.05"/>
    <n v="0"/>
    <n v="500.05"/>
    <n v="9.8765554019356119E-2"/>
    <n v="500.05"/>
    <n v="0"/>
    <n v="0"/>
    <m/>
    <n v="0"/>
    <x v="0"/>
  </r>
  <r>
    <d v="2024-01-12T00:00:00"/>
    <s v="Normal-Income Tagged"/>
    <n v="280"/>
    <d v="2024-01-12T00:00:00"/>
    <x v="0"/>
    <s v="Eugenia"/>
    <s v="1315228"/>
    <s v="EABX PUBLIC LIMITED COMPANY"/>
    <n v="17166.11"/>
    <n v="17166.11"/>
    <n v="0"/>
    <n v="1704.94"/>
    <n v="0"/>
    <n v="1704.94"/>
    <n v="9.9320113875537325E-2"/>
    <n v="1704.94"/>
    <n v="0"/>
    <n v="0"/>
    <m/>
    <n v="0"/>
    <x v="0"/>
  </r>
  <r>
    <d v="2024-01-12T00:00:00"/>
    <s v="Normal-Income Tagged"/>
    <n v="280"/>
    <d v="2024-01-12T00:00:00"/>
    <x v="0"/>
    <s v="Eugenia"/>
    <s v="1315230"/>
    <s v="EABX PUBLIC LIMITED COMPANY"/>
    <n v="5062.5"/>
    <n v="5062.5"/>
    <n v="0"/>
    <n v="1000"/>
    <n v="0"/>
    <n v="1000"/>
    <n v="0.19753086419753085"/>
    <n v="1000"/>
    <n v="0"/>
    <n v="0"/>
    <m/>
    <n v="0"/>
    <x v="0"/>
  </r>
  <r>
    <d v="2024-01-12T00:00:00"/>
    <s v="Normal-Income Tagged"/>
    <n v="280"/>
    <d v="2024-01-12T00:00:00"/>
    <x v="0"/>
    <s v="Eugenia"/>
    <s v="1315232"/>
    <s v="EABX PUBLIC LIMITED COMPANY"/>
    <n v="5062.5"/>
    <n v="5062.5"/>
    <n v="0"/>
    <n v="1250"/>
    <n v="0"/>
    <n v="1250"/>
    <n v="0.24691358024691357"/>
    <n v="1250"/>
    <n v="0"/>
    <n v="0"/>
    <m/>
    <n v="0"/>
    <x v="0"/>
  </r>
  <r>
    <d v="2024-01-12T00:00:00"/>
    <s v="Normal-Income Tagged"/>
    <n v="280"/>
    <d v="2024-01-12T00:00:00"/>
    <x v="0"/>
    <s v="Eugenia"/>
    <s v="1315233"/>
    <s v="EABX PUBLIC LIMITED COMPANY"/>
    <n v="8603.06"/>
    <n v="8603.06"/>
    <n v="0"/>
    <n v="852.47"/>
    <n v="0"/>
    <n v="852.47"/>
    <n v="9.9089161298421727E-2"/>
    <n v="852.47"/>
    <n v="0"/>
    <n v="0"/>
    <m/>
    <n v="0"/>
    <x v="0"/>
  </r>
  <r>
    <d v="2024-01-15T00:00:00"/>
    <s v="Normal-Income Tagged"/>
    <n v="277"/>
    <d v="2024-01-15T00:00:00"/>
    <x v="0"/>
    <s v="Eugenia"/>
    <s v="1315235"/>
    <s v="KENBRIGHT REINSURANCE BROKERS"/>
    <n v="464387.38"/>
    <n v="464387.38"/>
    <n v="0"/>
    <n v="92461.4"/>
    <n v="0"/>
    <n v="92461.4"/>
    <n v="0.19910403249976344"/>
    <n v="92461.4"/>
    <n v="0"/>
    <n v="0"/>
    <m/>
    <n v="0"/>
    <x v="0"/>
  </r>
  <r>
    <d v="2024-01-22T00:00:00"/>
    <s v="Normal-Income Tagged"/>
    <n v="270"/>
    <d v="2024-01-22T00:00:00"/>
    <x v="0"/>
    <s v="Eugenia"/>
    <s v="1315293"/>
    <s v="HIGH NOON PLAZA LIMITED"/>
    <n v="162164.48000000001"/>
    <n v="162164.48000000001"/>
    <n v="0"/>
    <n v="40359.5"/>
    <n v="0"/>
    <n v="40359.5"/>
    <n v="0.24888002600816159"/>
    <n v="40359.5"/>
    <n v="0"/>
    <n v="0"/>
    <m/>
    <n v="0"/>
    <x v="0"/>
  </r>
  <r>
    <d v="2024-01-22T00:00:00"/>
    <s v="Normal-Income Tagged"/>
    <n v="270"/>
    <d v="2024-01-22T00:00:00"/>
    <x v="0"/>
    <s v="Eugenia"/>
    <s v="1315294"/>
    <s v="HIGH NOON PLAZA LIMITED"/>
    <n v="28957.73"/>
    <n v="28957.73"/>
    <n v="0"/>
    <n v="7207"/>
    <n v="0"/>
    <n v="7207"/>
    <n v="0.24888000544241556"/>
    <n v="7207"/>
    <n v="0"/>
    <n v="0"/>
    <m/>
    <n v="0"/>
    <x v="0"/>
  </r>
  <r>
    <d v="2024-01-22T00:00:00"/>
    <s v="Normal-Income Tagged"/>
    <n v="270"/>
    <d v="2024-01-22T00:00:00"/>
    <x v="0"/>
    <s v="Eugenia"/>
    <s v="1315295"/>
    <s v="HIGH NOON PLAZA LIMITED"/>
    <n v="5022.5"/>
    <n v="5022.5"/>
    <n v="0"/>
    <n v="500"/>
    <n v="0"/>
    <n v="500"/>
    <n v="9.9552015928322551E-2"/>
    <n v="500"/>
    <n v="0"/>
    <n v="0"/>
    <m/>
    <n v="0"/>
    <x v="0"/>
  </r>
  <r>
    <d v="2024-01-22T00:00:00"/>
    <s v="Normal-Income Tagged"/>
    <n v="270"/>
    <d v="2024-01-22T00:00:00"/>
    <x v="0"/>
    <s v="Eugenia"/>
    <s v="1315296"/>
    <s v="HIGH NOON PLAZA LIMITED"/>
    <n v="5817.06"/>
    <n v="5817.06"/>
    <n v="0"/>
    <n v="579.1"/>
    <n v="0"/>
    <n v="579.1"/>
    <n v="9.9552007371421294E-2"/>
    <n v="579.1"/>
    <n v="0"/>
    <n v="0"/>
    <m/>
    <n v="0"/>
    <x v="0"/>
  </r>
  <r>
    <d v="2024-01-22T00:00:00"/>
    <s v="Normal-Income Tagged"/>
    <n v="270"/>
    <d v="2024-01-22T00:00:00"/>
    <x v="0"/>
    <s v="Eugenia"/>
    <s v="1315297"/>
    <s v="HIGH NOON PLAZA LIMITED"/>
    <n v="22601.25"/>
    <n v="22601.25"/>
    <n v="0"/>
    <n v="4500"/>
    <n v="0"/>
    <n v="4500"/>
    <n v="0.1991040318566451"/>
    <n v="4500"/>
    <n v="0"/>
    <n v="0"/>
    <m/>
    <n v="0"/>
    <x v="0"/>
  </r>
  <r>
    <d v="2024-01-22T00:00:00"/>
    <s v="Normal-Income Tagged"/>
    <n v="270"/>
    <d v="2024-01-22T00:00:00"/>
    <x v="0"/>
    <s v="Eugenia"/>
    <s v="1315298"/>
    <s v="HIGH NOON PLAZA LIMITED"/>
    <n v="7533.75"/>
    <n v="7533.75"/>
    <n v="0"/>
    <n v="1500"/>
    <n v="0"/>
    <n v="1500"/>
    <n v="0.1991040318566451"/>
    <n v="1500"/>
    <n v="0"/>
    <n v="0"/>
    <m/>
    <n v="0"/>
    <x v="0"/>
  </r>
  <r>
    <d v="2024-01-22T00:00:00"/>
    <s v="Normal-Income Tagged"/>
    <n v="270"/>
    <d v="2024-01-22T00:00:00"/>
    <x v="0"/>
    <s v="Eugenia"/>
    <s v="1315299"/>
    <s v="HIGH NOON PLAZA LIMITED"/>
    <n v="5022.5"/>
    <n v="5022.5"/>
    <n v="0"/>
    <n v="500"/>
    <n v="0"/>
    <n v="500"/>
    <n v="9.9552015928322551E-2"/>
    <n v="500"/>
    <n v="0"/>
    <n v="0"/>
    <m/>
    <n v="0"/>
    <x v="0"/>
  </r>
  <r>
    <d v="2024-01-22T00:00:00"/>
    <s v="Normal-Income Tagged"/>
    <n v="270"/>
    <d v="2024-01-22T00:00:00"/>
    <x v="0"/>
    <s v="Eugenia"/>
    <s v="1315300"/>
    <s v="SBM BANK (KENYA) LIMITED"/>
    <n v="856453.59"/>
    <n v="856453.59"/>
    <n v="0"/>
    <n v="213144.25"/>
    <n v="80994.820000000007"/>
    <n v="294139.07"/>
    <n v="0.34343842262369406"/>
    <n v="294139.07"/>
    <n v="0"/>
    <n v="0"/>
    <m/>
    <n v="0"/>
    <x v="0"/>
  </r>
  <r>
    <d v="2024-01-22T00:00:00"/>
    <s v="Normal-Income Tagged"/>
    <n v="270"/>
    <d v="2024-01-22T00:00:00"/>
    <x v="0"/>
    <s v="Eugenia"/>
    <s v="1315301"/>
    <s v="SBM BANK (KENYA) LIMITED"/>
    <n v="131880.63"/>
    <n v="131880.63"/>
    <n v="0"/>
    <n v="32812.5"/>
    <n v="12468.75"/>
    <n v="45281.25"/>
    <n v="0.34335027061972634"/>
    <n v="45281.25"/>
    <n v="0"/>
    <n v="0"/>
    <m/>
    <n v="0"/>
    <x v="0"/>
  </r>
  <r>
    <d v="2024-01-22T00:00:00"/>
    <s v="Normal-Income Tagged"/>
    <n v="270"/>
    <d v="2024-01-22T00:00:00"/>
    <x v="0"/>
    <s v="Eugenia"/>
    <s v="1315302"/>
    <s v="SBM BANK (KENYA) LIMITED"/>
    <n v="220260.56"/>
    <n v="220260.56"/>
    <n v="0"/>
    <n v="21923.4"/>
    <n v="20827.23"/>
    <n v="42750.630000000005"/>
    <n v="0.19409117092955727"/>
    <n v="42750.630000000005"/>
    <n v="0"/>
    <n v="0"/>
    <m/>
    <n v="0"/>
    <x v="0"/>
  </r>
  <r>
    <d v="2024-01-22T00:00:00"/>
    <s v="Normal-Income Tagged"/>
    <n v="270"/>
    <d v="2024-01-22T00:00:00"/>
    <x v="0"/>
    <s v="Eugenia"/>
    <s v="1315303"/>
    <s v="SBM BANK (KENYA) LIMITED"/>
    <n v="580669.13"/>
    <n v="580669.13"/>
    <n v="0"/>
    <n v="115605.6"/>
    <n v="54912.66"/>
    <n v="170518.26"/>
    <n v="0.29365821461871067"/>
    <n v="170518.26"/>
    <n v="0"/>
    <n v="0"/>
    <m/>
    <n v="0"/>
    <x v="0"/>
  </r>
  <r>
    <d v="2024-01-23T00:00:00"/>
    <s v="Normal-Income Tagged"/>
    <n v="269"/>
    <d v="2024-01-23T00:00:00"/>
    <x v="0"/>
    <s v="Eugenia"/>
    <s v="1315305"/>
    <s v="SBM BANK (KENYA) LIMITED"/>
    <n v="1118567.82"/>
    <n v="1118567.82"/>
    <n v="0"/>
    <n v="111351.7"/>
    <n v="105784.12"/>
    <n v="217135.82"/>
    <n v="0.19411949469456397"/>
    <n v="217135.82"/>
    <n v="0"/>
    <n v="0"/>
    <m/>
    <n v="0"/>
    <x v="0"/>
  </r>
  <r>
    <d v="2024-01-23T00:00:00"/>
    <s v="Normal-Income Tagged"/>
    <n v="269"/>
    <d v="2024-01-23T00:00:00"/>
    <x v="0"/>
    <s v="Eugenia"/>
    <s v="1315306"/>
    <s v="SBM BANK (KENYA) LIMITED"/>
    <n v="50265"/>
    <n v="50265"/>
    <n v="0"/>
    <n v="10000"/>
    <n v="4750"/>
    <n v="14750"/>
    <n v="0.29344474286282701"/>
    <n v="14750"/>
    <n v="0"/>
    <n v="0"/>
    <m/>
    <n v="0"/>
    <x v="0"/>
  </r>
  <r>
    <d v="2024-01-23T00:00:00"/>
    <s v="Normal-Income Tagged"/>
    <n v="269"/>
    <d v="2024-01-23T00:00:00"/>
    <x v="0"/>
    <s v="Eugenia"/>
    <s v="1315307"/>
    <s v="SBM BANK (KENYA) LIMITED"/>
    <n v="80210.149999999994"/>
    <n v="80210.149999999994"/>
    <n v="0"/>
    <n v="7981.1"/>
    <n v="7582.05"/>
    <n v="15563.150000000001"/>
    <n v="0.19402968327574505"/>
    <n v="15563.15"/>
    <n v="0"/>
    <n v="0"/>
    <m/>
    <n v="0"/>
    <x v="0"/>
  </r>
  <r>
    <d v="2024-01-23T00:00:00"/>
    <s v="Normal-Income Tagged"/>
    <n v="269"/>
    <d v="2024-01-23T00:00:00"/>
    <x v="0"/>
    <s v="Eugenia"/>
    <s v="1315308"/>
    <s v="SBM BANK (KENYA) LIMITED"/>
    <n v="75377.5"/>
    <n v="75377.5"/>
    <n v="0"/>
    <n v="15000"/>
    <n v="7125"/>
    <n v="22125"/>
    <n v="0.29352260289874299"/>
    <n v="22125"/>
    <n v="0"/>
    <n v="0"/>
    <m/>
    <n v="0"/>
    <x v="0"/>
  </r>
  <r>
    <d v="2024-01-23T00:00:00"/>
    <s v="Normal-Income Tagged"/>
    <n v="269"/>
    <d v="2024-01-23T00:00:00"/>
    <x v="0"/>
    <s v="Eugenia"/>
    <s v="1315309"/>
    <s v="SBM BANK (KENYA) LIMITED"/>
    <n v="535260.80000000005"/>
    <n v="535260.80000000005"/>
    <n v="0"/>
    <n v="53282.31"/>
    <n v="50618.19"/>
    <n v="103900.5"/>
    <n v="0.19411191703184688"/>
    <n v="103900.5"/>
    <n v="0"/>
    <n v="0"/>
    <m/>
    <n v="0"/>
    <x v="0"/>
  </r>
  <r>
    <d v="2024-01-23T00:00:00"/>
    <s v="Normal-Income Tagged"/>
    <n v="269"/>
    <d v="2024-01-23T00:00:00"/>
    <x v="0"/>
    <s v="Eugenia"/>
    <s v="1315311"/>
    <s v="SBM BANK (KENYA) LIMITED"/>
    <n v="1114461.46"/>
    <n v="1114461.46"/>
    <n v="0"/>
    <n v="110942.9"/>
    <n v="79046.820000000007"/>
    <n v="189989.72"/>
    <n v="0.17047670719811164"/>
    <n v="189989.72"/>
    <n v="0"/>
    <n v="0"/>
    <m/>
    <n v="0"/>
    <x v="0"/>
  </r>
  <r>
    <d v="2024-01-23T00:00:00"/>
    <s v="Normal-Income Tagged"/>
    <n v="269"/>
    <d v="2024-01-23T00:00:00"/>
    <x v="0"/>
    <s v="Eugenia"/>
    <s v="1315312"/>
    <s v="SBM BANK (KENYA) LIMITED"/>
    <n v="280295.5"/>
    <n v="280295.5"/>
    <n v="0"/>
    <n v="27900"/>
    <n v="0"/>
    <n v="27900"/>
    <n v="9.9537809204928371E-2"/>
    <n v="27900"/>
    <n v="0"/>
    <n v="0"/>
    <m/>
    <n v="0"/>
    <x v="0"/>
  </r>
  <r>
    <d v="2024-01-24T00:00:00"/>
    <s v="Normal-Income Tagged"/>
    <n v="268"/>
    <d v="2024-01-24T00:00:00"/>
    <x v="0"/>
    <s v="Eugenia"/>
    <s v="1316814"/>
    <s v="TOURISM FUND"/>
    <n v="55450929.340000004"/>
    <n v="55450929.340000004"/>
    <n v="0"/>
    <n v="5520251.7999999998"/>
    <n v="0"/>
    <n v="5520251.7999999998"/>
    <n v="9.9552015912164685E-2"/>
    <n v="5520251.7999999998"/>
    <n v="0"/>
    <n v="0"/>
    <m/>
    <n v="0"/>
    <x v="0"/>
  </r>
  <r>
    <d v="2024-01-26T00:00:00"/>
    <s v="Normal-Income Tagged"/>
    <n v="266"/>
    <d v="2024-01-26T00:00:00"/>
    <x v="0"/>
    <s v="Eugenia"/>
    <s v="1315348"/>
    <s v="NAIROBI SECURITIES EXCHANGE PL"/>
    <n v="15491.22"/>
    <n v="15491.22"/>
    <n v="0"/>
    <n v="1538.2"/>
    <n v="0"/>
    <n v="1538.2"/>
    <n v="9.9294955465095716E-2"/>
    <n v="1538.2"/>
    <n v="0"/>
    <n v="0"/>
    <m/>
    <n v="0"/>
    <x v="0"/>
  </r>
  <r>
    <d v="2024-01-26T00:00:00"/>
    <s v="Normal-Income Tagged"/>
    <n v="266"/>
    <d v="2024-01-26T00:00:00"/>
    <x v="0"/>
    <s v="Eugenia"/>
    <s v="1315349"/>
    <s v="NAIROBI SECURITIES EXCHANGE PL"/>
    <n v="25152.5"/>
    <n v="25152.5"/>
    <n v="0"/>
    <n v="2500"/>
    <n v="0"/>
    <n v="2500"/>
    <n v="9.9393698439518938E-2"/>
    <n v="2500"/>
    <n v="0"/>
    <n v="0"/>
    <m/>
    <n v="0"/>
    <x v="0"/>
  </r>
  <r>
    <d v="2024-01-26T00:00:00"/>
    <s v="Normal-Income Tagged"/>
    <n v="266"/>
    <d v="2024-01-26T00:00:00"/>
    <x v="0"/>
    <s v="Eugenia"/>
    <s v="1315350"/>
    <s v="NAIROBI SECURITIES EXCHANGE PL"/>
    <n v="266164.19"/>
    <n v="266164.19"/>
    <n v="0"/>
    <n v="52986.400000000001"/>
    <n v="0"/>
    <n v="52986.400000000001"/>
    <n v="0.19907411286244028"/>
    <n v="52986.400000000001"/>
    <n v="0"/>
    <n v="0"/>
    <m/>
    <n v="0"/>
    <x v="0"/>
  </r>
  <r>
    <d v="2024-01-29T00:00:00"/>
    <s v="Normal-Income Tagged"/>
    <n v="263"/>
    <d v="2024-01-29T00:00:00"/>
    <x v="0"/>
    <s v="Eugenia"/>
    <s v="1315361"/>
    <s v="SAFARICOM PLC LTD"/>
    <n v="43729803.359999999"/>
    <n v="43729803.359999999"/>
    <n v="0"/>
    <m/>
    <n v="0"/>
    <n v="0"/>
    <n v="0"/>
    <n v="0"/>
    <n v="0"/>
    <n v="0"/>
    <m/>
    <n v="0"/>
    <x v="0"/>
  </r>
  <r>
    <d v="2024-01-29T00:00:00"/>
    <s v="Normal-Income Tagged"/>
    <n v="263"/>
    <d v="2024-01-29T00:00:00"/>
    <x v="0"/>
    <s v="Eugenia"/>
    <s v="1315377"/>
    <s v="SAFARICOM PLC LTD"/>
    <n v="173039"/>
    <n v="173039"/>
    <n v="0"/>
    <m/>
    <n v="0"/>
    <n v="0"/>
    <n v="0"/>
    <n v="0"/>
    <n v="0"/>
    <n v="0"/>
    <m/>
    <n v="0"/>
    <x v="0"/>
  </r>
  <r>
    <d v="2024-01-29T00:00:00"/>
    <s v="Normal-Income Tagged"/>
    <n v="263"/>
    <d v="2024-01-29T00:00:00"/>
    <x v="0"/>
    <s v="Eugenia"/>
    <s v="1315378"/>
    <s v="SAFARICOM PLC LTD"/>
    <n v="749890.78"/>
    <n v="0"/>
    <n v="749890.78"/>
    <m/>
    <n v="0"/>
    <n v="0"/>
    <n v="0"/>
    <n v="0"/>
    <n v="0"/>
    <n v="0"/>
    <m/>
    <n v="0"/>
    <x v="0"/>
  </r>
  <r>
    <d v="2024-01-30T00:00:00"/>
    <s v="Normal-Income Tagged"/>
    <n v="262"/>
    <d v="2024-01-30T00:00:00"/>
    <x v="0"/>
    <s v="Eugenia"/>
    <s v="1315385"/>
    <s v="EABX PUBLIC LIMITED COMPANY"/>
    <n v="6068.18"/>
    <n v="6068.18"/>
    <n v="0"/>
    <n v="604.1"/>
    <n v="0"/>
    <n v="604.1"/>
    <n v="9.955208975343513E-2"/>
    <n v="604.1"/>
    <n v="0"/>
    <n v="0"/>
    <m/>
    <n v="0"/>
    <x v="0"/>
  </r>
  <r>
    <d v="2024-01-30T00:00:00"/>
    <s v="Normal-Income Tagged"/>
    <n v="262"/>
    <d v="2024-01-30T00:00:00"/>
    <x v="0"/>
    <s v="Eugenia"/>
    <s v="1315388"/>
    <s v="THE M-PESA ACADEMY"/>
    <n v="5576432"/>
    <n v="5576432"/>
    <n v="0"/>
    <n v="444112.85"/>
    <n v="0"/>
    <n v="444112.85"/>
    <n v="7.9641041081465705E-2"/>
    <n v="444112.85"/>
    <n v="0"/>
    <n v="0"/>
    <m/>
    <n v="0"/>
    <x v="0"/>
  </r>
  <r>
    <d v="2024-01-31T00:00:00"/>
    <s v="Normal-Income Tagged"/>
    <n v="261"/>
    <d v="2024-01-31T00:00:00"/>
    <x v="0"/>
    <s v="Eugenia"/>
    <s v="1315398"/>
    <s v="EXPORT CONSOLIDATION SERVICES"/>
    <n v="31135"/>
    <n v="31135"/>
    <n v="0"/>
    <n v="3000"/>
    <n v="0"/>
    <n v="3000"/>
    <n v="9.6354584872330173E-2"/>
    <n v="3000"/>
    <n v="0"/>
    <n v="0"/>
    <m/>
    <n v="0"/>
    <x v="0"/>
  </r>
  <r>
    <d v="2024-02-01T00:00:00"/>
    <s v="Normal-Income Tagged"/>
    <n v="260"/>
    <d v="2024-02-01T00:00:00"/>
    <x v="0"/>
    <s v="Eugenia"/>
    <s v="1315421"/>
    <s v="SAFARICOM PLC LTD"/>
    <n v="108438.79"/>
    <n v="108438.79"/>
    <n v="0"/>
    <m/>
    <n v="0"/>
    <n v="0"/>
    <n v="0"/>
    <n v="0"/>
    <n v="0"/>
    <n v="0"/>
    <m/>
    <n v="0"/>
    <x v="0"/>
  </r>
  <r>
    <d v="2024-02-06T00:00:00"/>
    <s v="Normal-Income Tagged"/>
    <n v="255"/>
    <d v="2024-02-06T00:00:00"/>
    <x v="0"/>
    <s v="Eugenia"/>
    <s v="1315457"/>
    <s v="SAFARICOM PLC LTD"/>
    <n v="3436376"/>
    <n v="3436376"/>
    <n v="0"/>
    <m/>
    <n v="0"/>
    <n v="0"/>
    <n v="0"/>
    <n v="0"/>
    <n v="0"/>
    <n v="0"/>
    <m/>
    <n v="0"/>
    <x v="0"/>
  </r>
  <r>
    <d v="2024-02-06T00:00:00"/>
    <s v="Normal-Income Tagged"/>
    <n v="255"/>
    <d v="2024-02-06T00:00:00"/>
    <x v="0"/>
    <s v="Eugenia"/>
    <s v="1315459"/>
    <s v="SAFARICOM PLC LTD"/>
    <n v="683983"/>
    <n v="683983"/>
    <n v="0"/>
    <m/>
    <n v="0"/>
    <n v="0"/>
    <n v="0"/>
    <n v="0"/>
    <n v="0"/>
    <n v="0"/>
    <m/>
    <n v="0"/>
    <x v="0"/>
  </r>
  <r>
    <d v="2024-02-09T00:00:00"/>
    <s v="Normal-Income Tagged"/>
    <n v="252"/>
    <d v="2024-02-09T00:00:00"/>
    <x v="0"/>
    <s v="Eugenia"/>
    <s v="1315497"/>
    <s v="SAFARICOM PLC LTD"/>
    <n v="4184713.25"/>
    <n v="4184713.25"/>
    <n v="0"/>
    <m/>
    <n v="0"/>
    <n v="0"/>
    <n v="0"/>
    <n v="0"/>
    <n v="0"/>
    <n v="0"/>
    <m/>
    <n v="0"/>
    <x v="0"/>
  </r>
  <r>
    <d v="2024-02-12T00:00:00"/>
    <s v="Normal-Income Tagged"/>
    <n v="249"/>
    <d v="2024-02-12T00:00:00"/>
    <x v="0"/>
    <s v="Eugenia"/>
    <s v="1315517"/>
    <s v="GREEN LIGHT PLANET KENYA LIMIT"/>
    <n v="134705.01"/>
    <n v="134705.01"/>
    <n v="0"/>
    <n v="18271.099999999999"/>
    <n v="10440.629999999999"/>
    <n v="28711.729999999996"/>
    <n v="0.21314522748634215"/>
    <n v="28711.729999999996"/>
    <n v="0"/>
    <n v="0"/>
    <m/>
    <n v="0"/>
    <x v="0"/>
  </r>
  <r>
    <d v="2024-02-12T00:00:00"/>
    <s v="Normal-Income Tagged"/>
    <n v="249"/>
    <d v="2024-02-12T00:00:00"/>
    <x v="0"/>
    <s v="Eugenia"/>
    <s v="1315518"/>
    <s v="GREEN LIGHT PLANET KENYA LIMIT"/>
    <n v="2109450"/>
    <n v="2109450"/>
    <n v="0"/>
    <n v="367500"/>
    <n v="157500"/>
    <n v="525000"/>
    <n v="0.24888003982080636"/>
    <n v="525000"/>
    <n v="0"/>
    <n v="0"/>
    <m/>
    <n v="0"/>
    <x v="0"/>
  </r>
  <r>
    <d v="2024-02-14T00:00:00"/>
    <s v="Normal-Income Tagged"/>
    <n v="247"/>
    <d v="2024-02-14T00:00:00"/>
    <x v="0"/>
    <s v="Eugenia"/>
    <s v="1315556"/>
    <s v="ORARO &amp; CO. ADVOCATES."/>
    <n v="42691.25"/>
    <n v="42691.25"/>
    <n v="0"/>
    <n v="4250"/>
    <n v="3187.5"/>
    <n v="7437.5"/>
    <n v="0.17421602787456447"/>
    <n v="7437.5000000000009"/>
    <n v="0"/>
    <n v="0"/>
    <m/>
    <n v="0"/>
    <x v="0"/>
  </r>
  <r>
    <d v="2024-02-14T00:00:00"/>
    <s v="Normal-Income Tagged"/>
    <n v="247"/>
    <d v="2024-02-14T00:00:00"/>
    <x v="0"/>
    <s v="Eugenia"/>
    <s v="1315549"/>
    <s v="THE M-PESA ACADEMY"/>
    <n v="260522.1"/>
    <n v="260522.1"/>
    <n v="0"/>
    <n v="25935.5"/>
    <n v="0"/>
    <n v="25935.5"/>
    <n v="9.9552014973009958E-2"/>
    <n v="25935.5"/>
    <n v="0"/>
    <n v="0"/>
    <m/>
    <n v="0"/>
    <x v="0"/>
  </r>
  <r>
    <d v="2024-02-15T00:00:00"/>
    <s v="Normal-Income Tagged"/>
    <n v="246"/>
    <d v="2024-02-15T00:00:00"/>
    <x v="0"/>
    <s v="Eugenia"/>
    <s v="1315562"/>
    <s v="GEOTHERMAL DEVELOPMENT COMPANY"/>
    <n v="6787151.0300000003"/>
    <n v="6787151.0300000003"/>
    <n v="0"/>
    <n v="675674.57"/>
    <n v="506755.93"/>
    <n v="1182430.5"/>
    <n v="0.17421602890130469"/>
    <n v="1182430.5"/>
    <n v="0"/>
    <n v="0"/>
    <m/>
    <n v="0"/>
    <x v="0"/>
  </r>
  <r>
    <d v="2024-02-16T00:00:00"/>
    <s v="Normal-Income Tagged"/>
    <n v="245"/>
    <d v="2024-02-16T00:00:00"/>
    <x v="0"/>
    <s v="Eugenia"/>
    <s v="1315572"/>
    <s v="HAND IN HAND EASTERN AFRICA"/>
    <n v="706504.85"/>
    <n v="706504.85"/>
    <n v="0"/>
    <n v="70330"/>
    <n v="50110.13"/>
    <n v="120440.13"/>
    <n v="0.17047318217277632"/>
    <n v="120440.13"/>
    <n v="0"/>
    <n v="0"/>
    <m/>
    <n v="0"/>
    <x v="0"/>
  </r>
  <r>
    <d v="2024-02-16T00:00:00"/>
    <s v="Normal-Income Tagged"/>
    <n v="245"/>
    <d v="2024-02-16T00:00:00"/>
    <x v="0"/>
    <s v="Eugenia"/>
    <s v="1315573"/>
    <s v="HAND IN HAND EASTERN AFRICA"/>
    <n v="184414.97"/>
    <n v="184414.97"/>
    <n v="0"/>
    <n v="18354.900000000001"/>
    <n v="13077.87"/>
    <n v="31432.770000000004"/>
    <n v="0.17044586998550065"/>
    <n v="31432.770000000004"/>
    <n v="0"/>
    <n v="0"/>
    <m/>
    <n v="0"/>
    <x v="0"/>
  </r>
  <r>
    <d v="2024-02-16T00:00:00"/>
    <s v="Normal-Income Tagged"/>
    <n v="245"/>
    <d v="2024-02-16T00:00:00"/>
    <x v="0"/>
    <s v="Eugenia"/>
    <s v="1315574"/>
    <s v="HAND IN HAND EASTERN AFRICA"/>
    <n v="18141.63"/>
    <n v="18141.63"/>
    <n v="0"/>
    <n v="4505.1400000000003"/>
    <n v="1283.96"/>
    <n v="5789.1"/>
    <n v="0.31910583558368238"/>
    <n v="5789.1"/>
    <n v="0"/>
    <n v="0"/>
    <m/>
    <n v="0"/>
    <x v="0"/>
  </r>
  <r>
    <d v="2024-02-20T00:00:00"/>
    <s v="Normal-Income Tagged"/>
    <n v="241"/>
    <d v="2024-02-20T00:00:00"/>
    <x v="0"/>
    <s v="Eugenia"/>
    <s v="1315599"/>
    <s v="EXPORT CONSOLIDATION SERVICES"/>
    <n v="24212.47"/>
    <n v="24212.47"/>
    <n v="0"/>
    <n v="2410.4"/>
    <n v="0"/>
    <n v="2410.4"/>
    <n v="9.9552007705120543E-2"/>
    <n v="2410.4"/>
    <n v="0"/>
    <n v="0"/>
    <m/>
    <n v="0"/>
    <x v="0"/>
  </r>
  <r>
    <d v="2024-02-20T00:00:00"/>
    <s v="Normal-Income Tagged"/>
    <n v="241"/>
    <d v="2024-02-20T00:00:00"/>
    <x v="0"/>
    <s v="Eugenia"/>
    <n v="1315596"/>
    <s v="KENYA POWER &amp; LIGHTING CO. LIM"/>
    <n v="7031.5"/>
    <n v="0"/>
    <n v="7031.5"/>
    <n v="700"/>
    <n v="0"/>
    <n v="700"/>
    <n v="9.9552015928322551E-2"/>
    <n v="0"/>
    <n v="700"/>
    <n v="35"/>
    <m/>
    <n v="665"/>
    <x v="0"/>
  </r>
  <r>
    <d v="2024-02-21T00:00:00"/>
    <s v="Normal-Income Tagged"/>
    <n v="240"/>
    <d v="2024-02-21T00:00:00"/>
    <x v="0"/>
    <s v="Eugenia"/>
    <s v="1315604"/>
    <s v="HAND IN HAND EASTERN AFRICA"/>
    <n v="110047.82"/>
    <n v="110047.82"/>
    <n v="0"/>
    <n v="10951.5"/>
    <n v="7802.94"/>
    <n v="18754.439999999999"/>
    <n v="0.17042082251152268"/>
    <n v="18754.439999999999"/>
    <n v="0"/>
    <n v="0"/>
    <m/>
    <n v="0"/>
    <x v="0"/>
  </r>
  <r>
    <d v="2024-02-21T00:00:00"/>
    <s v="Normal-Income Tagged"/>
    <n v="240"/>
    <d v="2024-02-21T00:00:00"/>
    <x v="0"/>
    <s v="Eugenia"/>
    <s v="1315605"/>
    <s v="HAND IN HAND EASTERN AFRICA"/>
    <n v="7280.65"/>
    <n v="7280.65"/>
    <n v="0"/>
    <n v="720.82"/>
    <n v="513.58000000000004"/>
    <n v="1234.4000000000001"/>
    <n v="0.16954530158708359"/>
    <n v="1234.4000000000001"/>
    <n v="0"/>
    <n v="0"/>
    <m/>
    <n v="0"/>
    <x v="0"/>
  </r>
  <r>
    <d v="2024-02-21T00:00:00"/>
    <s v="Normal-Income Tagged"/>
    <n v="240"/>
    <d v="2024-02-21T00:00:00"/>
    <x v="0"/>
    <s v="Eugenia"/>
    <s v="1315606"/>
    <s v="HAND IN HAND EASTERN AFRICA"/>
    <n v="20609.650000000001"/>
    <n v="20609.650000000001"/>
    <n v="0"/>
    <n v="2047.75"/>
    <n v="1459.02"/>
    <n v="3506.77"/>
    <n v="0.17015184634382435"/>
    <n v="3506.77"/>
    <n v="0"/>
    <n v="0"/>
    <m/>
    <n v="0"/>
    <x v="0"/>
  </r>
  <r>
    <d v="2024-02-21T00:00:00"/>
    <s v="Normal-Income Tagged"/>
    <n v="240"/>
    <d v="2024-02-21T00:00:00"/>
    <x v="0"/>
    <s v="Eugenia"/>
    <s v="1315607"/>
    <s v="HAND IN HAND EASTERN AFRICA"/>
    <n v="9800.7199999999993"/>
    <n v="0"/>
    <n v="9800.7199999999993"/>
    <n v="971.7"/>
    <n v="692.34"/>
    <n v="1664.04"/>
    <n v="0.16978752581442996"/>
    <n v="1664.04"/>
    <n v="0"/>
    <n v="0"/>
    <m/>
    <n v="0"/>
    <x v="0"/>
  </r>
  <r>
    <d v="2024-02-23T00:00:00"/>
    <s v="Normal-Income Tagged"/>
    <n v="238"/>
    <d v="2024-02-23T00:00:00"/>
    <x v="0"/>
    <s v="Eugenia"/>
    <s v="1315626"/>
    <s v="GREEN LIGHT PLANET KENYA LIMIT"/>
    <n v="6457.93"/>
    <n v="6457.93"/>
    <n v="0"/>
    <n v="642.9"/>
    <n v="482.18"/>
    <n v="1125.08"/>
    <n v="0.17421681560500035"/>
    <n v="1125.08"/>
    <n v="0"/>
    <n v="0"/>
    <m/>
    <n v="0"/>
    <x v="0"/>
  </r>
  <r>
    <d v="2024-02-26T00:00:00"/>
    <s v="Normal-Income Tagged"/>
    <n v="235"/>
    <d v="2024-02-26T00:00:00"/>
    <x v="0"/>
    <s v="Eugenia"/>
    <s v="1315658"/>
    <s v="EABX PUBLIC LIMITED COMPANY"/>
    <n v="1111818.78"/>
    <n v="1111818.78"/>
    <n v="0"/>
    <n v="110683.8"/>
    <n v="0"/>
    <n v="110683.8"/>
    <n v="9.9552015122464477E-2"/>
    <n v="110683.8"/>
    <n v="0"/>
    <n v="0"/>
    <m/>
    <n v="0"/>
    <x v="0"/>
  </r>
  <r>
    <d v="2024-02-26T00:00:00"/>
    <s v="Normal-Income Tagged"/>
    <n v="235"/>
    <d v="2024-02-26T00:00:00"/>
    <x v="0"/>
    <s v="Eugenia"/>
    <s v="1315659"/>
    <s v="EABX PUBLIC LIMITED COMPANY"/>
    <n v="733057.14"/>
    <n v="733057.14"/>
    <n v="0"/>
    <n v="72977.320000000007"/>
    <n v="0"/>
    <n v="72977.320000000007"/>
    <n v="9.9552021278996081E-2"/>
    <n v="72977.320000000007"/>
    <n v="0"/>
    <n v="0"/>
    <m/>
    <n v="0"/>
    <x v="0"/>
  </r>
  <r>
    <d v="2024-02-26T00:00:00"/>
    <s v="Normal-Income Tagged"/>
    <n v="235"/>
    <d v="2024-02-26T00:00:00"/>
    <x v="0"/>
    <s v="Eugenia"/>
    <s v="1315757"/>
    <s v="LARGE TAXPAYERS OFFICE WELFARE"/>
    <n v="533500"/>
    <n v="533500"/>
    <n v="0"/>
    <n v="42680"/>
    <n v="0"/>
    <n v="42680"/>
    <n v="0.08"/>
    <n v="42680"/>
    <n v="0"/>
    <n v="0"/>
    <m/>
    <n v="0"/>
    <x v="0"/>
  </r>
  <r>
    <d v="2024-02-27T00:00:00"/>
    <s v="Normal-Income Tagged"/>
    <n v="234"/>
    <d v="2024-02-27T00:00:00"/>
    <x v="0"/>
    <s v="Eugenia"/>
    <s v="1315679"/>
    <s v="K.R.C.S/ BOMA INTERNATIONAL HO"/>
    <n v="1705330"/>
    <n v="0"/>
    <n v="1705330"/>
    <n v="136426.4"/>
    <n v="0"/>
    <n v="136426.4"/>
    <n v="0.08"/>
    <n v="0"/>
    <n v="136426.4"/>
    <n v="6821.32"/>
    <m/>
    <n v="129605.07999999999"/>
    <x v="0"/>
  </r>
  <r>
    <d v="2024-02-27T00:00:00"/>
    <s v="Normal-Income Tagged"/>
    <n v="234"/>
    <d v="2024-02-27T00:00:00"/>
    <x v="0"/>
    <s v="Eugenia"/>
    <s v="1315677"/>
    <s v="K.R.C.S/EMERGENCY PLUS MEDICAL"/>
    <n v="5875022"/>
    <n v="0"/>
    <n v="5875022"/>
    <n v="470001.76"/>
    <n v="0"/>
    <n v="470001.76"/>
    <n v="0.08"/>
    <n v="0"/>
    <n v="470001.76"/>
    <n v="23500.088000000003"/>
    <m/>
    <n v="446501.67200000002"/>
    <x v="0"/>
  </r>
  <r>
    <d v="2024-02-27T00:00:00"/>
    <s v="Normal-Income Tagged"/>
    <n v="234"/>
    <d v="2024-02-27T00:00:00"/>
    <x v="0"/>
    <s v="Eugenia"/>
    <s v="1315680"/>
    <s v="K.R.C.S/SWITCH TV"/>
    <n v="626197"/>
    <n v="0"/>
    <n v="626197"/>
    <n v="50095.76"/>
    <n v="0"/>
    <n v="50095.76"/>
    <n v="0.08"/>
    <n v="0"/>
    <n v="50095.76"/>
    <n v="2504.7880000000005"/>
    <m/>
    <n v="47590.972000000002"/>
    <x v="0"/>
  </r>
  <r>
    <d v="2024-02-27T00:00:00"/>
    <s v="Normal-Income Tagged"/>
    <n v="234"/>
    <d v="2024-02-27T00:00:00"/>
    <x v="0"/>
    <s v="Eugenia"/>
    <n v="1315671"/>
    <s v="ORARO &amp; CO. ADVOCATES."/>
    <n v="10122140.58"/>
    <n v="8000000"/>
    <n v="2122140.58"/>
    <n v="1007679.5"/>
    <n v="0"/>
    <n v="1007679.5"/>
    <n v="9.9552015903734858E-2"/>
    <n v="1007680"/>
    <n v="211263.37277012112"/>
    <n v="10563.168638506057"/>
    <m/>
    <n v="200700.20413161506"/>
    <x v="0"/>
  </r>
  <r>
    <d v="2024-02-27T00:00:00"/>
    <s v="Normal-Income Tagged"/>
    <n v="234"/>
    <d v="2024-02-27T00:00:00"/>
    <x v="0"/>
    <s v="Eugenia"/>
    <s v="1315672"/>
    <s v="ORARO &amp; CO. ADVOCATES."/>
    <n v="88992.68"/>
    <n v="88992.68"/>
    <n v="0"/>
    <n v="8859.4"/>
    <n v="0"/>
    <n v="8859.4"/>
    <n v="9.9552008097744671E-2"/>
    <n v="8859.4"/>
    <n v="0"/>
    <n v="0"/>
    <m/>
    <n v="0"/>
    <x v="0"/>
  </r>
  <r>
    <d v="2024-02-27T00:00:00"/>
    <s v="Normal-Income Tagged"/>
    <n v="234"/>
    <d v="2024-02-27T00:00:00"/>
    <x v="0"/>
    <s v="Eugenia"/>
    <s v="1315673"/>
    <s v="ORARO &amp; CO. ADVOCATES."/>
    <n v="10629.72"/>
    <n v="10629.72"/>
    <n v="0"/>
    <n v="1058.21"/>
    <n v="0"/>
    <n v="1058.21"/>
    <n v="9.9552010777329988E-2"/>
    <n v="1058.21"/>
    <n v="0"/>
    <n v="0"/>
    <m/>
    <n v="0"/>
    <x v="0"/>
  </r>
  <r>
    <d v="2024-02-28T00:00:00"/>
    <s v="Normal-Income Tagged"/>
    <n v="233"/>
    <d v="2024-02-28T00:00:00"/>
    <x v="0"/>
    <s v="Eugenia"/>
    <s v="1315687"/>
    <s v="KCA UNIVERSITY"/>
    <n v="7991.3"/>
    <n v="7991.3"/>
    <n v="0"/>
    <n v="1591.1"/>
    <n v="0"/>
    <n v="1591.1"/>
    <n v="0.1991040256278703"/>
    <n v="1591.1"/>
    <n v="0"/>
    <n v="0"/>
    <m/>
    <n v="0"/>
    <x v="0"/>
  </r>
  <r>
    <d v="2024-03-01T00:00:00"/>
    <s v="Normal-Income Tagged"/>
    <n v="231"/>
    <d v="2024-03-01T00:00:00"/>
    <x v="0"/>
    <s v="Eugenia"/>
    <s v="1315718"/>
    <s v="PARAMOUNT HOLDINGS LIMITED"/>
    <n v="36825.79"/>
    <n v="36825.79"/>
    <n v="0"/>
    <n v="9155.25"/>
    <n v="0"/>
    <n v="9155.25"/>
    <n v="0.24860973790378971"/>
    <n v="9155.25"/>
    <n v="0"/>
    <n v="0"/>
    <m/>
    <n v="0"/>
    <x v="0"/>
  </r>
  <r>
    <d v="2024-03-01T00:00:00"/>
    <s v="Normal-Income Tagged"/>
    <n v="231"/>
    <d v="2024-03-01T00:00:00"/>
    <x v="0"/>
    <s v="Eugenia"/>
    <s v="1315719"/>
    <s v="PARAMOUNT HOLDINGS LIMITED"/>
    <n v="85500.86"/>
    <n v="85500.86"/>
    <n v="0"/>
    <n v="17015.599999999999"/>
    <n v="0"/>
    <n v="17015.599999999999"/>
    <n v="0.1990108637503763"/>
    <n v="17015.599999999999"/>
    <n v="0"/>
    <n v="0"/>
    <m/>
    <n v="0"/>
    <x v="0"/>
  </r>
  <r>
    <d v="2024-03-01T00:00:00"/>
    <s v="Normal-Income Tagged"/>
    <n v="231"/>
    <d v="2024-03-01T00:00:00"/>
    <x v="0"/>
    <s v="Eugenia"/>
    <s v="1315720"/>
    <s v="PARAMOUNT HOLDINGS LIMITED"/>
    <n v="10378.31"/>
    <n v="10378.31"/>
    <n v="0"/>
    <n v="1029.2"/>
    <n v="0"/>
    <n v="1029.2"/>
    <n v="9.9168361708216468E-2"/>
    <n v="1029.2"/>
    <n v="0"/>
    <n v="0"/>
    <m/>
    <n v="0"/>
    <x v="0"/>
  </r>
  <r>
    <d v="2024-03-04T00:00:00"/>
    <s v="Normal-Income Tagged"/>
    <n v="228"/>
    <d v="2024-03-04T00:00:00"/>
    <x v="0"/>
    <s v="Eugenia"/>
    <s v="1315739"/>
    <s v="TORRENT EAST AFRICA LIMITED"/>
    <n v="67531.47"/>
    <n v="67531.47"/>
    <n v="0"/>
    <n v="6722.89"/>
    <n v="0"/>
    <n v="6722.89"/>
    <n v="9.9551957035734606E-2"/>
    <n v="6722.89"/>
    <n v="0"/>
    <n v="0"/>
    <m/>
    <n v="0"/>
    <x v="0"/>
  </r>
  <r>
    <d v="2024-03-04T00:00:00"/>
    <s v="Normal-Income Tagged"/>
    <n v="228"/>
    <d v="2024-03-04T00:00:00"/>
    <x v="0"/>
    <s v="Eugenia"/>
    <s v="1315740"/>
    <s v="TORRENT EAST AFRICA LIMITED"/>
    <n v="58465.66"/>
    <n v="58465.66"/>
    <n v="0"/>
    <n v="5820.37"/>
    <n v="0"/>
    <n v="5820.37"/>
    <n v="9.9551942114396719E-2"/>
    <n v="5820.37"/>
    <n v="0"/>
    <n v="0"/>
    <m/>
    <n v="0"/>
    <x v="0"/>
  </r>
  <r>
    <d v="2024-03-04T00:00:00"/>
    <s v="Normal-Income Tagged"/>
    <n v="228"/>
    <d v="2024-03-04T00:00:00"/>
    <x v="0"/>
    <s v="Eugenia"/>
    <s v="1315741"/>
    <s v="TORRENT EAST AFRICA LIMITED"/>
    <n v="8753.6200000000008"/>
    <n v="8753.6200000000008"/>
    <n v="0"/>
    <n v="871.44"/>
    <n v="0"/>
    <n v="871.44"/>
    <n v="9.9551956790447829E-2"/>
    <n v="871.44"/>
    <n v="0"/>
    <n v="0"/>
    <m/>
    <n v="0"/>
    <x v="0"/>
  </r>
  <r>
    <d v="2024-03-05T00:00:00"/>
    <s v="Normal-Income Tagged"/>
    <n v="227"/>
    <d v="2024-03-05T00:00:00"/>
    <x v="0"/>
    <s v="Eugenia"/>
    <s v="1315750"/>
    <s v="HALTONS LIMITED"/>
    <n v="10045"/>
    <n v="0"/>
    <n v="10045"/>
    <n v="1000"/>
    <n v="0"/>
    <n v="1000"/>
    <n v="9.9552015928322551E-2"/>
    <n v="0"/>
    <n v="1000"/>
    <n v="50"/>
    <m/>
    <n v="950"/>
    <x v="0"/>
  </r>
  <r>
    <d v="2024-03-05T00:00:00"/>
    <s v="Normal-Income Tagged"/>
    <n v="227"/>
    <d v="2024-03-05T00:00:00"/>
    <x v="0"/>
    <s v="Eugenia"/>
    <s v="1315745"/>
    <s v="SAFARICOM PLC LTD"/>
    <n v="1315554.46"/>
    <n v="1315554.46"/>
    <n v="0"/>
    <m/>
    <n v="0"/>
    <n v="0"/>
    <n v="0"/>
    <n v="0"/>
    <n v="0"/>
    <n v="0"/>
    <m/>
    <n v="0"/>
    <x v="0"/>
  </r>
  <r>
    <d v="2024-03-06T00:00:00"/>
    <s v="Normal-Income Tagged"/>
    <n v="226"/>
    <d v="2024-03-06T00:00:00"/>
    <x v="0"/>
    <s v="Eugenia"/>
    <s v="1315763"/>
    <s v="JUMBO CHEM K. LTD"/>
    <n v="1450284.66"/>
    <n v="1450284.66"/>
    <n v="0"/>
    <n v="288757.52"/>
    <n v="0"/>
    <n v="288757.52"/>
    <n v="0.19910402968752358"/>
    <n v="288757.52"/>
    <n v="0"/>
    <n v="0"/>
    <m/>
    <n v="0"/>
    <x v="0"/>
  </r>
  <r>
    <d v="2024-03-07T00:00:00"/>
    <s v="Normal-Income Tagged"/>
    <n v="225"/>
    <d v="2024-03-07T00:00:00"/>
    <x v="0"/>
    <s v="Eugenia"/>
    <s v="1315782"/>
    <s v="JIMMY KAHINDI AND ASSOCIATES"/>
    <n v="36865.15"/>
    <n v="19000"/>
    <n v="17865.150000000001"/>
    <n v="7340"/>
    <n v="0"/>
    <n v="7340"/>
    <n v="0.1991040318566451"/>
    <n v="3782.976605276257"/>
    <n v="3557.0233947237434"/>
    <n v="177.85116973618719"/>
    <m/>
    <n v="3379.1722249875561"/>
    <x v="0"/>
  </r>
  <r>
    <d v="2024-03-08T00:00:00"/>
    <s v="Normal-Income Tagged"/>
    <n v="224"/>
    <d v="2024-03-08T00:00:00"/>
    <x v="0"/>
    <s v="Eugenia"/>
    <s v="1315793"/>
    <s v="EXPORT CONSOLIDATION SERVICES"/>
    <n v="213456.25"/>
    <n v="213456.25"/>
    <n v="0"/>
    <n v="37187.5"/>
    <n v="0"/>
    <n v="37187.5"/>
    <n v="0.17421602787456447"/>
    <n v="37187.5"/>
    <n v="0"/>
    <n v="0"/>
    <m/>
    <n v="0"/>
    <x v="0"/>
  </r>
  <r>
    <d v="2024-03-08T00:00:00"/>
    <s v="Normal-Income Tagged"/>
    <n v="224"/>
    <d v="2024-03-08T00:00:00"/>
    <x v="0"/>
    <s v="Eugenia"/>
    <s v="1315818"/>
    <s v="ZHONGMEI ENG GROUP LIMITED"/>
    <n v="37708.75"/>
    <n v="37708.75"/>
    <n v="0"/>
    <n v="3750"/>
    <n v="0"/>
    <n v="3750"/>
    <n v="9.9446414956740808E-2"/>
    <n v="3750"/>
    <n v="0"/>
    <n v="0"/>
    <m/>
    <n v="0"/>
    <x v="0"/>
  </r>
  <r>
    <d v="2024-03-11T00:00:00"/>
    <s v="Normal-Income Tagged"/>
    <n v="221"/>
    <d v="2024-03-11T00:00:00"/>
    <x v="0"/>
    <s v="Eugenia"/>
    <s v="1315838"/>
    <s v="KCA UNIVERSITY"/>
    <n v="7991.3"/>
    <n v="7991.3"/>
    <n v="0"/>
    <n v="1591.1"/>
    <n v="0"/>
    <n v="1591.1"/>
    <n v="0.1991040256278703"/>
    <n v="1591.1"/>
    <n v="0"/>
    <n v="0"/>
    <m/>
    <n v="0"/>
    <x v="0"/>
  </r>
  <r>
    <d v="2024-03-12T00:00:00"/>
    <s v="Normal-Income Tagged"/>
    <n v="220"/>
    <d v="2024-03-12T00:00:00"/>
    <x v="0"/>
    <s v="Eugenia"/>
    <s v="1315847"/>
    <s v="GREEN LIGHT PLANET KENYA LIMIT"/>
    <n v="11327.51"/>
    <n v="11327.51"/>
    <n v="0"/>
    <n v="1536.5"/>
    <n v="878"/>
    <n v="2414.5"/>
    <n v="0.21315364100318604"/>
    <n v="2414.5"/>
    <n v="0"/>
    <n v="0"/>
    <m/>
    <n v="0"/>
    <x v="0"/>
  </r>
  <r>
    <d v="2024-03-14T00:00:00"/>
    <s v="Normal-Income Tagged"/>
    <n v="218"/>
    <d v="2024-03-14T00:00:00"/>
    <x v="0"/>
    <s v="Eugenia"/>
    <s v="1315876"/>
    <s v="K.R.C.S/EMERGENCY PLUS MEDICAL"/>
    <n v="54202.5"/>
    <n v="0"/>
    <n v="54202.5"/>
    <n v="4500"/>
    <n v="4500"/>
    <n v="9000"/>
    <n v="0.16604400166044"/>
    <n v="0"/>
    <n v="9000"/>
    <n v="450"/>
    <m/>
    <n v="8550"/>
    <x v="0"/>
  </r>
  <r>
    <d v="2024-03-15T00:00:00"/>
    <s v="Normal-Income Tagged"/>
    <n v="217"/>
    <d v="2024-03-15T00:00:00"/>
    <x v="0"/>
    <s v="Eugenia"/>
    <s v="1315893"/>
    <s v="HUMAN RESOURCE MANAGEMENT PROF"/>
    <n v="5022.5"/>
    <n v="5022.5"/>
    <n v="0"/>
    <n v="1250"/>
    <n v="0"/>
    <n v="1250"/>
    <n v="0.24888003982080636"/>
    <n v="1250"/>
    <n v="0"/>
    <n v="0"/>
    <m/>
    <n v="0"/>
    <x v="0"/>
  </r>
  <r>
    <d v="2024-03-15T00:00:00"/>
    <s v="Normal-Income Tagged"/>
    <n v="217"/>
    <d v="2024-03-15T00:00:00"/>
    <x v="0"/>
    <s v="Eugenia"/>
    <s v="1315894"/>
    <s v="HUMAN RESOURCE MANAGEMENT PROF"/>
    <n v="5022.5"/>
    <n v="5022.5"/>
    <n v="0"/>
    <n v="500"/>
    <n v="0"/>
    <n v="500"/>
    <n v="9.9552015928322551E-2"/>
    <n v="500"/>
    <n v="0"/>
    <n v="0"/>
    <m/>
    <n v="0"/>
    <x v="0"/>
  </r>
  <r>
    <d v="2024-03-15T00:00:00"/>
    <s v="Normal-Income Tagged"/>
    <n v="217"/>
    <d v="2024-03-15T00:00:00"/>
    <x v="0"/>
    <s v="Eugenia"/>
    <s v="1315895"/>
    <s v="HUMAN RESOURCE MANAGEMENT PROF"/>
    <n v="23909.11"/>
    <n v="23909.11"/>
    <n v="0"/>
    <n v="2380.1999999999998"/>
    <n v="0"/>
    <n v="2380.1999999999998"/>
    <n v="9.9552011764553333E-2"/>
    <n v="2380.1999999999998"/>
    <n v="0"/>
    <n v="0"/>
    <m/>
    <n v="0"/>
    <x v="0"/>
  </r>
  <r>
    <d v="2024-03-15T00:00:00"/>
    <s v="Normal-Income Tagged"/>
    <n v="217"/>
    <d v="2024-03-15T00:00:00"/>
    <x v="0"/>
    <s v="Eugenia"/>
    <s v="1315896"/>
    <s v="HUMAN RESOURCE MANAGEMENT PROF"/>
    <n v="5022.5"/>
    <n v="5022.5"/>
    <n v="0"/>
    <n v="1000"/>
    <n v="0"/>
    <n v="1000"/>
    <n v="0.1991040318566451"/>
    <n v="1000"/>
    <n v="0"/>
    <n v="0"/>
    <m/>
    <n v="0"/>
    <x v="0"/>
  </r>
  <r>
    <d v="2024-03-18T00:00:00"/>
    <s v="Normal-Income Tagged"/>
    <n v="214"/>
    <d v="2024-03-18T00:00:00"/>
    <x v="0"/>
    <s v="Eugenia"/>
    <s v="1315915"/>
    <s v="KENYA VEHICLE MANUFACTURERS LT"/>
    <n v="2838242.08"/>
    <n v="2838242.08"/>
    <n v="0"/>
    <n v="280543.35999999999"/>
    <n v="0"/>
    <n v="280543.35999999999"/>
    <n v="9.8844056318127732E-2"/>
    <n v="280543.35999999999"/>
    <n v="0"/>
    <n v="0"/>
    <m/>
    <n v="0"/>
    <x v="0"/>
  </r>
  <r>
    <d v="2024-03-18T00:00:00"/>
    <s v="Normal-Income Tagged"/>
    <n v="214"/>
    <d v="2024-03-18T00:00:00"/>
    <x v="0"/>
    <s v="Eugenia"/>
    <s v="1315917"/>
    <s v="NAIROBI SECURITIES EXCHANGE PL"/>
    <n v="71861.75"/>
    <n v="71861.75"/>
    <n v="0"/>
    <n v="12512.5"/>
    <n v="0"/>
    <n v="12512.5"/>
    <n v="0.17411905499100705"/>
    <n v="12512.5"/>
    <n v="0"/>
    <n v="0"/>
    <m/>
    <n v="0"/>
    <x v="0"/>
  </r>
  <r>
    <d v="2024-03-18T00:00:00"/>
    <s v="Normal-Income Tagged"/>
    <n v="214"/>
    <d v="2024-03-18T00:00:00"/>
    <x v="0"/>
    <s v="Eugenia"/>
    <s v="1315916"/>
    <s v="SAFARICOM PLC LTD"/>
    <n v="716302.31"/>
    <n v="0"/>
    <n v="716302.31"/>
    <m/>
    <n v="0"/>
    <n v="0"/>
    <n v="0"/>
    <n v="0"/>
    <n v="0"/>
    <n v="0"/>
    <m/>
    <n v="0"/>
    <x v="0"/>
  </r>
  <r>
    <d v="2024-03-20T00:00:00"/>
    <s v="Normal-Income Tagged"/>
    <n v="212"/>
    <d v="2024-03-20T00:00:00"/>
    <x v="0"/>
    <s v="Eugenia"/>
    <s v="1316069"/>
    <s v="HALTONS LIMITED"/>
    <n v="914828.1"/>
    <n v="914828.1"/>
    <n v="0"/>
    <n v="91069"/>
    <n v="0"/>
    <n v="91069"/>
    <n v="9.9547663653969526E-2"/>
    <n v="91069"/>
    <n v="0"/>
    <n v="0"/>
    <m/>
    <n v="0"/>
    <x v="0"/>
  </r>
  <r>
    <d v="2024-03-20T00:00:00"/>
    <s v="Normal-Income Tagged"/>
    <n v="212"/>
    <d v="2024-03-20T00:00:00"/>
    <x v="0"/>
    <s v="Eugenia"/>
    <s v="1315930"/>
    <s v="K.R.C.S/EMERGENCY PLUS MEDICAL"/>
    <n v="45202.5"/>
    <n v="0"/>
    <n v="45202.5"/>
    <n v="4500"/>
    <n v="4500"/>
    <n v="9000"/>
    <n v="0.1991040318566451"/>
    <n v="0"/>
    <n v="9000"/>
    <n v="450"/>
    <m/>
    <n v="8550"/>
    <x v="0"/>
  </r>
  <r>
    <d v="2024-03-20T00:00:00"/>
    <s v="Normal-Income Tagged"/>
    <n v="212"/>
    <d v="2024-03-20T00:00:00"/>
    <x v="0"/>
    <s v="Eugenia"/>
    <n v="14808"/>
    <s v="KENYA VEHICLE MANUFACTURERS LT"/>
    <n v="-100537.28"/>
    <n v="0"/>
    <n v="-100537.28"/>
    <n v="-9939.4"/>
    <n v="0"/>
    <n v="-9939.4"/>
    <n v="9.886282978811442E-2"/>
    <n v="0"/>
    <n v="-9939.4"/>
    <n v="-496.97"/>
    <m/>
    <n v="-9442.43"/>
    <x v="0"/>
  </r>
  <r>
    <d v="2024-03-21T00:00:00"/>
    <s v="Normal-Income Tagged"/>
    <n v="211"/>
    <d v="2024-03-21T00:00:00"/>
    <x v="0"/>
    <s v="Eugenia"/>
    <s v="1315938"/>
    <s v="THE ANTI-COUNTERFEIT AGENCY"/>
    <n v="385482.9"/>
    <n v="385482.9"/>
    <n v="0"/>
    <n v="38375.599999999999"/>
    <n v="0"/>
    <n v="38375.599999999999"/>
    <n v="9.9552016444828029E-2"/>
    <n v="38375.599999999999"/>
    <n v="0"/>
    <n v="0"/>
    <m/>
    <n v="0"/>
    <x v="0"/>
  </r>
  <r>
    <d v="2024-03-26T00:00:00"/>
    <s v="Normal-Income Tagged"/>
    <n v="206"/>
    <d v="2024-03-26T00:00:00"/>
    <x v="0"/>
    <s v="Eugenia"/>
    <s v="14814"/>
    <s v="NAIROBI CLUB"/>
    <n v="-19587.75"/>
    <n v="0"/>
    <n v="-19587.75"/>
    <n v="-1950"/>
    <n v="-975"/>
    <n v="-2925"/>
    <n v="0.14932802389248381"/>
    <n v="0"/>
    <n v="-2925"/>
    <n v="-146.25"/>
    <m/>
    <n v="-2778.75"/>
    <x v="0"/>
  </r>
  <r>
    <d v="2024-03-26T00:00:00"/>
    <s v="Normal-Income Tagged"/>
    <n v="206"/>
    <d v="2024-03-26T00:00:00"/>
    <x v="0"/>
    <s v="Eugenia"/>
    <s v="1316001"/>
    <s v="NAIROBI CLUB"/>
    <n v="300119.49"/>
    <n v="125326.48"/>
    <n v="174793.01"/>
    <n v="74693.75"/>
    <n v="0"/>
    <n v="74693.75"/>
    <n v="0.24888003774763179"/>
    <n v="31191.259073177818"/>
    <n v="43502.490926822182"/>
    <n v="2175.1245463411092"/>
    <m/>
    <n v="41327.366380481071"/>
    <x v="0"/>
  </r>
  <r>
    <d v="2024-03-26T00:00:00"/>
    <s v="Normal-Income Tagged"/>
    <n v="206"/>
    <d v="2024-03-26T00:00:00"/>
    <x v="0"/>
    <s v="Eugenia"/>
    <s v="1316002"/>
    <s v="NAIROBI CLUB"/>
    <n v="24324.97"/>
    <n v="24075.98"/>
    <n v="248.9900000000016"/>
    <n v="6054"/>
    <n v="0"/>
    <n v="6054"/>
    <n v="0.24888006028373313"/>
    <n v="5992.0313537899528"/>
    <n v="61.968646210047112"/>
    <n v="3.0984323105023557"/>
    <m/>
    <n v="58.870213899544758"/>
    <x v="0"/>
  </r>
  <r>
    <d v="2024-03-26T00:00:00"/>
    <s v="Normal-Income Tagged"/>
    <n v="206"/>
    <d v="2024-03-26T00:00:00"/>
    <x v="0"/>
    <s v="Eugenia"/>
    <s v="1316003"/>
    <s v="NAIROBI CLUB"/>
    <n v="15202.11"/>
    <n v="15202.11"/>
    <n v="0"/>
    <n v="1513.4"/>
    <n v="0"/>
    <n v="1513.4"/>
    <n v="9.9551970088362737E-2"/>
    <n v="1513.4"/>
    <n v="0"/>
    <n v="0"/>
    <m/>
    <n v="0"/>
    <x v="0"/>
  </r>
  <r>
    <d v="2024-03-26T00:00:00"/>
    <s v="Normal-Income Tagged"/>
    <n v="206"/>
    <d v="2024-03-26T00:00:00"/>
    <x v="0"/>
    <s v="Eugenia"/>
    <s v="1316004"/>
    <s v="NAIROBI CLUB"/>
    <n v="19587.75"/>
    <n v="0"/>
    <n v="19587.75"/>
    <n v="1950"/>
    <n v="975"/>
    <n v="2925"/>
    <n v="0.14932802389248381"/>
    <n v="0"/>
    <n v="2925"/>
    <n v="146.25"/>
    <m/>
    <n v="2778.75"/>
    <x v="0"/>
  </r>
  <r>
    <d v="2024-03-26T00:00:00"/>
    <s v="Normal-Income Tagged"/>
    <n v="206"/>
    <d v="2024-03-26T00:00:00"/>
    <x v="0"/>
    <s v="Eugenia"/>
    <s v="1316005"/>
    <s v="NAIROBI CLUB"/>
    <n v="19587.75"/>
    <n v="19587.75"/>
    <n v="0"/>
    <n v="1950"/>
    <n v="0"/>
    <n v="1950"/>
    <n v="9.9552015928322551E-2"/>
    <n v="1950"/>
    <n v="0"/>
    <n v="0"/>
    <m/>
    <n v="0"/>
    <x v="0"/>
  </r>
  <r>
    <d v="2024-03-26T00:00:00"/>
    <s v="Normal-Income Tagged"/>
    <n v="206"/>
    <d v="2024-03-26T00:00:00"/>
    <x v="0"/>
    <s v="Eugenia"/>
    <s v="1316006"/>
    <s v="NAIROBI CLUB"/>
    <n v="12556.25"/>
    <n v="0"/>
    <n v="12556.25"/>
    <n v="2500"/>
    <n v="0"/>
    <n v="2500"/>
    <n v="0.1991040318566451"/>
    <n v="0"/>
    <n v="2500"/>
    <n v="125"/>
    <m/>
    <n v="2375"/>
    <x v="0"/>
  </r>
  <r>
    <d v="2024-03-26T00:00:00"/>
    <s v="Normal-Income Tagged"/>
    <n v="206"/>
    <d v="2024-03-26T00:00:00"/>
    <x v="0"/>
    <s v="Eugenia"/>
    <s v="1316007"/>
    <s v="NAIROBI CLUB"/>
    <n v="623366.59"/>
    <n v="500000"/>
    <n v="123366.58999999997"/>
    <n v="124114.8"/>
    <n v="0"/>
    <n v="124114.8"/>
    <n v="0.19910402962083676"/>
    <n v="99552.014810418375"/>
    <n v="24562.785189581617"/>
    <n v="1228.1392594790809"/>
    <m/>
    <n v="23334.645930102535"/>
    <x v="0"/>
  </r>
  <r>
    <d v="2024-03-26T00:00:00"/>
    <s v="Normal-Income Tagged"/>
    <n v="206"/>
    <d v="2024-03-26T00:00:00"/>
    <x v="0"/>
    <s v="Eugenia"/>
    <s v="1316008"/>
    <s v="NAIROBI CLUB"/>
    <n v="124673.52"/>
    <n v="124673.52"/>
    <n v="0"/>
    <n v="24823"/>
    <n v="0"/>
    <n v="24823"/>
    <n v="0.19910402786413667"/>
    <n v="24823"/>
    <n v="0"/>
    <n v="0"/>
    <m/>
    <n v="0"/>
    <x v="0"/>
  </r>
  <r>
    <d v="2024-03-26T00:00:00"/>
    <s v="Normal-Income Tagged"/>
    <n v="206"/>
    <d v="2024-03-26T00:00:00"/>
    <x v="0"/>
    <s v="Eugenia"/>
    <s v="1316009"/>
    <s v="NAIROBI CLUB"/>
    <n v="43341.16"/>
    <n v="43341.16"/>
    <n v="0"/>
    <n v="8629.4"/>
    <n v="0"/>
    <n v="8629.4"/>
    <n v="0.19910403874746313"/>
    <n v="8629.4"/>
    <n v="0"/>
    <n v="0"/>
    <m/>
    <n v="0"/>
    <x v="0"/>
  </r>
  <r>
    <d v="2024-03-26T00:00:00"/>
    <s v="Normal-Income Tagged"/>
    <n v="206"/>
    <d v="2024-03-26T00:00:00"/>
    <x v="0"/>
    <s v="Eugenia"/>
    <s v="1316010"/>
    <s v="NAIROBI CLUB"/>
    <n v="5022.5"/>
    <n v="0"/>
    <n v="5022.5"/>
    <n v="500"/>
    <n v="0"/>
    <n v="500"/>
    <n v="9.9552015928322551E-2"/>
    <n v="0"/>
    <n v="500"/>
    <n v="25"/>
    <m/>
    <n v="475"/>
    <x v="0"/>
  </r>
  <r>
    <d v="2024-03-26T00:00:00"/>
    <s v="Normal-Income Tagged"/>
    <n v="206"/>
    <d v="2024-03-26T00:00:00"/>
    <x v="0"/>
    <s v="Eugenia"/>
    <s v="1316011"/>
    <s v="NAIROBI CLUB"/>
    <n v="20090"/>
    <n v="20090"/>
    <n v="0"/>
    <n v="2000"/>
    <n v="0"/>
    <n v="2000"/>
    <n v="9.9552015928322551E-2"/>
    <n v="2000"/>
    <n v="0"/>
    <n v="0"/>
    <m/>
    <n v="0"/>
    <x v="0"/>
  </r>
  <r>
    <d v="2024-03-27T00:00:00"/>
    <s v="Normal-Income Tagged"/>
    <n v="205"/>
    <d v="2024-03-27T00:00:00"/>
    <x v="0"/>
    <s v="Eugenia"/>
    <s v="1316019"/>
    <s v="HALTONS LIMITED"/>
    <n v="35926.83"/>
    <n v="0"/>
    <n v="35926.83"/>
    <n v="3576.59"/>
    <n v="0"/>
    <n v="3576.59"/>
    <n v="9.9552061787805943E-2"/>
    <n v="0"/>
    <n v="3576.59"/>
    <n v="178.82950000000002"/>
    <m/>
    <n v="3397.7605000000003"/>
    <x v="0"/>
  </r>
  <r>
    <d v="2024-03-28T00:00:00"/>
    <s v="Normal-Income Tagged"/>
    <n v="204"/>
    <d v="2024-03-28T00:00:00"/>
    <x v="0"/>
    <s v="Eugenia"/>
    <s v="1316034"/>
    <s v="KAMBU RIDGE PROPERTIES"/>
    <n v="93157.33"/>
    <n v="0"/>
    <n v="93157.33"/>
    <n v="18548"/>
    <n v="0"/>
    <n v="18548"/>
    <n v="0.1991040318566451"/>
    <n v="0"/>
    <n v="18548"/>
    <n v="927.40000000000009"/>
    <m/>
    <n v="17620.599999999999"/>
    <x v="0"/>
  </r>
  <r>
    <d v="2024-04-03T00:00:00"/>
    <s v="Normal-Income Tagged"/>
    <n v="198"/>
    <d v="2024-04-03T00:00:00"/>
    <x v="0"/>
    <s v="Eugenia"/>
    <s v="1316077"/>
    <s v="ENASHIPAI RESORT AND SPA"/>
    <n v="6393758.8399999999"/>
    <n v="6393758.8399999999"/>
    <n v="0"/>
    <n v="1591269"/>
    <n v="0"/>
    <n v="1591269"/>
    <n v="0.24887848288003306"/>
    <n v="1591269"/>
    <n v="0"/>
    <n v="0"/>
    <m/>
    <n v="0"/>
    <x v="0"/>
  </r>
  <r>
    <d v="2024-04-09T00:00:00"/>
    <s v="Normal-Income Tagged"/>
    <n v="192"/>
    <d v="2024-04-09T00:00:00"/>
    <x v="0"/>
    <s v="Eugenia"/>
    <s v="1316146"/>
    <s v="KCA UNIVERSITY"/>
    <n v="10284.89"/>
    <n v="10284.89"/>
    <n v="0"/>
    <n v="2047.76"/>
    <n v="0"/>
    <n v="2047.76"/>
    <n v="0.19910373372977253"/>
    <n v="2047.76"/>
    <n v="0"/>
    <n v="0"/>
    <m/>
    <n v="0"/>
    <x v="0"/>
  </r>
  <r>
    <d v="2024-04-09T00:00:00"/>
    <s v="Normal-Income Tagged"/>
    <n v="192"/>
    <d v="2024-04-09T00:00:00"/>
    <x v="0"/>
    <s v="Eugenia"/>
    <s v="1316156"/>
    <s v="SAFARICOM PLC LTD"/>
    <n v="1962941"/>
    <n v="1962941"/>
    <n v="0"/>
    <m/>
    <n v="0"/>
    <n v="0"/>
    <n v="0"/>
    <n v="0"/>
    <n v="0"/>
    <n v="0"/>
    <m/>
    <n v="0"/>
    <x v="0"/>
  </r>
  <r>
    <d v="2024-04-09T00:00:00"/>
    <s v="Normal-Income Tagged"/>
    <n v="192"/>
    <d v="2024-04-09T00:00:00"/>
    <x v="0"/>
    <s v="Eugenia"/>
    <s v="1316153"/>
    <s v="SMILE AFRICA"/>
    <n v="19652.04"/>
    <n v="19652.04"/>
    <n v="0"/>
    <n v="1956.4"/>
    <n v="0"/>
    <n v="1956.4"/>
    <n v="9.9552005796853665E-2"/>
    <n v="1956.4"/>
    <n v="0"/>
    <n v="0"/>
    <m/>
    <n v="0"/>
    <x v="0"/>
  </r>
  <r>
    <d v="2024-04-11T00:00:00"/>
    <s v="Normal-Income Tagged"/>
    <n v="190"/>
    <d v="2024-04-11T00:00:00"/>
    <x v="0"/>
    <s v="Eugenia"/>
    <s v="1316161"/>
    <s v="IPAY KENYA LTD"/>
    <n v="984129.11"/>
    <n v="984129.11"/>
    <n v="0"/>
    <n v="97348.44"/>
    <n v="0"/>
    <n v="97348.44"/>
    <n v="9.8918362449414793E-2"/>
    <n v="97348.44"/>
    <n v="0"/>
    <n v="0"/>
    <m/>
    <n v="0"/>
    <x v="0"/>
  </r>
  <r>
    <d v="2024-04-12T00:00:00"/>
    <s v="Normal-Income Tagged"/>
    <n v="189"/>
    <d v="2024-04-12T00:00:00"/>
    <x v="0"/>
    <s v="Eugenia"/>
    <s v="1316182"/>
    <s v="MAC APARTMENTS LIMITED"/>
    <n v="5022.5"/>
    <n v="5022.5"/>
    <n v="0"/>
    <n v="1000"/>
    <n v="0"/>
    <n v="1000"/>
    <n v="0.1991040318566451"/>
    <n v="1000"/>
    <n v="0"/>
    <n v="0"/>
    <m/>
    <n v="0"/>
    <x v="0"/>
  </r>
  <r>
    <d v="2024-04-12T00:00:00"/>
    <s v="Normal-Income Tagged"/>
    <n v="189"/>
    <d v="2024-04-12T00:00:00"/>
    <x v="0"/>
    <s v="Eugenia"/>
    <s v="1316183"/>
    <s v="MAC APARTMENTS LIMITED"/>
    <n v="50225"/>
    <n v="50225"/>
    <n v="0"/>
    <n v="10000"/>
    <n v="0"/>
    <n v="10000"/>
    <n v="0.1991040318566451"/>
    <n v="10000"/>
    <n v="0"/>
    <n v="0"/>
    <m/>
    <n v="0"/>
    <x v="0"/>
  </r>
  <r>
    <d v="2024-04-12T00:00:00"/>
    <s v="Normal-Income Tagged"/>
    <n v="189"/>
    <d v="2024-04-12T00:00:00"/>
    <x v="0"/>
    <s v="Eugenia"/>
    <s v="1316184"/>
    <s v="MAC APARTMENTS LIMITED"/>
    <n v="38673.25"/>
    <n v="38673.25"/>
    <n v="0"/>
    <n v="7700"/>
    <n v="0"/>
    <n v="7700"/>
    <n v="0.1991040318566451"/>
    <n v="7700"/>
    <n v="0"/>
    <n v="0"/>
    <m/>
    <n v="0"/>
    <x v="0"/>
  </r>
  <r>
    <d v="2024-04-12T00:00:00"/>
    <s v="Normal-Income Tagged"/>
    <n v="189"/>
    <d v="2024-04-12T00:00:00"/>
    <x v="0"/>
    <s v="Eugenia"/>
    <s v="1316186"/>
    <s v="MAC APARTMENTS LIMITED"/>
    <n v="159024.4"/>
    <n v="159024.4"/>
    <n v="0"/>
    <n v="31662.400000000001"/>
    <n v="0"/>
    <n v="31662.400000000001"/>
    <n v="0.19910403686478303"/>
    <n v="31662.400000000001"/>
    <n v="0"/>
    <n v="0"/>
    <m/>
    <n v="0"/>
    <x v="0"/>
  </r>
  <r>
    <d v="2024-04-15T00:00:00"/>
    <s v="Normal-Income Tagged"/>
    <n v="186"/>
    <d v="2024-04-15T00:00:00"/>
    <x v="0"/>
    <s v="Seline"/>
    <s v="1316216"/>
    <s v="KENYA INSTITUTE OF CURRICULUM"/>
    <n v="14245.09"/>
    <n v="0"/>
    <n v="14245.09"/>
    <n v="1418.13"/>
    <n v="0"/>
    <n v="1418.13"/>
    <n v="9.9552196581418589E-2"/>
    <n v="0"/>
    <n v="1418.13"/>
    <n v="70.906500000000008"/>
    <m/>
    <n v="1347.2235000000001"/>
    <x v="0"/>
  </r>
  <r>
    <d v="2024-04-15T00:00:00"/>
    <s v="Normal-Income Tagged"/>
    <n v="186"/>
    <d v="2024-04-15T00:00:00"/>
    <x v="0"/>
    <s v="Seline"/>
    <s v="1316219"/>
    <s v="KENYA INSTITUTE OF CURRICULUM"/>
    <n v="47535.96"/>
    <n v="0"/>
    <n v="47535.96"/>
    <n v="4732.3"/>
    <n v="0"/>
    <n v="4732.3"/>
    <n v="9.9552002315720561E-2"/>
    <n v="0"/>
    <n v="4732.3"/>
    <n v="236.61500000000001"/>
    <m/>
    <n v="4495.6850000000004"/>
    <x v="0"/>
  </r>
  <r>
    <d v="2024-04-15T00:00:00"/>
    <s v="Normal-Income Tagged"/>
    <n v="186"/>
    <d v="2024-04-15T00:00:00"/>
    <x v="0"/>
    <s v="Seline"/>
    <s v="1316217"/>
    <s v="SAFARICOM PLC LTD"/>
    <n v="9040.5"/>
    <n v="9040.5"/>
    <n v="0"/>
    <n v="900"/>
    <n v="0"/>
    <n v="900"/>
    <n v="9.9552015928322551E-2"/>
    <n v="900"/>
    <n v="0"/>
    <n v="0"/>
    <m/>
    <n v="0"/>
    <x v="0"/>
  </r>
  <r>
    <d v="2024-04-17T00:00:00"/>
    <s v="Normal-Income Tagged"/>
    <n v="184"/>
    <d v="2024-04-17T00:00:00"/>
    <x v="0"/>
    <s v="Seline"/>
    <s v="1316243"/>
    <s v="KCA UNIVERSITY"/>
    <n v="7397.11"/>
    <n v="7397.11"/>
    <n v="0"/>
    <n v="736.4"/>
    <n v="0"/>
    <n v="736.4"/>
    <n v="9.9552392758793642E-2"/>
    <n v="736.4"/>
    <n v="0"/>
    <n v="0"/>
    <m/>
    <n v="0"/>
    <x v="0"/>
  </r>
  <r>
    <d v="2024-04-17T00:00:00"/>
    <s v="Normal-Income Tagged"/>
    <n v="184"/>
    <d v="2024-04-17T00:00:00"/>
    <x v="0"/>
    <s v="Seline"/>
    <s v="1316244"/>
    <s v="KCA UNIVERSITY"/>
    <n v="11013.48"/>
    <n v="11013.48"/>
    <n v="0"/>
    <n v="1096.4100000000001"/>
    <n v="0"/>
    <n v="1096.4100000000001"/>
    <n v="9.9551640353457774E-2"/>
    <n v="1096.4100000000001"/>
    <n v="0"/>
    <n v="0"/>
    <m/>
    <n v="0"/>
    <x v="0"/>
  </r>
  <r>
    <d v="2024-04-17T00:00:00"/>
    <s v="Normal-Income Tagged"/>
    <n v="184"/>
    <d v="2024-04-17T00:00:00"/>
    <x v="0"/>
    <s v="Seline"/>
    <s v="1316245"/>
    <s v="KCA UNIVERSITY"/>
    <n v="9499.35"/>
    <n v="9499.35"/>
    <n v="0"/>
    <n v="945.68"/>
    <n v="0"/>
    <n v="945.68"/>
    <n v="9.9552074615631592E-2"/>
    <n v="945.68"/>
    <n v="0"/>
    <n v="0"/>
    <m/>
    <n v="0"/>
    <x v="0"/>
  </r>
  <r>
    <d v="2024-04-17T00:00:00"/>
    <s v="Normal-Income Tagged"/>
    <n v="184"/>
    <d v="2024-04-17T00:00:00"/>
    <x v="0"/>
    <s v="Seline"/>
    <s v="1316246"/>
    <s v="KCA UNIVERSITY"/>
    <n v="9991.91"/>
    <n v="9991.91"/>
    <n v="0"/>
    <n v="994.72"/>
    <n v="0"/>
    <n v="994.72"/>
    <n v="9.9552538003244623E-2"/>
    <n v="994.71999999999991"/>
    <n v="0"/>
    <n v="0"/>
    <m/>
    <n v="0"/>
    <x v="0"/>
  </r>
  <r>
    <d v="2024-04-17T00:00:00"/>
    <s v="Normal-Income Tagged"/>
    <n v="184"/>
    <d v="2024-04-17T00:00:00"/>
    <x v="0"/>
    <s v="Seline"/>
    <s v="1316247"/>
    <s v="KCA UNIVERSITY"/>
    <n v="62787.7"/>
    <n v="62787.7"/>
    <n v="0"/>
    <n v="6250.64"/>
    <n v="0"/>
    <n v="6250.64"/>
    <n v="9.9551982315007573E-2"/>
    <n v="6250.64"/>
    <n v="0"/>
    <n v="0"/>
    <m/>
    <n v="0"/>
    <x v="0"/>
  </r>
  <r>
    <d v="2024-04-17T00:00:00"/>
    <s v="Normal-Income Tagged"/>
    <n v="184"/>
    <d v="2024-04-17T00:00:00"/>
    <x v="0"/>
    <s v="Seline"/>
    <s v="1316248"/>
    <s v="KCA UNIVERSITY"/>
    <n v="6333.17"/>
    <n v="6333.17"/>
    <n v="0"/>
    <n v="630.48"/>
    <n v="0"/>
    <n v="630.48"/>
    <n v="9.9552041078954143E-2"/>
    <n v="630.48"/>
    <n v="0"/>
    <n v="0"/>
    <m/>
    <n v="0"/>
    <x v="0"/>
  </r>
  <r>
    <d v="2024-04-18T00:00:00"/>
    <s v="Normal-Income Tagged"/>
    <n v="183"/>
    <d v="2024-04-18T00:00:00"/>
    <x v="0"/>
    <s v="Seline"/>
    <s v="1316265"/>
    <s v="EAST AFRICA DEVICE ASSEMBLY KE"/>
    <n v="4876541"/>
    <n v="4876541"/>
    <n v="0"/>
    <n v="484155.4"/>
    <n v="0"/>
    <n v="484155.4"/>
    <n v="9.9282544738165848E-2"/>
    <n v="484155.4"/>
    <n v="0"/>
    <n v="0"/>
    <m/>
    <n v="0"/>
    <x v="0"/>
  </r>
  <r>
    <d v="2024-04-19T00:00:00"/>
    <s v="Normal-Income Tagged"/>
    <n v="182"/>
    <d v="2024-04-19T00:00:00"/>
    <x v="0"/>
    <s v="Seline"/>
    <s v="1316266"/>
    <s v="KCA UNIVERSITY"/>
    <n v="50147.79"/>
    <n v="50147.79"/>
    <n v="0"/>
    <n v="4992.3100000000004"/>
    <n v="0"/>
    <n v="4992.3100000000004"/>
    <n v="9.9551944362852293E-2"/>
    <n v="4992.3100000000004"/>
    <n v="0"/>
    <n v="0"/>
    <m/>
    <n v="0"/>
    <x v="0"/>
  </r>
  <r>
    <d v="2024-04-19T00:00:00"/>
    <s v="Normal-Income Tagged"/>
    <n v="182"/>
    <d v="2024-04-19T00:00:00"/>
    <x v="0"/>
    <s v="Seline"/>
    <s v="1316267"/>
    <s v="KCA UNIVERSITY"/>
    <n v="8915.94"/>
    <n v="8915.94"/>
    <n v="0"/>
    <n v="887.6"/>
    <n v="0"/>
    <n v="887.6"/>
    <n v="9.9552038259566572E-2"/>
    <n v="887.6"/>
    <n v="0"/>
    <n v="0"/>
    <m/>
    <n v="0"/>
    <x v="0"/>
  </r>
  <r>
    <d v="2024-04-19T00:00:00"/>
    <s v="Normal-Income Tagged"/>
    <n v="182"/>
    <d v="2024-04-19T00:00:00"/>
    <x v="0"/>
    <s v="Seline"/>
    <s v="1316268"/>
    <s v="KCA UNIVERSITY"/>
    <n v="6828.34"/>
    <n v="6828.34"/>
    <n v="0"/>
    <n v="679.78"/>
    <n v="0"/>
    <n v="679.78"/>
    <n v="9.95527463483072E-2"/>
    <n v="679.78"/>
    <n v="0"/>
    <n v="0"/>
    <m/>
    <n v="0"/>
    <x v="0"/>
  </r>
  <r>
    <d v="2024-04-19T00:00:00"/>
    <s v="Normal-Income Tagged"/>
    <n v="182"/>
    <d v="2024-04-19T00:00:00"/>
    <x v="0"/>
    <s v="Seline"/>
    <s v="1316269"/>
    <s v="KCA UNIVERSITY"/>
    <n v="9111.01"/>
    <n v="9111.01"/>
    <n v="0"/>
    <n v="907.02"/>
    <n v="0"/>
    <n v="907.02"/>
    <n v="9.9552080395038531E-2"/>
    <n v="907.02"/>
    <n v="0"/>
    <n v="0"/>
    <m/>
    <n v="0"/>
    <x v="0"/>
  </r>
  <r>
    <d v="2024-04-19T00:00:00"/>
    <s v="Normal-Income Tagged"/>
    <n v="182"/>
    <d v="2024-04-19T00:00:00"/>
    <x v="0"/>
    <s v="Seline"/>
    <s v="1316270"/>
    <s v="KCA UNIVERSITY"/>
    <n v="6333.17"/>
    <n v="6333.17"/>
    <n v="0"/>
    <n v="630.48"/>
    <n v="0"/>
    <n v="630.48"/>
    <n v="9.9552041078954143E-2"/>
    <n v="630.48"/>
    <n v="0"/>
    <n v="0"/>
    <m/>
    <n v="0"/>
    <x v="0"/>
  </r>
  <r>
    <d v="2024-04-19T00:00:00"/>
    <s v="Normal-Income Tagged"/>
    <n v="182"/>
    <d v="2024-04-19T00:00:00"/>
    <x v="0"/>
    <s v="Seline"/>
    <s v="1316271"/>
    <s v="KCA UNIVERSITY"/>
    <n v="6333.17"/>
    <n v="6333.17"/>
    <n v="0"/>
    <n v="630.48"/>
    <n v="0"/>
    <n v="630.48"/>
    <n v="9.9552041078954143E-2"/>
    <n v="630.48"/>
    <n v="0"/>
    <n v="0"/>
    <m/>
    <n v="0"/>
    <x v="0"/>
  </r>
  <r>
    <d v="2024-04-19T00:00:00"/>
    <s v="Normal-Income Tagged"/>
    <n v="182"/>
    <d v="2024-04-19T00:00:00"/>
    <x v="0"/>
    <s v="Seline"/>
    <s v="1316272"/>
    <s v="KCA UNIVERSITY"/>
    <n v="7479.29"/>
    <n v="7479.29"/>
    <n v="0"/>
    <n v="744.58"/>
    <n v="0"/>
    <n v="744.58"/>
    <n v="9.9552230225061475E-2"/>
    <n v="744.58"/>
    <n v="0"/>
    <n v="0"/>
    <m/>
    <n v="0"/>
    <x v="0"/>
  </r>
  <r>
    <d v="2024-04-19T00:00:00"/>
    <s v="Normal-Income Tagged"/>
    <n v="182"/>
    <d v="2024-04-19T00:00:00"/>
    <x v="0"/>
    <s v="Seline"/>
    <s v="1316273"/>
    <s v="KCA UNIVERSITY"/>
    <n v="70003.02"/>
    <n v="70003.02"/>
    <n v="0"/>
    <n v="6968.94"/>
    <n v="0"/>
    <n v="6968.94"/>
    <n v="9.9551990756970188E-2"/>
    <n v="6968.94"/>
    <n v="0"/>
    <n v="0"/>
    <m/>
    <n v="0"/>
    <x v="0"/>
  </r>
  <r>
    <d v="2024-04-19T00:00:00"/>
    <s v="Normal-Income Tagged"/>
    <n v="182"/>
    <d v="2024-04-19T00:00:00"/>
    <x v="0"/>
    <s v="Seline"/>
    <s v="1316277"/>
    <s v="KCA UNIVERSITY"/>
    <n v="14143.5"/>
    <n v="14143.5"/>
    <n v="0"/>
    <n v="1408.01"/>
    <n v="0"/>
    <n v="1408.01"/>
    <n v="9.9551737547283206E-2"/>
    <n v="1408.01"/>
    <n v="0"/>
    <n v="0"/>
    <m/>
    <n v="0"/>
    <x v="0"/>
  </r>
  <r>
    <d v="2024-04-19T00:00:00"/>
    <s v="Normal-Income Tagged"/>
    <n v="182"/>
    <d v="2024-04-19T00:00:00"/>
    <x v="0"/>
    <s v="Seline"/>
    <s v="1316278"/>
    <s v="KCA UNIVERSITY"/>
    <n v="121672.32000000001"/>
    <n v="121672.32000000001"/>
    <n v="0"/>
    <n v="12112.73"/>
    <n v="0"/>
    <n v="12112.73"/>
    <n v="9.9552059170072524E-2"/>
    <n v="12112.73"/>
    <n v="0"/>
    <n v="0"/>
    <m/>
    <n v="0"/>
    <x v="0"/>
  </r>
  <r>
    <d v="2024-04-19T00:00:00"/>
    <s v="Normal-Income Tagged"/>
    <n v="182"/>
    <d v="2024-04-19T00:00:00"/>
    <x v="0"/>
    <s v="Seline"/>
    <s v="1316279"/>
    <s v="KCA UNIVERSITY"/>
    <n v="114225.5"/>
    <n v="114225.5"/>
    <n v="0"/>
    <n v="11371.38"/>
    <n v="0"/>
    <n v="11371.38"/>
    <n v="9.9552026473948452E-2"/>
    <n v="11371.38"/>
    <n v="0"/>
    <n v="0"/>
    <m/>
    <n v="0"/>
    <x v="0"/>
  </r>
  <r>
    <d v="2024-04-19T00:00:00"/>
    <s v="Normal-Income Tagged"/>
    <n v="182"/>
    <d v="2024-04-19T00:00:00"/>
    <x v="0"/>
    <s v="Seline"/>
    <s v="1316301"/>
    <s v="KCA UNIVERSITY"/>
    <n v="17662.54"/>
    <n v="17662.54"/>
    <n v="0"/>
    <n v="1758.34"/>
    <n v="0"/>
    <n v="1758.34"/>
    <n v="9.955193307417845E-2"/>
    <n v="1758.34"/>
    <n v="0"/>
    <n v="0"/>
    <m/>
    <n v="0"/>
    <x v="0"/>
  </r>
  <r>
    <d v="2024-04-19T00:00:00"/>
    <s v="Normal-Income Tagged"/>
    <n v="182"/>
    <d v="2024-04-19T00:00:00"/>
    <x v="0"/>
    <s v="Seline"/>
    <s v="1316302"/>
    <s v="KCA UNIVERSITY"/>
    <n v="6333.17"/>
    <n v="6333.17"/>
    <n v="0"/>
    <n v="630.48"/>
    <n v="0"/>
    <n v="630.48"/>
    <n v="9.9552041078954143E-2"/>
    <n v="630.48"/>
    <n v="0"/>
    <n v="0"/>
    <m/>
    <n v="0"/>
    <x v="0"/>
  </r>
  <r>
    <d v="2024-04-19T00:00:00"/>
    <s v="Normal-Income Tagged"/>
    <n v="182"/>
    <d v="2024-04-19T00:00:00"/>
    <x v="0"/>
    <s v="Seline"/>
    <s v="1316304"/>
    <s v="KCA UNIVERSITY"/>
    <n v="21369.43"/>
    <n v="21369.43"/>
    <n v="0"/>
    <n v="2127.37"/>
    <n v="0"/>
    <n v="2127.37"/>
    <n v="9.9552023615042604E-2"/>
    <n v="2127.37"/>
    <n v="0"/>
    <n v="0"/>
    <m/>
    <n v="0"/>
    <x v="0"/>
  </r>
  <r>
    <d v="2024-04-19T00:00:00"/>
    <s v="Normal-Income Tagged"/>
    <n v="182"/>
    <d v="2024-04-19T00:00:00"/>
    <x v="0"/>
    <s v="Seline"/>
    <s v="1316310"/>
    <s v="KCA UNIVERSITY"/>
    <n v="90966.22"/>
    <n v="90966.22"/>
    <n v="0"/>
    <n v="9055.8700000000008"/>
    <n v="0"/>
    <n v="9055.8700000000008"/>
    <n v="9.9552009526173574E-2"/>
    <n v="9055.8700000000008"/>
    <n v="0"/>
    <n v="0"/>
    <m/>
    <n v="0"/>
    <x v="0"/>
  </r>
  <r>
    <d v="2024-04-19T00:00:00"/>
    <s v="Normal-Income Tagged"/>
    <n v="182"/>
    <d v="2024-04-19T00:00:00"/>
    <x v="0"/>
    <s v="Seline"/>
    <s v="1316312"/>
    <s v="KCA UNIVERSITY"/>
    <n v="20829.13"/>
    <n v="20829.13"/>
    <n v="0"/>
    <n v="2073.58"/>
    <n v="0"/>
    <n v="2073.58"/>
    <n v="9.9551925596508342E-2"/>
    <n v="2073.58"/>
    <n v="0"/>
    <n v="0"/>
    <m/>
    <n v="0"/>
    <x v="0"/>
  </r>
  <r>
    <d v="2024-04-19T00:00:00"/>
    <s v="Normal-Income Tagged"/>
    <n v="182"/>
    <d v="2024-04-19T00:00:00"/>
    <x v="0"/>
    <s v="Seline"/>
    <s v="1316313"/>
    <s v="KCA UNIVERSITY"/>
    <n v="25396.75"/>
    <n v="25396.75"/>
    <n v="0"/>
    <n v="2528.3000000000002"/>
    <n v="0"/>
    <n v="2528.3000000000002"/>
    <n v="9.9552108045320761E-2"/>
    <n v="2528.3000000000002"/>
    <n v="0"/>
    <n v="0"/>
    <m/>
    <n v="0"/>
    <x v="0"/>
  </r>
  <r>
    <d v="2024-04-19T00:00:00"/>
    <s v="Normal-Income Tagged"/>
    <n v="182"/>
    <d v="2024-04-19T00:00:00"/>
    <x v="0"/>
    <s v="Seline"/>
    <s v="1316315"/>
    <s v="KCA UNIVERSITY"/>
    <n v="22024.44"/>
    <n v="22024.44"/>
    <n v="0"/>
    <n v="2192.58"/>
    <n v="0"/>
    <n v="2192.58"/>
    <n v="9.9552133902155976E-2"/>
    <n v="2192.58"/>
    <n v="0"/>
    <n v="0"/>
    <m/>
    <n v="0"/>
    <x v="0"/>
  </r>
  <r>
    <d v="2024-04-19T00:00:00"/>
    <s v="Normal-Income Tagged"/>
    <n v="182"/>
    <d v="2024-04-19T00:00:00"/>
    <x v="0"/>
    <s v="Seline"/>
    <s v="1316317"/>
    <s v="SAFARICOM PLC LTD"/>
    <n v="443764.89"/>
    <n v="0"/>
    <n v="443764.89"/>
    <m/>
    <n v="0"/>
    <n v="0"/>
    <n v="0"/>
    <n v="0"/>
    <n v="0"/>
    <n v="0"/>
    <m/>
    <n v="0"/>
    <x v="0"/>
  </r>
  <r>
    <d v="2024-04-19T00:00:00"/>
    <s v="Normal-Income Tagged"/>
    <n v="182"/>
    <d v="2024-04-19T00:00:00"/>
    <x v="0"/>
    <s v="Seline"/>
    <s v="1316286"/>
    <s v="SYBYL KENYA LIMITED"/>
    <n v="122873.18"/>
    <n v="122873.18"/>
    <n v="0"/>
    <n v="12232.27"/>
    <n v="0"/>
    <n v="12232.27"/>
    <n v="9.9551993364215052E-2"/>
    <n v="12232.27"/>
    <n v="0"/>
    <n v="0"/>
    <m/>
    <n v="0"/>
    <x v="0"/>
  </r>
  <r>
    <d v="2024-04-19T00:00:00"/>
    <s v="Normal-Income Tagged"/>
    <n v="182"/>
    <d v="2024-04-19T00:00:00"/>
    <x v="0"/>
    <s v="Seline"/>
    <s v="1316287"/>
    <s v="SYBYL KENYA LIMITED"/>
    <n v="9233.7000000000007"/>
    <n v="9233.7000000000007"/>
    <n v="0"/>
    <n v="919.23"/>
    <n v="0"/>
    <n v="919.23"/>
    <n v="9.9551642353552738E-2"/>
    <n v="919.23"/>
    <n v="0"/>
    <n v="0"/>
    <m/>
    <n v="0"/>
    <x v="0"/>
  </r>
  <r>
    <d v="2024-04-19T00:00:00"/>
    <s v="Normal-Income Tagged"/>
    <n v="182"/>
    <d v="2024-04-19T00:00:00"/>
    <x v="0"/>
    <s v="Seline"/>
    <s v="1316288"/>
    <s v="SYBYL KENYA LIMITED"/>
    <n v="29055.200000000001"/>
    <n v="29055.200000000001"/>
    <n v="0"/>
    <n v="2892.5"/>
    <n v="0"/>
    <n v="2892.5"/>
    <n v="9.9551887441834852E-2"/>
    <n v="2892.5"/>
    <n v="0"/>
    <n v="0"/>
    <m/>
    <n v="0"/>
    <x v="0"/>
  </r>
  <r>
    <d v="2024-04-19T00:00:00"/>
    <s v="Normal-Income Tagged"/>
    <n v="182"/>
    <d v="2024-04-19T00:00:00"/>
    <x v="0"/>
    <s v="Seline"/>
    <s v="1316289"/>
    <s v="SYBYL KENYA LIMITED"/>
    <n v="14870"/>
    <n v="14870"/>
    <n v="0"/>
    <n v="1480.34"/>
    <n v="0"/>
    <n v="1480.34"/>
    <n v="9.9552118359112304E-2"/>
    <n v="1480.34"/>
    <n v="0"/>
    <n v="0"/>
    <m/>
    <n v="0"/>
    <x v="0"/>
  </r>
  <r>
    <d v="2024-04-19T00:00:00"/>
    <s v="Normal-Income Tagged"/>
    <n v="182"/>
    <d v="2024-04-19T00:00:00"/>
    <x v="0"/>
    <s v="Seline"/>
    <s v="1316290"/>
    <s v="SYBYL KENYA LIMITED"/>
    <n v="53023.31"/>
    <n v="53023.31"/>
    <n v="0"/>
    <n v="5278.58"/>
    <n v="0"/>
    <n v="5278.58"/>
    <n v="9.9552064931442419E-2"/>
    <n v="5278.58"/>
    <n v="0"/>
    <n v="0"/>
    <m/>
    <n v="0"/>
    <x v="0"/>
  </r>
  <r>
    <d v="2024-04-19T00:00:00"/>
    <s v="Normal-Income Tagged"/>
    <n v="182"/>
    <d v="2024-04-19T00:00:00"/>
    <x v="0"/>
    <s v="Seline"/>
    <s v="1316291"/>
    <s v="SYBYL KENYA LIMITED"/>
    <n v="26413.82"/>
    <n v="26413.82"/>
    <n v="0"/>
    <n v="2629.55"/>
    <n v="0"/>
    <n v="2629.55"/>
    <n v="9.9552052675455513E-2"/>
    <n v="2629.55"/>
    <n v="0"/>
    <n v="0"/>
    <m/>
    <n v="0"/>
    <x v="0"/>
  </r>
  <r>
    <d v="2024-04-19T00:00:00"/>
    <s v="Normal-Income Tagged"/>
    <n v="182"/>
    <d v="2024-04-19T00:00:00"/>
    <x v="0"/>
    <s v="Seline"/>
    <s v="1316292"/>
    <s v="SYBYL KENYA LIMITED"/>
    <n v="13451.14"/>
    <n v="13451.14"/>
    <n v="0"/>
    <n v="1339.09"/>
    <n v="0"/>
    <n v="1339.09"/>
    <n v="9.9552156917554938E-2"/>
    <n v="1339.09"/>
    <n v="0"/>
    <n v="0"/>
    <m/>
    <n v="0"/>
    <x v="0"/>
  </r>
  <r>
    <d v="2024-04-19T00:00:00"/>
    <s v="Normal-Income Tagged"/>
    <n v="182"/>
    <d v="2024-04-19T00:00:00"/>
    <x v="0"/>
    <s v="Seline"/>
    <s v="1316293"/>
    <s v="SYBYL KENYA LIMITED"/>
    <n v="22402.83"/>
    <n v="22402.83"/>
    <n v="0"/>
    <n v="2230.25"/>
    <n v="0"/>
    <n v="2230.25"/>
    <n v="9.955215479472905E-2"/>
    <n v="2230.25"/>
    <n v="0"/>
    <n v="0"/>
    <m/>
    <n v="0"/>
    <x v="0"/>
  </r>
  <r>
    <d v="2024-04-19T00:00:00"/>
    <s v="Normal-Income Tagged"/>
    <n v="182"/>
    <d v="2024-04-19T00:00:00"/>
    <x v="0"/>
    <s v="Seline"/>
    <s v="1316294"/>
    <s v="SYBYL KENYA LIMITED"/>
    <n v="21815.87"/>
    <n v="21815.87"/>
    <n v="0"/>
    <n v="2171.81"/>
    <n v="0"/>
    <n v="2171.81"/>
    <n v="9.9551840013714782E-2"/>
    <n v="2171.81"/>
    <n v="0"/>
    <n v="0"/>
    <m/>
    <n v="0"/>
    <x v="0"/>
  </r>
  <r>
    <d v="2024-04-19T00:00:00"/>
    <s v="Normal-Income Tagged"/>
    <n v="182"/>
    <d v="2024-04-19T00:00:00"/>
    <x v="0"/>
    <s v="Seline"/>
    <s v="1316295"/>
    <s v="SYBYL KENYA LIMITED"/>
    <n v="5463.04"/>
    <n v="5463.04"/>
    <n v="0"/>
    <n v="543.86"/>
    <n v="0"/>
    <n v="543.86"/>
    <n v="9.9552630037488293E-2"/>
    <n v="543.86"/>
    <n v="0"/>
    <n v="0"/>
    <m/>
    <n v="0"/>
    <x v="0"/>
  </r>
  <r>
    <d v="2024-04-19T00:00:00"/>
    <s v="Normal-Income Tagged"/>
    <n v="182"/>
    <d v="2024-04-19T00:00:00"/>
    <x v="0"/>
    <s v="Seline"/>
    <s v="1316297"/>
    <s v="SYBYL KENYA LIMITED"/>
    <n v="67893.31"/>
    <n v="67893.31"/>
    <n v="0"/>
    <n v="6758.92"/>
    <n v="0"/>
    <n v="6758.92"/>
    <n v="9.9552076633176376E-2"/>
    <n v="6758.92"/>
    <n v="0"/>
    <n v="0"/>
    <m/>
    <n v="0"/>
    <x v="0"/>
  </r>
  <r>
    <d v="2024-04-19T00:00:00"/>
    <s v="Normal-Income Tagged"/>
    <n v="182"/>
    <d v="2024-04-19T00:00:00"/>
    <x v="0"/>
    <s v="Seline"/>
    <s v="1316299"/>
    <s v="SYBYL KENYA LIMITED"/>
    <n v="66915.03"/>
    <n v="66915.03"/>
    <n v="0"/>
    <n v="6661.53"/>
    <n v="0"/>
    <n v="6661.53"/>
    <n v="9.955207372693399E-2"/>
    <n v="6661.53"/>
    <n v="0"/>
    <n v="0"/>
    <m/>
    <n v="0"/>
    <x v="0"/>
  </r>
  <r>
    <d v="2024-04-19T00:00:00"/>
    <s v="Normal-Income Tagged"/>
    <n v="182"/>
    <d v="2024-04-19T00:00:00"/>
    <x v="0"/>
    <s v="Seline"/>
    <s v="1316300"/>
    <s v="SYBYL KENYA LIMITED"/>
    <n v="9244.69"/>
    <n v="9244.69"/>
    <n v="0"/>
    <n v="920.33"/>
    <n v="0"/>
    <n v="920.33"/>
    <n v="9.9552283527084201E-2"/>
    <n v="920.33"/>
    <n v="0"/>
    <n v="0"/>
    <m/>
    <n v="0"/>
    <x v="0"/>
  </r>
  <r>
    <d v="2024-04-19T00:00:00"/>
    <s v="Normal-Income Tagged"/>
    <n v="182"/>
    <d v="2024-04-19T00:00:00"/>
    <x v="0"/>
    <s v="Seline"/>
    <s v="1316303"/>
    <s v="SYBYL KENYA LIMITED"/>
    <n v="59407.59"/>
    <n v="59407.59"/>
    <n v="0"/>
    <n v="5914.15"/>
    <n v="0"/>
    <n v="5914.15"/>
    <n v="9.955209426943594E-2"/>
    <n v="5914.15"/>
    <n v="0"/>
    <n v="0"/>
    <m/>
    <n v="0"/>
    <x v="0"/>
  </r>
  <r>
    <d v="2024-04-19T00:00:00"/>
    <s v="Normal-Income Tagged"/>
    <n v="182"/>
    <d v="2024-04-19T00:00:00"/>
    <x v="0"/>
    <s v="Seline"/>
    <s v="1316306"/>
    <s v="SYBYL KENYA LIMITED"/>
    <n v="20029.849999999999"/>
    <n v="20029.849999999999"/>
    <n v="0"/>
    <n v="1994.01"/>
    <n v="0"/>
    <n v="1994.01"/>
    <n v="9.9551918761248845E-2"/>
    <n v="1994.01"/>
    <n v="0"/>
    <n v="0"/>
    <m/>
    <n v="0"/>
    <x v="0"/>
  </r>
  <r>
    <d v="2024-04-19T00:00:00"/>
    <s v="Normal-Income Tagged"/>
    <n v="182"/>
    <d v="2024-04-19T00:00:00"/>
    <x v="0"/>
    <s v="Seline"/>
    <s v="1316307"/>
    <s v="SYBYL KENYA LIMITED"/>
    <n v="9916.58"/>
    <n v="9916.58"/>
    <n v="0"/>
    <n v="987.22"/>
    <n v="0"/>
    <n v="987.22"/>
    <n v="9.9552466677019696E-2"/>
    <n v="987.22"/>
    <n v="0"/>
    <n v="0"/>
    <m/>
    <n v="0"/>
    <x v="0"/>
  </r>
  <r>
    <d v="2024-04-19T00:00:00"/>
    <s v="Normal-Income Tagged"/>
    <n v="182"/>
    <d v="2024-04-19T00:00:00"/>
    <x v="0"/>
    <s v="Seline"/>
    <s v="1316309"/>
    <s v="SYBYL KENYA LIMITED"/>
    <n v="13375.99"/>
    <n v="13375.99"/>
    <n v="0"/>
    <n v="1331.61"/>
    <n v="0"/>
    <n v="1331.61"/>
    <n v="9.9552257440383846E-2"/>
    <n v="1331.61"/>
    <n v="0"/>
    <n v="0"/>
    <m/>
    <n v="0"/>
    <x v="0"/>
  </r>
  <r>
    <d v="2024-04-19T00:00:00"/>
    <s v="Normal-Income Tagged"/>
    <n v="182"/>
    <d v="2024-04-19T00:00:00"/>
    <x v="0"/>
    <s v="Seline"/>
    <s v="1316314"/>
    <s v="SYBYL KENYA LIMITED"/>
    <n v="13583.74"/>
    <n v="13583.74"/>
    <n v="0"/>
    <n v="1352.29"/>
    <n v="0"/>
    <n v="1352.29"/>
    <n v="9.9552111568684321E-2"/>
    <n v="1352.29"/>
    <n v="0"/>
    <n v="0"/>
    <m/>
    <n v="0"/>
    <x v="0"/>
  </r>
  <r>
    <d v="2024-04-19T00:00:00"/>
    <s v="Normal-Income Tagged"/>
    <n v="182"/>
    <d v="2024-04-19T00:00:00"/>
    <x v="0"/>
    <s v="Seline"/>
    <s v="1316316"/>
    <s v="SYBYL KENYA LIMITED"/>
    <n v="3948.82"/>
    <n v="0"/>
    <n v="3948.82"/>
    <n v="393.11"/>
    <n v="0"/>
    <n v="393.11"/>
    <n v="9.9551258350595875E-2"/>
    <n v="0"/>
    <n v="393.11"/>
    <n v="19.655500000000004"/>
    <m/>
    <n v="373.4545"/>
    <x v="0"/>
  </r>
  <r>
    <d v="2024-04-19T00:00:00"/>
    <s v="Normal-Income Tagged"/>
    <n v="182"/>
    <d v="2024-04-19T00:00:00"/>
    <x v="0"/>
    <s v="Seline"/>
    <s v="1316319"/>
    <s v="TORRENT EAST AFRICA LIMITED"/>
    <n v="4498460.3899999997"/>
    <n v="4498460.3899999997"/>
    <n v="0"/>
    <n v="447830.8"/>
    <n v="0"/>
    <n v="447830.8"/>
    <n v="9.9552015839801583E-2"/>
    <n v="447830.8"/>
    <n v="0"/>
    <n v="0"/>
    <m/>
    <n v="0"/>
    <x v="0"/>
  </r>
  <r>
    <d v="2024-04-22T00:00:00"/>
    <s v="Normal-Income Tagged"/>
    <n v="179"/>
    <d v="2024-04-22T00:00:00"/>
    <x v="1"/>
    <s v="Seline"/>
    <s v="1316332"/>
    <s v="EAST AFRICA DEVICE ASSEMBLY KE"/>
    <n v="2179535.17"/>
    <n v="2179535.17"/>
    <n v="0"/>
    <n v="253515.71"/>
    <n v="144866.12"/>
    <n v="398381.82999999996"/>
    <n v="0.18278293256446967"/>
    <n v="398381.82999999996"/>
    <n v="0"/>
    <n v="0"/>
    <m/>
    <n v="0"/>
    <x v="0"/>
  </r>
  <r>
    <d v="2024-04-23T00:00:00"/>
    <s v="Normal-Income Tagged"/>
    <n v="178"/>
    <d v="2024-04-23T00:00:00"/>
    <x v="1"/>
    <s v="Seline"/>
    <s v="1316354"/>
    <s v="THE ANGLICAN CHURCH OF KENYA"/>
    <n v="22140724.93"/>
    <n v="12933780"/>
    <n v="9206944.9299999997"/>
    <n v="2204153.7999999998"/>
    <n v="0"/>
    <n v="2204153.7999999998"/>
    <n v="9.9552015887855561E-2"/>
    <n v="1287583.8720500285"/>
    <n v="916569.92794997117"/>
    <n v="45828.496397498559"/>
    <m/>
    <n v="870741.43155247264"/>
    <x v="0"/>
  </r>
  <r>
    <d v="2024-04-25T00:00:00"/>
    <s v="Normal-Income Tagged"/>
    <n v="176"/>
    <d v="2024-04-25T00:00:00"/>
    <x v="1"/>
    <s v="Seline"/>
    <n v="1316395"/>
    <s v="CENTRAL ORGANIZATION OF TRADE"/>
    <n v="115484.27"/>
    <n v="115484.27"/>
    <n v="0"/>
    <n v="11496.69"/>
    <n v="0"/>
    <n v="11496.69"/>
    <n v="9.9551999592671803E-2"/>
    <n v="11496.69"/>
    <n v="0"/>
    <n v="0"/>
    <m/>
    <n v="0"/>
    <x v="0"/>
  </r>
  <r>
    <d v="2024-04-25T00:00:00"/>
    <s v="Normal-Income Tagged"/>
    <n v="176"/>
    <d v="2024-04-25T00:00:00"/>
    <x v="1"/>
    <s v="Seline"/>
    <s v="1316396"/>
    <s v="CENTRAL ORGANIZATION OF TRADE"/>
    <n v="117067.45"/>
    <n v="117067.45"/>
    <n v="0"/>
    <n v="11588.3"/>
    <n v="0"/>
    <n v="11588.3"/>
    <n v="9.898823285208655E-2"/>
    <n v="11588.3"/>
    <n v="0"/>
    <n v="0"/>
    <m/>
    <n v="0"/>
    <x v="0"/>
  </r>
  <r>
    <d v="2024-04-25T00:00:00"/>
    <s v="Normal-Income Tagged"/>
    <n v="176"/>
    <d v="2024-04-25T00:00:00"/>
    <x v="1"/>
    <s v="Seline"/>
    <s v="1316371"/>
    <s v="LEISURE LODGE BEACH &amp; GOLF RES"/>
    <n v="103524.63"/>
    <n v="103524.63"/>
    <n v="0"/>
    <n v="10306.09"/>
    <n v="0"/>
    <n v="10306.09"/>
    <n v="9.9552058287964901E-2"/>
    <n v="10306.09"/>
    <n v="0"/>
    <n v="0"/>
    <m/>
    <n v="0"/>
    <x v="0"/>
  </r>
  <r>
    <d v="2024-04-26T00:00:00"/>
    <s v="Normal-Income Tagged"/>
    <n v="175"/>
    <d v="2024-04-26T00:00:00"/>
    <x v="1"/>
    <s v="Seline"/>
    <n v="1316408"/>
    <s v="RILEY FALCON SECURITY SERVICES"/>
    <n v="4395204.82"/>
    <n v="4395204.82"/>
    <n v="0"/>
    <n v="437551.5"/>
    <n v="0"/>
    <n v="437551.5"/>
    <n v="9.955201587169718E-2"/>
    <n v="437551.5"/>
    <n v="0"/>
    <n v="0"/>
    <m/>
    <n v="0"/>
    <x v="0"/>
  </r>
  <r>
    <d v="2024-04-29T00:00:00"/>
    <s v="Normal-Income Tagged"/>
    <n v="172"/>
    <d v="2024-04-29T00:00:00"/>
    <x v="1"/>
    <s v="Seline"/>
    <s v="1316416"/>
    <s v="GEOTHERMAL DEVELOPMENT COMPANY"/>
    <n v="77086.33"/>
    <n v="77086.33"/>
    <n v="0"/>
    <n v="7674.1"/>
    <n v="0"/>
    <n v="7674.1"/>
    <n v="9.9552021739781879E-2"/>
    <n v="7674.1"/>
    <n v="0"/>
    <n v="0"/>
    <m/>
    <n v="0"/>
    <x v="0"/>
  </r>
  <r>
    <d v="2024-04-29T00:00:00"/>
    <s v="Normal-Income Tagged"/>
    <n v="172"/>
    <d v="2024-04-29T00:00:00"/>
    <x v="1"/>
    <s v="Seline"/>
    <s v="14850"/>
    <s v="PRIME BANK LTD"/>
    <n v="-140378.88"/>
    <n v="0"/>
    <n v="-140378.88"/>
    <n v="-13975"/>
    <n v="0"/>
    <n v="-13975"/>
    <n v="9.9552012382489438E-2"/>
    <n v="0"/>
    <n v="-13975"/>
    <n v="-698.75"/>
    <m/>
    <n v="-13276.25"/>
    <x v="0"/>
  </r>
  <r>
    <d v="2024-04-29T00:00:00"/>
    <s v="Normal-Income Tagged"/>
    <n v="172"/>
    <d v="2024-04-29T00:00:00"/>
    <x v="1"/>
    <s v="Seline"/>
    <s v="1316427"/>
    <s v="PRIME BANK LTD"/>
    <n v="77131.539999999994"/>
    <n v="77131.539999999994"/>
    <n v="0"/>
    <n v="7678.6"/>
    <n v="0"/>
    <n v="7678.6"/>
    <n v="9.9552012056287234E-2"/>
    <n v="7678.6"/>
    <n v="0"/>
    <n v="0"/>
    <m/>
    <n v="0"/>
    <x v="0"/>
  </r>
  <r>
    <d v="2024-04-29T00:00:00"/>
    <s v="Normal-Income Tagged"/>
    <n v="172"/>
    <d v="2024-04-29T00:00:00"/>
    <x v="1"/>
    <s v="Seline"/>
    <s v="1316428"/>
    <s v="PRIME BANK LTD"/>
    <n v="31775.55"/>
    <n v="31775.55"/>
    <n v="0"/>
    <n v="3163.32"/>
    <n v="0"/>
    <n v="3163.32"/>
    <n v="9.9552014048537321E-2"/>
    <n v="3163.32"/>
    <n v="0"/>
    <n v="0"/>
    <m/>
    <n v="0"/>
    <x v="0"/>
  </r>
  <r>
    <d v="2024-04-29T00:00:00"/>
    <s v="Normal-Income Tagged"/>
    <n v="172"/>
    <d v="2024-04-29T00:00:00"/>
    <x v="1"/>
    <s v="Seline"/>
    <s v="1316429"/>
    <s v="PRIME BANK LTD"/>
    <n v="103853.23"/>
    <n v="103853.23"/>
    <n v="0"/>
    <n v="10338.799999999999"/>
    <n v="0"/>
    <n v="10338.799999999999"/>
    <n v="9.955203126566213E-2"/>
    <n v="10338.799999999999"/>
    <n v="0"/>
    <n v="0"/>
    <m/>
    <n v="0"/>
    <x v="0"/>
  </r>
  <r>
    <d v="2024-04-29T00:00:00"/>
    <s v="Normal-Income Tagged"/>
    <n v="172"/>
    <d v="2024-04-29T00:00:00"/>
    <x v="1"/>
    <s v="Seline"/>
    <s v="1316430"/>
    <s v="PRIME BANK LTD"/>
    <n v="229111.97"/>
    <n v="229111.97"/>
    <n v="0"/>
    <n v="22808.560000000001"/>
    <n v="0"/>
    <n v="22808.560000000001"/>
    <n v="9.9552022532912621E-2"/>
    <n v="22808.560000000001"/>
    <n v="0"/>
    <n v="0"/>
    <m/>
    <n v="0"/>
    <x v="0"/>
  </r>
  <r>
    <d v="2024-04-29T00:00:00"/>
    <s v="Normal-Income Tagged"/>
    <n v="172"/>
    <d v="2024-04-29T00:00:00"/>
    <x v="1"/>
    <s v="Seline"/>
    <s v="1316431"/>
    <s v="PRIME BANK LTD"/>
    <n v="24626.93"/>
    <n v="24626.93"/>
    <n v="0"/>
    <n v="2451.66"/>
    <n v="0"/>
    <n v="2451.66"/>
    <n v="9.955199450357799E-2"/>
    <n v="2451.66"/>
    <n v="0"/>
    <n v="0"/>
    <m/>
    <n v="0"/>
    <x v="0"/>
  </r>
  <r>
    <d v="2024-04-29T00:00:00"/>
    <s v="Normal-Income Tagged"/>
    <n v="172"/>
    <d v="2024-04-29T00:00:00"/>
    <x v="1"/>
    <s v="Seline"/>
    <s v="1316432"/>
    <s v="PRIME BANK LTD"/>
    <n v="23278.47"/>
    <n v="23278.47"/>
    <n v="0"/>
    <n v="2317.42"/>
    <n v="0"/>
    <n v="2317.42"/>
    <n v="9.9552075372651205E-2"/>
    <n v="2317.42"/>
    <n v="0"/>
    <n v="0"/>
    <m/>
    <n v="0"/>
    <x v="0"/>
  </r>
  <r>
    <d v="2024-04-29T00:00:00"/>
    <s v="Normal-Income Tagged"/>
    <n v="172"/>
    <d v="2024-04-29T00:00:00"/>
    <x v="1"/>
    <s v="Seline"/>
    <s v="1316433"/>
    <s v="PRIME BANK LTD"/>
    <n v="22001.18"/>
    <n v="22001.18"/>
    <n v="0"/>
    <n v="2190.2600000000002"/>
    <n v="0"/>
    <n v="2190.2600000000002"/>
    <n v="9.9551933123587011E-2"/>
    <n v="2190.2600000000002"/>
    <n v="0"/>
    <n v="0"/>
    <m/>
    <n v="0"/>
    <x v="0"/>
  </r>
  <r>
    <d v="2024-04-29T00:00:00"/>
    <s v="Normal-Income Tagged"/>
    <n v="172"/>
    <d v="2024-04-29T00:00:00"/>
    <x v="1"/>
    <s v="Seline"/>
    <s v="1316434"/>
    <s v="PRIME BANK LTD"/>
    <n v="19029.93"/>
    <n v="19029.93"/>
    <n v="0"/>
    <n v="1894.47"/>
    <n v="0"/>
    <n v="1894.47"/>
    <n v="9.9552126571143457E-2"/>
    <n v="1894.47"/>
    <n v="0"/>
    <n v="0"/>
    <m/>
    <n v="0"/>
    <x v="0"/>
  </r>
  <r>
    <d v="2024-04-29T00:00:00"/>
    <s v="Normal-Income Tagged"/>
    <n v="172"/>
    <d v="2024-04-29T00:00:00"/>
    <x v="1"/>
    <s v="Seline"/>
    <s v="1316435"/>
    <s v="PRIME BANK LTD"/>
    <n v="11768.76"/>
    <n v="11768.76"/>
    <n v="0"/>
    <n v="1171.5999999999999"/>
    <n v="0"/>
    <n v="1171.5999999999999"/>
    <n v="9.9551694486080089E-2"/>
    <n v="1171.5999999999999"/>
    <n v="0"/>
    <n v="0"/>
    <m/>
    <n v="0"/>
    <x v="0"/>
  </r>
  <r>
    <d v="2024-04-29T00:00:00"/>
    <s v="Normal-Income Tagged"/>
    <n v="172"/>
    <d v="2024-04-29T00:00:00"/>
    <x v="1"/>
    <s v="Seline"/>
    <s v="1316436"/>
    <s v="PRIME BANK LTD"/>
    <n v="44045.06"/>
    <n v="44045.06"/>
    <n v="0"/>
    <n v="4384.7700000000004"/>
    <n v="0"/>
    <n v="4384.7700000000004"/>
    <n v="9.9551913426840624E-2"/>
    <n v="4384.7700000000004"/>
    <n v="0"/>
    <n v="0"/>
    <m/>
    <n v="0"/>
    <x v="0"/>
  </r>
  <r>
    <d v="2024-04-29T00:00:00"/>
    <s v="Normal-Income Tagged"/>
    <n v="172"/>
    <d v="2024-04-29T00:00:00"/>
    <x v="1"/>
    <s v="Seline"/>
    <s v="1316437"/>
    <s v="PRIME BANK LTD"/>
    <n v="11768.76"/>
    <n v="11768.76"/>
    <n v="0"/>
    <n v="1171.5999999999999"/>
    <n v="0"/>
    <n v="1171.5999999999999"/>
    <n v="9.9551694486080089E-2"/>
    <n v="1171.5999999999999"/>
    <n v="0"/>
    <n v="0"/>
    <m/>
    <n v="0"/>
    <x v="0"/>
  </r>
  <r>
    <d v="2024-04-29T00:00:00"/>
    <s v="Normal-Income Tagged"/>
    <n v="172"/>
    <d v="2024-04-29T00:00:00"/>
    <x v="1"/>
    <s v="Seline"/>
    <s v="1316439"/>
    <s v="PRIME BANK LTD"/>
    <n v="129511.74"/>
    <n v="129511.74"/>
    <n v="0"/>
    <n v="12893.16"/>
    <n v="0"/>
    <n v="12893.16"/>
    <n v="9.9552056052987933E-2"/>
    <n v="12893.16"/>
    <n v="0"/>
    <n v="0"/>
    <m/>
    <n v="0"/>
    <x v="0"/>
  </r>
  <r>
    <d v="2024-04-29T00:00:00"/>
    <s v="Normal-Income Tagged"/>
    <n v="172"/>
    <d v="2024-04-29T00:00:00"/>
    <x v="1"/>
    <s v="Seline"/>
    <s v="1316440"/>
    <s v="PRIME BANK LTD"/>
    <n v="7877.51"/>
    <n v="7877.51"/>
    <n v="0"/>
    <n v="784.22"/>
    <n v="0"/>
    <n v="784.22"/>
    <n v="9.955176191461515E-2"/>
    <n v="784.22"/>
    <n v="0"/>
    <n v="0"/>
    <m/>
    <n v="0"/>
    <x v="0"/>
  </r>
  <r>
    <d v="2024-04-29T00:00:00"/>
    <s v="Normal-Income Tagged"/>
    <n v="172"/>
    <d v="2024-04-29T00:00:00"/>
    <x v="1"/>
    <s v="Seline"/>
    <s v="1316441"/>
    <s v="PRIME BANK LTD"/>
    <n v="5985"/>
    <n v="5985"/>
    <n v="0"/>
    <n v="595.82000000000005"/>
    <n v="0"/>
    <n v="595.82000000000005"/>
    <n v="9.955221386800335E-2"/>
    <n v="595.82000000000005"/>
    <n v="0"/>
    <n v="0"/>
    <m/>
    <n v="0"/>
    <x v="0"/>
  </r>
  <r>
    <d v="2024-04-29T00:00:00"/>
    <s v="Normal-Income Tagged"/>
    <n v="172"/>
    <d v="2024-04-29T00:00:00"/>
    <x v="1"/>
    <s v="Seline"/>
    <s v="1316442"/>
    <s v="PRIME BANK LTD"/>
    <n v="7434.94"/>
    <n v="7434.94"/>
    <n v="0"/>
    <n v="740.16"/>
    <n v="0"/>
    <n v="740.16"/>
    <n v="9.955157674439874E-2"/>
    <n v="740.16"/>
    <n v="0"/>
    <n v="0"/>
    <m/>
    <n v="0"/>
    <x v="0"/>
  </r>
  <r>
    <d v="2024-05-06T00:00:00"/>
    <s v="Normal-Income Tagged"/>
    <n v="165"/>
    <d v="2024-05-06T00:00:00"/>
    <x v="1"/>
    <s v="Seline"/>
    <s v="1316490"/>
    <s v="HABITAT FOR HUMANITY KENYA"/>
    <n v="190643.88"/>
    <n v="190643.88"/>
    <n v="0"/>
    <n v="18975"/>
    <n v="0"/>
    <n v="18975"/>
    <n v="9.9531125782794605E-2"/>
    <n v="18975"/>
    <n v="0"/>
    <n v="0"/>
    <m/>
    <n v="0"/>
    <x v="0"/>
  </r>
  <r>
    <d v="2024-05-07T00:00:00"/>
    <s v="Normal-Income Tagged"/>
    <n v="164"/>
    <d v="2024-05-07T00:00:00"/>
    <x v="1"/>
    <s v="Seline"/>
    <s v="1316499"/>
    <s v="SAFARICOM PLC LTD"/>
    <n v="1345982.64"/>
    <n v="1345982.64"/>
    <n v="0"/>
    <m/>
    <n v="0"/>
    <n v="0"/>
    <n v="0"/>
    <n v="0"/>
    <n v="0"/>
    <n v="0"/>
    <m/>
    <n v="0"/>
    <x v="0"/>
  </r>
  <r>
    <d v="2024-05-08T00:00:00"/>
    <s v="Normal-Income Tagged"/>
    <n v="163"/>
    <d v="2024-05-08T00:00:00"/>
    <x v="1"/>
    <s v="Seline"/>
    <s v="1316518"/>
    <s v="HABITAT FOR HUMANITY KENYA"/>
    <n v="10085"/>
    <n v="10085"/>
    <n v="0"/>
    <n v="1000"/>
    <n v="0"/>
    <n v="1000"/>
    <n v="9.9157164105106596E-2"/>
    <n v="1000"/>
    <n v="0"/>
    <n v="0"/>
    <m/>
    <n v="0"/>
    <x v="0"/>
  </r>
  <r>
    <d v="2024-05-09T00:00:00"/>
    <s v="Normal-Income Tagged"/>
    <n v="162"/>
    <d v="2024-05-09T00:00:00"/>
    <x v="1"/>
    <s v="Seline"/>
    <s v="1316534"/>
    <s v="KCA UNIVERSITY"/>
    <n v="13437.6"/>
    <n v="13437.6"/>
    <n v="0"/>
    <n v="2667.52"/>
    <n v="0"/>
    <n v="2667.52"/>
    <n v="0.19851163898315174"/>
    <n v="2667.52"/>
    <n v="0"/>
    <n v="0"/>
    <m/>
    <n v="0"/>
    <x v="0"/>
  </r>
  <r>
    <d v="2024-05-09T00:00:00"/>
    <s v="Normal-Income Tagged"/>
    <n v="162"/>
    <d v="2024-05-09T00:00:00"/>
    <x v="1"/>
    <s v="Seline"/>
    <s v="14868"/>
    <s v="SAFARICOM PLC LTD"/>
    <n v="-1315944.22"/>
    <n v="0"/>
    <n v="-1315944.22"/>
    <m/>
    <n v="0"/>
    <n v="0"/>
    <n v="0"/>
    <n v="0"/>
    <n v="0"/>
    <n v="0"/>
    <m/>
    <n v="0"/>
    <x v="0"/>
  </r>
  <r>
    <d v="2024-05-09T00:00:00"/>
    <s v="Normal-Income Tagged"/>
    <n v="162"/>
    <d v="2024-05-09T00:00:00"/>
    <x v="1"/>
    <s v="Seline"/>
    <s v="14869"/>
    <s v="SAFARICOM PLC LTD"/>
    <n v="-154905.95000000001"/>
    <n v="0"/>
    <n v="-154905.95000000001"/>
    <n v="0"/>
    <n v="0"/>
    <n v="0"/>
    <n v="0"/>
    <n v="0"/>
    <n v="0"/>
    <n v="0"/>
    <m/>
    <n v="0"/>
    <x v="0"/>
  </r>
  <r>
    <d v="2024-05-14T00:00:00"/>
    <s v="Normal-Income Tagged"/>
    <n v="157"/>
    <d v="2024-05-14T00:00:00"/>
    <x v="1"/>
    <s v="Seline"/>
    <s v="1316565"/>
    <s v="KCA UNIVERSITY"/>
    <n v="55850.2"/>
    <n v="55850.2"/>
    <n v="0"/>
    <n v="5560"/>
    <n v="4170"/>
    <n v="9730"/>
    <n v="0.17421602787456447"/>
    <n v="9730"/>
    <n v="0"/>
    <n v="0"/>
    <m/>
    <n v="0"/>
    <x v="0"/>
  </r>
  <r>
    <d v="2024-05-15T00:00:00"/>
    <s v="Normal-Income Tagged"/>
    <n v="156"/>
    <d v="2024-05-15T00:00:00"/>
    <x v="1"/>
    <s v="Seline"/>
    <s v="14875"/>
    <s v="PRIME INVESTMENT LTD"/>
    <n v="-6872.42"/>
    <n v="0"/>
    <n v="-6872.42"/>
    <n v="-687.24"/>
    <n v="0"/>
    <n v="-687.24"/>
    <n v="9.9999708981697855E-2"/>
    <n v="0"/>
    <n v="-687.24"/>
    <n v="-34.362000000000002"/>
    <m/>
    <n v="-652.87800000000004"/>
    <x v="0"/>
  </r>
  <r>
    <d v="2024-05-15T00:00:00"/>
    <s v="Normal-Income Tagged"/>
    <n v="156"/>
    <d v="2024-05-15T00:00:00"/>
    <x v="1"/>
    <s v="Seline"/>
    <s v="1316594"/>
    <s v="PRIME INVESTMENT LTD"/>
    <n v="18252.8"/>
    <n v="18252.8"/>
    <n v="0"/>
    <n v="1817.1"/>
    <n v="0"/>
    <n v="1817.1"/>
    <n v="9.9551849579242638E-2"/>
    <n v="1817.1"/>
    <n v="0"/>
    <n v="0"/>
    <m/>
    <n v="0"/>
    <x v="0"/>
  </r>
  <r>
    <d v="2024-05-15T00:00:00"/>
    <s v="Normal-Income Tagged"/>
    <n v="156"/>
    <d v="2024-05-15T00:00:00"/>
    <x v="1"/>
    <s v="Seline"/>
    <s v="1316595"/>
    <s v="PRIME INVESTMENT LTD"/>
    <n v="72666.81"/>
    <n v="72666.81"/>
    <n v="0"/>
    <n v="7234.13"/>
    <n v="0"/>
    <n v="7234.13"/>
    <n v="9.9552051342284051E-2"/>
    <n v="7234.13"/>
    <n v="0"/>
    <n v="0"/>
    <m/>
    <n v="0"/>
    <x v="0"/>
  </r>
  <r>
    <d v="2024-05-16T00:00:00"/>
    <s v="Normal-Income Tagged"/>
    <n v="155"/>
    <d v="2024-05-16T00:00:00"/>
    <x v="1"/>
    <s v="Seline"/>
    <s v="1316598"/>
    <s v="CEDAR HOLDINGS LIMITED"/>
    <n v="138433.16"/>
    <n v="138433.16"/>
    <n v="0"/>
    <n v="34453.25"/>
    <n v="13781.3"/>
    <n v="48234.55"/>
    <n v="0.34843205197367455"/>
    <n v="48234.55"/>
    <n v="0"/>
    <n v="0"/>
    <m/>
    <n v="0"/>
    <x v="0"/>
  </r>
  <r>
    <d v="2024-05-16T00:00:00"/>
    <s v="Normal-Income Tagged"/>
    <n v="155"/>
    <d v="2024-05-16T00:00:00"/>
    <x v="1"/>
    <s v="Seline"/>
    <s v="1316599"/>
    <s v="CEDAR HOLDINGS LIMITED"/>
    <n v="4018"/>
    <n v="4018"/>
    <n v="0"/>
    <n v="400"/>
    <n v="400"/>
    <n v="800"/>
    <n v="0.1991040318566451"/>
    <n v="800"/>
    <n v="0"/>
    <n v="0"/>
    <m/>
    <n v="0"/>
    <x v="0"/>
  </r>
  <r>
    <d v="2024-05-16T00:00:00"/>
    <s v="Normal-Income Tagged"/>
    <n v="155"/>
    <d v="2024-05-16T00:00:00"/>
    <x v="1"/>
    <s v="Seline"/>
    <s v="1316600"/>
    <s v="CEDAR HOLDINGS LIMITED"/>
    <n v="2511.25"/>
    <n v="2511.25"/>
    <n v="0"/>
    <n v="250"/>
    <n v="250"/>
    <n v="500"/>
    <n v="0.1991040318566451"/>
    <n v="500"/>
    <n v="0"/>
    <n v="0"/>
    <m/>
    <n v="0"/>
    <x v="0"/>
  </r>
  <r>
    <d v="2024-05-16T00:00:00"/>
    <s v="Normal-Income Tagged"/>
    <n v="155"/>
    <d v="2024-05-16T00:00:00"/>
    <x v="1"/>
    <s v="Seline"/>
    <s v="1316601"/>
    <s v="CEDAR HOLDINGS LIMITED"/>
    <n v="10045"/>
    <n v="10045"/>
    <n v="0"/>
    <n v="2000"/>
    <n v="1000"/>
    <n v="3000"/>
    <n v="0.29865604778496763"/>
    <n v="3000"/>
    <n v="0"/>
    <n v="0"/>
    <m/>
    <n v="0"/>
    <x v="0"/>
  </r>
  <r>
    <d v="2024-05-16T00:00:00"/>
    <s v="Normal-Income Tagged"/>
    <n v="155"/>
    <d v="2024-05-16T00:00:00"/>
    <x v="1"/>
    <s v="Seline"/>
    <s v="1316602"/>
    <s v="CEDAR HOLDINGS LIMITED"/>
    <n v="13058.5"/>
    <n v="13058.5"/>
    <n v="0"/>
    <n v="2600"/>
    <n v="1300"/>
    <n v="3900"/>
    <n v="0.29865604778496763"/>
    <n v="3899.9999999999995"/>
    <n v="0"/>
    <n v="0"/>
    <m/>
    <n v="0"/>
    <x v="0"/>
  </r>
  <r>
    <d v="2024-05-16T00:00:00"/>
    <s v="Normal-Income Tagged"/>
    <n v="155"/>
    <d v="2024-05-16T00:00:00"/>
    <x v="1"/>
    <s v="Seline"/>
    <s v="1316617"/>
    <s v="JIMMY KAHINDI AND ASSOCIATES"/>
    <n v="20090"/>
    <n v="0"/>
    <n v="20090"/>
    <n v="4000"/>
    <n v="0"/>
    <n v="4000"/>
    <n v="0.1991040318566451"/>
    <n v="0"/>
    <n v="4000"/>
    <n v="200"/>
    <m/>
    <n v="3800"/>
    <x v="0"/>
  </r>
  <r>
    <d v="2024-05-20T00:00:00"/>
    <s v="Normal-Income Tagged"/>
    <n v="151"/>
    <d v="2024-05-20T00:00:00"/>
    <x v="1"/>
    <s v="Seline"/>
    <s v="1316629"/>
    <s v="PICKLEBALL KENYA LIMITED"/>
    <n v="25009.03"/>
    <n v="25009.03"/>
    <n v="0"/>
    <n v="2489.6999999999998"/>
    <n v="0"/>
    <n v="2489.6999999999998"/>
    <n v="9.9552041802500935E-2"/>
    <n v="2489.6999999999998"/>
    <n v="0"/>
    <n v="0"/>
    <m/>
    <n v="0"/>
    <x v="0"/>
  </r>
  <r>
    <d v="2024-05-20T00:00:00"/>
    <s v="Normal-Income Tagged"/>
    <n v="151"/>
    <d v="2024-05-20T00:00:00"/>
    <x v="1"/>
    <s v="Seline"/>
    <s v="1316630"/>
    <s v="PICKLEBALL KENYA LIMITED"/>
    <n v="37608.480000000003"/>
    <n v="37608.480000000003"/>
    <n v="0"/>
    <n v="7488"/>
    <n v="0"/>
    <n v="7488"/>
    <n v="0.19910403185664508"/>
    <n v="7488"/>
    <n v="0"/>
    <n v="0"/>
    <m/>
    <n v="0"/>
    <x v="0"/>
  </r>
  <r>
    <d v="2024-05-20T00:00:00"/>
    <s v="Normal-Income Tagged"/>
    <n v="151"/>
    <d v="2024-05-20T00:00:00"/>
    <x v="1"/>
    <s v="Seline"/>
    <s v="1316631"/>
    <s v="PICKLEBALL KENYA LIMITED"/>
    <n v="20090"/>
    <n v="20090"/>
    <n v="0"/>
    <n v="4000"/>
    <n v="0"/>
    <n v="4000"/>
    <n v="0.1991040318566451"/>
    <n v="4000"/>
    <n v="0"/>
    <n v="0"/>
    <m/>
    <n v="0"/>
    <x v="0"/>
  </r>
  <r>
    <d v="2024-05-21T00:00:00"/>
    <s v="Normal-Income Tagged"/>
    <n v="150"/>
    <d v="2024-05-21T00:00:00"/>
    <x v="2"/>
    <s v="Seline"/>
    <s v="1316650"/>
    <s v="MAC APARTMENTS LIMITED"/>
    <n v="30657.34"/>
    <n v="30657.34"/>
    <n v="0"/>
    <n v="6104"/>
    <n v="0"/>
    <n v="6104"/>
    <n v="0.1991040318566451"/>
    <n v="6104"/>
    <n v="0"/>
    <n v="0"/>
    <m/>
    <n v="0"/>
    <x v="0"/>
  </r>
  <r>
    <d v="2024-05-21T00:00:00"/>
    <s v="Normal-Income Tagged"/>
    <n v="150"/>
    <d v="2024-05-21T00:00:00"/>
    <x v="2"/>
    <s v="Seline"/>
    <s v="1316651"/>
    <s v="MAC APARTMENTS LIMITED"/>
    <n v="41762.089999999997"/>
    <n v="41762.089999999997"/>
    <n v="0"/>
    <n v="8315"/>
    <n v="0"/>
    <n v="8315"/>
    <n v="0.19910401993769949"/>
    <n v="8315"/>
    <n v="0"/>
    <n v="0"/>
    <m/>
    <n v="0"/>
    <x v="0"/>
  </r>
  <r>
    <d v="2024-05-21T00:00:00"/>
    <s v="Normal-Income Tagged"/>
    <n v="150"/>
    <d v="2024-05-21T00:00:00"/>
    <x v="2"/>
    <s v="Seline"/>
    <s v="1316652"/>
    <s v="ORARO &amp; CO. ADVOCATES."/>
    <n v="76257.88"/>
    <n v="76257.88"/>
    <n v="0"/>
    <n v="7591.63"/>
    <n v="0"/>
    <n v="7591.63"/>
    <n v="9.9552072520243146E-2"/>
    <n v="7591.63"/>
    <n v="0"/>
    <n v="0"/>
    <m/>
    <n v="0"/>
    <x v="0"/>
  </r>
  <r>
    <d v="2024-05-22T00:00:00"/>
    <s v="Normal-Income Tagged"/>
    <n v="149"/>
    <d v="2024-05-22T00:00:00"/>
    <x v="2"/>
    <s v="Seline"/>
    <s v="1316670"/>
    <s v="KCA UNIVERSITY"/>
    <n v="7210954.4299999997"/>
    <n v="7210954.4299999997"/>
    <n v="0"/>
    <n v="575437.76"/>
    <n v="0"/>
    <n v="575437.76"/>
    <n v="7.9800498753117205E-2"/>
    <n v="575437.76"/>
    <n v="0"/>
    <n v="0"/>
    <m/>
    <n v="0"/>
    <x v="0"/>
  </r>
  <r>
    <d v="2024-05-22T00:00:00"/>
    <s v="Normal-Income Tagged"/>
    <n v="149"/>
    <d v="2024-05-22T00:00:00"/>
    <x v="2"/>
    <s v="Seline"/>
    <s v="1316656"/>
    <s v="SAFARICOM PLC LTD"/>
    <n v="884155.12"/>
    <n v="0"/>
    <n v="884155.12"/>
    <m/>
    <n v="0"/>
    <n v="0"/>
    <n v="0"/>
    <n v="0"/>
    <n v="0"/>
    <n v="0"/>
    <m/>
    <n v="0"/>
    <x v="0"/>
  </r>
  <r>
    <d v="2024-05-24T00:00:00"/>
    <s v="Normal-Income Tagged"/>
    <n v="147"/>
    <d v="2024-05-24T00:00:00"/>
    <x v="2"/>
    <s v="Seline"/>
    <s v="1316683"/>
    <s v="LAW SOCIETY OF KENYA"/>
    <n v="43671.64"/>
    <n v="0"/>
    <n v="43671.64"/>
    <n v="4347.6000000000004"/>
    <n v="0"/>
    <n v="4347.6000000000004"/>
    <n v="9.9552020487437623E-2"/>
    <n v="0"/>
    <n v="4347.6000000000004"/>
    <n v="217.38000000000002"/>
    <m/>
    <n v="4130.22"/>
    <x v="0"/>
  </r>
  <r>
    <d v="2024-05-24T00:00:00"/>
    <s v="Normal-Income Tagged"/>
    <n v="147"/>
    <d v="2024-05-24T00:00:00"/>
    <x v="2"/>
    <s v="Seline"/>
    <s v="1316684"/>
    <s v="LAW SOCIETY OF KENYA"/>
    <n v="5022.5"/>
    <n v="0"/>
    <n v="5022.5"/>
    <n v="1000"/>
    <n v="0"/>
    <n v="1000"/>
    <n v="0.1991040318566451"/>
    <n v="0"/>
    <n v="1000"/>
    <n v="50"/>
    <m/>
    <n v="950"/>
    <x v="0"/>
  </r>
  <r>
    <d v="2024-05-24T00:00:00"/>
    <s v="Normal-Income Tagged"/>
    <n v="147"/>
    <d v="2024-05-24T00:00:00"/>
    <x v="2"/>
    <s v="Seline"/>
    <s v="1316686"/>
    <s v="LAW SOCIETY OF KENYA"/>
    <n v="15372.87"/>
    <n v="0"/>
    <n v="15372.87"/>
    <n v="1530.4"/>
    <n v="0"/>
    <n v="1530.4"/>
    <n v="9.9552002976672535E-2"/>
    <n v="0"/>
    <n v="1530.4"/>
    <n v="76.52000000000001"/>
    <m/>
    <n v="1453.88"/>
    <x v="0"/>
  </r>
  <r>
    <d v="2024-05-24T00:00:00"/>
    <s v="Normal-Income Tagged"/>
    <n v="147"/>
    <d v="2024-05-24T00:00:00"/>
    <x v="2"/>
    <s v="Seline"/>
    <s v="1316687"/>
    <s v="LAW SOCIETY OF KENYA"/>
    <n v="5022.5"/>
    <n v="0"/>
    <n v="5022.5"/>
    <n v="1000"/>
    <n v="0"/>
    <n v="1000"/>
    <n v="0.1991040318566451"/>
    <n v="0"/>
    <n v="1000"/>
    <n v="50"/>
    <m/>
    <n v="950"/>
    <x v="0"/>
  </r>
  <r>
    <d v="2024-05-24T00:00:00"/>
    <s v="Normal-Income Tagged"/>
    <n v="147"/>
    <d v="2024-05-24T00:00:00"/>
    <x v="2"/>
    <s v="Seline"/>
    <s v="1316688"/>
    <s v="LAW SOCIETY OF KENYA"/>
    <n v="51609.21"/>
    <n v="0"/>
    <n v="51609.21"/>
    <n v="12844.5"/>
    <n v="0"/>
    <n v="12844.5"/>
    <n v="0.24887999641924377"/>
    <n v="0"/>
    <n v="12844.5"/>
    <n v="642.22500000000002"/>
    <m/>
    <n v="12202.275"/>
    <x v="0"/>
  </r>
  <r>
    <d v="2024-05-24T00:00:00"/>
    <s v="Normal-Income Tagged"/>
    <n v="147"/>
    <d v="2024-05-24T00:00:00"/>
    <x v="2"/>
    <s v="Seline"/>
    <s v="1316689"/>
    <s v="LAW SOCIETY OF KENYA"/>
    <n v="5699.54"/>
    <n v="0"/>
    <n v="5699.54"/>
    <n v="567.4"/>
    <n v="0"/>
    <n v="567.4"/>
    <n v="9.9551893661593741E-2"/>
    <n v="0"/>
    <n v="567.4"/>
    <n v="28.37"/>
    <m/>
    <n v="539.03"/>
    <x v="0"/>
  </r>
  <r>
    <d v="2024-05-24T00:00:00"/>
    <s v="Normal-Income Tagged"/>
    <n v="147"/>
    <d v="2024-05-24T00:00:00"/>
    <x v="2"/>
    <s v="Seline"/>
    <n v="1316695"/>
    <s v="ORARO &amp; CO. ADVOCATES."/>
    <n v="3013500"/>
    <n v="3013500"/>
    <n v="0"/>
    <n v="600000"/>
    <n v="0"/>
    <n v="600000"/>
    <n v="0.1991040318566451"/>
    <n v="600000"/>
    <n v="0"/>
    <n v="0"/>
    <m/>
    <n v="0"/>
    <x v="0"/>
  </r>
  <r>
    <d v="2024-05-24T00:00:00"/>
    <s v="Normal-Income Tagged"/>
    <n v="147"/>
    <d v="2024-05-24T00:00:00"/>
    <x v="2"/>
    <s v="Seline"/>
    <s v="1316696"/>
    <s v="ORARO &amp; CO. ADVOCATES."/>
    <n v="1205400"/>
    <n v="1205400"/>
    <n v="0"/>
    <n v="240000"/>
    <n v="0"/>
    <n v="240000"/>
    <n v="0.1991040318566451"/>
    <n v="240000"/>
    <n v="0"/>
    <n v="0"/>
    <m/>
    <n v="0"/>
    <x v="0"/>
  </r>
  <r>
    <d v="2024-05-24T00:00:00"/>
    <s v="Normal-Income Tagged"/>
    <n v="147"/>
    <d v="2024-05-24T00:00:00"/>
    <x v="2"/>
    <s v="Seline"/>
    <s v="1316693"/>
    <s v="THE M-PESA ACADEMY"/>
    <n v="22099"/>
    <n v="22099"/>
    <n v="0"/>
    <n v="2200"/>
    <n v="0"/>
    <n v="2200"/>
    <n v="9.9552015928322551E-2"/>
    <n v="2200"/>
    <n v="0"/>
    <n v="0"/>
    <m/>
    <n v="0"/>
    <x v="0"/>
  </r>
  <r>
    <d v="2024-05-25T00:00:00"/>
    <s v="Normal-Income Tagged"/>
    <n v="146"/>
    <d v="2024-05-25T00:00:00"/>
    <x v="2"/>
    <s v="Seline"/>
    <s v="1316885"/>
    <s v="CENTRAL BANK OF KENYA PENSION"/>
    <n v="71141224.359999999"/>
    <n v="71141224.359999999"/>
    <n v="0"/>
    <n v="7082393.2000000002"/>
    <n v="0"/>
    <n v="7082393.2000000002"/>
    <n v="9.9553996486770616E-2"/>
    <n v="7082393.2000000002"/>
    <n v="0"/>
    <n v="0"/>
    <m/>
    <n v="0"/>
    <x v="0"/>
  </r>
  <r>
    <d v="2024-05-27T00:00:00"/>
    <s v="Normal-Income Tagged"/>
    <n v="144"/>
    <d v="2024-05-26T00:00:00"/>
    <x v="2"/>
    <s v="Seline"/>
    <n v="1316703"/>
    <s v="ORGANISATION OF EASTERN AND SO"/>
    <n v="131589.5"/>
    <n v="131589.5"/>
    <n v="0"/>
    <n v="13100"/>
    <n v="0"/>
    <n v="13100"/>
    <n v="9.9552015928322551E-2"/>
    <n v="13100"/>
    <n v="0"/>
    <n v="0"/>
    <m/>
    <n v="0"/>
    <x v="0"/>
  </r>
  <r>
    <d v="2024-05-28T00:00:00"/>
    <s v="Normal-Income Tagged"/>
    <n v="143"/>
    <d v="2024-05-28T00:00:00"/>
    <x v="2"/>
    <s v="Seline"/>
    <s v="1316721"/>
    <s v="PARAMOUNT HOLDINGS LIMITED"/>
    <n v="1780"/>
    <n v="1780"/>
    <n v="0"/>
    <n v="177.2"/>
    <n v="0"/>
    <n v="177.2"/>
    <n v="9.9550561797752804E-2"/>
    <n v="0"/>
    <n v="177.2"/>
    <n v="8.86"/>
    <m/>
    <n v="168.33999999999997"/>
    <x v="0"/>
  </r>
  <r>
    <d v="2024-05-28T00:00:00"/>
    <s v="Normal-Income Tagged"/>
    <n v="143"/>
    <d v="2024-05-28T00:00:00"/>
    <x v="2"/>
    <s v="Seline"/>
    <s v="1316726"/>
    <s v="THE M-PESA ACADEMY"/>
    <n v="325241.53000000003"/>
    <n v="325241.53000000003"/>
    <n v="0"/>
    <n v="32378.45"/>
    <n v="0"/>
    <n v="32378.45"/>
    <n v="9.9552016004844146E-2"/>
    <n v="32378.45"/>
    <n v="0"/>
    <n v="0"/>
    <m/>
    <n v="0"/>
    <x v="0"/>
  </r>
  <r>
    <d v="2024-05-28T00:00:00"/>
    <s v="Normal-Income Tagged"/>
    <n v="143"/>
    <d v="2024-05-28T00:00:00"/>
    <x v="2"/>
    <s v="Seline"/>
    <s v="1316727"/>
    <s v="THE M-PESA ACADEMY"/>
    <n v="113106.65"/>
    <n v="113106.65"/>
    <n v="0"/>
    <n v="11260"/>
    <n v="0"/>
    <n v="11260"/>
    <n v="9.9552059936352105E-2"/>
    <n v="11260"/>
    <n v="0"/>
    <n v="0"/>
    <m/>
    <n v="0"/>
    <x v="0"/>
  </r>
  <r>
    <d v="2024-05-28T00:00:00"/>
    <s v="Normal-Income Tagged"/>
    <n v="143"/>
    <d v="2024-05-28T00:00:00"/>
    <x v="2"/>
    <s v="Seline"/>
    <s v="1316729"/>
    <s v="THE M-PESA ACADEMY"/>
    <n v="12555.75"/>
    <n v="12555.75"/>
    <n v="0"/>
    <n v="1249.95"/>
    <n v="0"/>
    <n v="1249.95"/>
    <n v="9.9551998088525176E-2"/>
    <n v="1249.95"/>
    <n v="0"/>
    <n v="0"/>
    <m/>
    <n v="0"/>
    <x v="0"/>
  </r>
  <r>
    <d v="2024-05-28T00:00:00"/>
    <s v="Normal-Income Tagged"/>
    <n v="143"/>
    <d v="2024-05-28T00:00:00"/>
    <x v="2"/>
    <s v="Seline"/>
    <s v="1316730"/>
    <s v="THE M-PESA ACADEMY"/>
    <n v="15067.5"/>
    <n v="15067.5"/>
    <n v="0"/>
    <n v="1500"/>
    <n v="0"/>
    <n v="1500"/>
    <n v="9.9552015928322551E-2"/>
    <n v="1500"/>
    <n v="0"/>
    <n v="0"/>
    <m/>
    <n v="0"/>
    <x v="0"/>
  </r>
  <r>
    <d v="2024-06-05T00:00:00"/>
    <s v="Normal-Income Tagged"/>
    <n v="135"/>
    <d v="2024-06-05T00:00:00"/>
    <x v="2"/>
    <s v="Seline"/>
    <s v="1316823"/>
    <s v="LEISURE LODGE BEACH &amp; GOLF RES"/>
    <n v="1400047.99"/>
    <n v="1400047.99"/>
    <n v="0"/>
    <n v="139377.60000000001"/>
    <n v="0"/>
    <n v="139377.60000000001"/>
    <n v="9.9552016070534849E-2"/>
    <n v="139377.60000000001"/>
    <n v="0"/>
    <n v="0"/>
    <m/>
    <n v="0"/>
    <x v="0"/>
  </r>
  <r>
    <d v="2024-06-06T00:00:00"/>
    <s v="Normal-Income Tagged"/>
    <n v="134"/>
    <d v="2024-06-06T00:00:00"/>
    <x v="2"/>
    <s v="Seline"/>
    <s v="1316832"/>
    <s v="SAFARICOM PLC LTD"/>
    <n v="4563744.68"/>
    <n v="4563744.68"/>
    <n v="0"/>
    <m/>
    <n v="0"/>
    <n v="0"/>
    <n v="0"/>
    <n v="0"/>
    <n v="0"/>
    <n v="0"/>
    <m/>
    <n v="0"/>
    <x v="0"/>
  </r>
  <r>
    <d v="2024-06-07T00:00:00"/>
    <s v="Normal-Income Tagged"/>
    <n v="133"/>
    <d v="2024-06-07T00:00:00"/>
    <x v="2"/>
    <s v="Seline"/>
    <s v="1316838"/>
    <s v="PRIME BANK LTD"/>
    <n v="24592202.16"/>
    <n v="24592202.16"/>
    <n v="0"/>
    <n v="2448203.2999999998"/>
    <n v="0"/>
    <n v="2448203.2999999998"/>
    <n v="9.9552015881769235E-2"/>
    <n v="2448203.2999999998"/>
    <n v="0"/>
    <n v="0"/>
    <m/>
    <n v="0"/>
    <x v="0"/>
  </r>
  <r>
    <d v="2024-06-11T00:00:00"/>
    <s v="Normal-Income Tagged"/>
    <n v="129"/>
    <d v="2024-06-11T00:00:00"/>
    <x v="2"/>
    <s v="Seline"/>
    <n v="1316886"/>
    <s v="EAST AFRICA DEVICE ASSEMBLY KE"/>
    <n v="806680"/>
    <n v="806680"/>
    <n v="0"/>
    <n v="80000"/>
    <n v="0"/>
    <n v="80000"/>
    <n v="9.9171914513809689E-2"/>
    <n v="80000"/>
    <n v="0"/>
    <n v="0"/>
    <m/>
    <n v="0"/>
    <x v="0"/>
  </r>
  <r>
    <d v="2024-06-11T00:00:00"/>
    <s v="Normal-Income Tagged"/>
    <n v="129"/>
    <d v="2024-06-11T00:00:00"/>
    <x v="2"/>
    <s v="Seline"/>
    <s v="1316879"/>
    <s v="PRIME BANK LIMITED"/>
    <n v="75229.679999999993"/>
    <n v="75229.679999999993"/>
    <n v="0"/>
    <n v="7489.27"/>
    <n v="0"/>
    <n v="7489.27"/>
    <n v="9.9552065089204167E-2"/>
    <n v="7489.27"/>
    <n v="0"/>
    <n v="0"/>
    <m/>
    <n v="0"/>
    <x v="0"/>
  </r>
  <r>
    <d v="2024-06-13T00:00:00"/>
    <s v="Normal-Income Tagged"/>
    <n v="127"/>
    <d v="2024-06-13T00:00:00"/>
    <x v="2"/>
    <s v="Collins"/>
    <n v="1316898"/>
    <s v="EAST AFRICA DEVICE ASSEMBLY KE"/>
    <n v="922976.53"/>
    <n v="922976.53"/>
    <n v="0"/>
    <n v="108740.28"/>
    <m/>
    <n v="108740.28"/>
    <n v="0.11781478343766769"/>
    <n v="108740.28"/>
    <n v="0"/>
    <n v="0"/>
    <m/>
    <n v="0"/>
    <x v="0"/>
  </r>
  <r>
    <d v="2024-06-13T00:00:00"/>
    <s v="Normal-Income Tagged"/>
    <n v="127"/>
    <d v="2024-06-13T00:00:00"/>
    <x v="2"/>
    <s v="Collins"/>
    <s v="1316897"/>
    <s v="MAC APARTMENTS LIMITED"/>
    <n v="39010"/>
    <n v="39010"/>
    <n v="0"/>
    <n v="7767.05"/>
    <n v="0"/>
    <n v="7767.05"/>
    <n v="0.19910407587798001"/>
    <n v="7767.05"/>
    <n v="0"/>
    <n v="0"/>
    <m/>
    <n v="0"/>
    <x v="0"/>
  </r>
  <r>
    <d v="2024-06-18T00:00:00"/>
    <s v="Normal-Income Tagged"/>
    <n v="122"/>
    <d v="2024-06-18T00:00:00"/>
    <x v="2"/>
    <s v="Collins"/>
    <s v="1316958"/>
    <s v="CRESSKILL PROPERTIES LIMITED"/>
    <n v="477900.92"/>
    <n v="477900.92"/>
    <n v="0"/>
    <n v="118940"/>
    <n v="0"/>
    <n v="118940"/>
    <n v="0.24888003982080639"/>
    <n v="118940"/>
    <n v="0"/>
    <n v="0"/>
    <m/>
    <n v="0"/>
    <x v="0"/>
  </r>
  <r>
    <d v="2024-06-18T00:00:00"/>
    <s v="Normal-Income Tagged"/>
    <n v="122"/>
    <d v="2024-06-18T00:00:00"/>
    <x v="2"/>
    <s v="Collins"/>
    <s v="1316959"/>
    <s v="CRESSKILL PROPERTIES LIMITED"/>
    <n v="91660.63"/>
    <n v="91660.63"/>
    <n v="0"/>
    <n v="22812.5"/>
    <n v="0"/>
    <n v="22812.5"/>
    <n v="0.2488800262446374"/>
    <n v="22812.5"/>
    <n v="0"/>
    <n v="0"/>
    <m/>
    <n v="0"/>
    <x v="0"/>
  </r>
  <r>
    <d v="2024-06-18T00:00:00"/>
    <s v="Normal-Income Tagged"/>
    <n v="122"/>
    <d v="2024-06-18T00:00:00"/>
    <x v="2"/>
    <s v="Collins"/>
    <s v="1316960"/>
    <s v="CRESSKILL PROPERTIES LIMITED"/>
    <n v="42605.87"/>
    <n v="42605.87"/>
    <n v="0"/>
    <n v="4241.5"/>
    <n v="0"/>
    <n v="4241.5"/>
    <n v="9.9552010086873005E-2"/>
    <n v="4241.5"/>
    <n v="0"/>
    <n v="0"/>
    <m/>
    <n v="0"/>
    <x v="0"/>
  </r>
  <r>
    <d v="2024-06-18T00:00:00"/>
    <s v="Normal-Income Tagged"/>
    <n v="122"/>
    <d v="2024-06-18T00:00:00"/>
    <x v="2"/>
    <s v="Collins"/>
    <s v="1316962"/>
    <s v="CRESSKILL PROPERTIES LIMITED"/>
    <n v="46548.35"/>
    <n v="46548.35"/>
    <n v="0"/>
    <n v="4630"/>
    <n v="0"/>
    <n v="4630"/>
    <n v="9.9466468736271005E-2"/>
    <n v="4630"/>
    <n v="0"/>
    <n v="0"/>
    <m/>
    <n v="0"/>
    <x v="0"/>
  </r>
  <r>
    <d v="2024-06-18T00:00:00"/>
    <s v="Normal-Income Tagged"/>
    <n v="122"/>
    <d v="2024-06-18T00:00:00"/>
    <x v="2"/>
    <s v="Collins"/>
    <s v="1316963"/>
    <s v="CRESSKILL PROPERTIES LIMITED"/>
    <n v="17076.5"/>
    <n v="17076.5"/>
    <n v="0"/>
    <n v="1700"/>
    <n v="0"/>
    <n v="1700"/>
    <n v="9.9552015928322551E-2"/>
    <n v="1700"/>
    <n v="0"/>
    <n v="0"/>
    <m/>
    <n v="0"/>
    <x v="0"/>
  </r>
  <r>
    <d v="2024-06-18T00:00:00"/>
    <s v="Normal-Income Tagged"/>
    <n v="122"/>
    <d v="2024-06-18T00:00:00"/>
    <x v="2"/>
    <s v="Collins"/>
    <s v="1316964"/>
    <s v="CRESSKILL PROPERTIES LIMITED"/>
    <n v="20090"/>
    <n v="20090"/>
    <n v="0"/>
    <n v="4000"/>
    <n v="0"/>
    <n v="4000"/>
    <n v="0.1991040318566451"/>
    <n v="4000"/>
    <n v="0"/>
    <n v="0"/>
    <m/>
    <n v="0"/>
    <x v="0"/>
  </r>
  <r>
    <d v="2024-06-18T00:00:00"/>
    <s v="Normal-Income Tagged"/>
    <n v="122"/>
    <d v="2024-06-18T00:00:00"/>
    <x v="2"/>
    <s v="Collins"/>
    <s v="1316965"/>
    <s v="CRESSKILL PROPERTIES LIMITED"/>
    <n v="240850.97"/>
    <n v="240850.97"/>
    <n v="0"/>
    <n v="23977.200000000001"/>
    <n v="0"/>
    <n v="23977.200000000001"/>
    <n v="9.955201758166056E-2"/>
    <n v="23977.200000000001"/>
    <n v="0"/>
    <n v="0"/>
    <m/>
    <n v="0"/>
    <x v="0"/>
  </r>
  <r>
    <d v="2024-06-19T00:00:00"/>
    <s v="Normal-Income Tagged"/>
    <n v="121"/>
    <d v="2024-06-19T00:00:00"/>
    <x v="2"/>
    <s v="Collins"/>
    <s v="1316972"/>
    <s v="K.R.C.S/ BOMA INTERNATIONAL HO"/>
    <n v="10085"/>
    <n v="0"/>
    <n v="10085"/>
    <n v="1000"/>
    <n v="715"/>
    <n v="1715"/>
    <n v="0.17005453644025781"/>
    <n v="0"/>
    <n v="1715"/>
    <n v="85.75"/>
    <m/>
    <n v="1629.25"/>
    <x v="0"/>
  </r>
  <r>
    <d v="2024-06-19T00:00:00"/>
    <s v="Normal-Income Tagged"/>
    <n v="121"/>
    <d v="2024-06-19T00:00:00"/>
    <x v="2"/>
    <s v="Collins"/>
    <s v="1316970"/>
    <s v="K.R.C.S/BOMA HOTEL"/>
    <n v="83589.09"/>
    <n v="83589.09"/>
    <n v="0"/>
    <n v="8317.48"/>
    <n v="5947"/>
    <n v="14264.48"/>
    <n v="0.1706500214322228"/>
    <n v="14264.48"/>
    <n v="0"/>
    <n v="0"/>
    <m/>
    <n v="0"/>
    <x v="0"/>
  </r>
  <r>
    <d v="2024-06-19T00:00:00"/>
    <s v="Normal-Income Tagged"/>
    <n v="121"/>
    <d v="2024-06-19T00:00:00"/>
    <x v="2"/>
    <s v="Collins"/>
    <s v="1316969"/>
    <s v="K.R.C.S/BOMA PANAFRICAN LIMITE"/>
    <n v="156742"/>
    <n v="0"/>
    <n v="156742"/>
    <n v="15600"/>
    <n v="11154"/>
    <n v="26754"/>
    <n v="0.17068813719360479"/>
    <n v="0"/>
    <n v="26754"/>
    <n v="1337.7"/>
    <m/>
    <n v="25416.3"/>
    <x v="0"/>
  </r>
  <r>
    <d v="2024-06-19T00:00:00"/>
    <s v="Normal-Income Tagged"/>
    <n v="121"/>
    <d v="2024-06-19T00:00:00"/>
    <x v="2"/>
    <s v="Collins"/>
    <s v="1316974"/>
    <s v="K.R.C.S/EMERGENCY PLUS MEDICAL"/>
    <n v="5522214.29"/>
    <n v="0"/>
    <n v="5522214.29"/>
    <n v="549743.57999999996"/>
    <n v="393066.66"/>
    <n v="942810.24"/>
    <n v="0.17073046978769091"/>
    <n v="0"/>
    <n v="942810.24"/>
    <n v="47140.512000000002"/>
    <m/>
    <n v="895669.728"/>
    <x v="0"/>
  </r>
  <r>
    <d v="2024-06-19T00:00:00"/>
    <s v="Normal-Income Tagged"/>
    <n v="121"/>
    <d v="2024-06-19T00:00:00"/>
    <x v="2"/>
    <s v="Collins"/>
    <s v="1316975"/>
    <s v="K.R.C.S/EMERGENCY PLUS MEDICAL"/>
    <n v="632875"/>
    <n v="0"/>
    <n v="632875"/>
    <n v="63000"/>
    <n v="45045"/>
    <n v="108045"/>
    <n v="0.17072091645269602"/>
    <n v="0"/>
    <n v="108045"/>
    <n v="5402.25"/>
    <m/>
    <n v="102642.75"/>
    <x v="0"/>
  </r>
  <r>
    <d v="2024-06-19T00:00:00"/>
    <s v="Normal-Income Tagged"/>
    <n v="121"/>
    <d v="2024-06-19T00:00:00"/>
    <x v="2"/>
    <s v="Collins"/>
    <s v="1316973"/>
    <s v="K.R.C.S/SWITCH TV"/>
    <n v="91449.5"/>
    <n v="0"/>
    <n v="91449.5"/>
    <n v="9100"/>
    <n v="6506.5"/>
    <n v="15606.5"/>
    <n v="0.17065702928938922"/>
    <n v="0"/>
    <n v="15606.5"/>
    <n v="780.32500000000005"/>
    <m/>
    <n v="14826.174999999999"/>
    <x v="0"/>
  </r>
  <r>
    <d v="2024-06-19T00:00:00"/>
    <s v="Normal-Income Tagged"/>
    <n v="121"/>
    <d v="2024-06-19T00:00:00"/>
    <x v="2"/>
    <s v="Collins"/>
    <s v="1316966"/>
    <s v="OKHI LIMITED"/>
    <n v="418949.83"/>
    <n v="418949.83"/>
    <n v="0"/>
    <n v="41707.300000000003"/>
    <n v="0"/>
    <n v="41707.300000000003"/>
    <n v="9.9552015571888405E-2"/>
    <n v="41707.300000000003"/>
    <n v="0"/>
    <n v="0"/>
    <m/>
    <n v="0"/>
    <x v="0"/>
  </r>
  <r>
    <d v="2024-06-21T00:00:00"/>
    <s v="Normal-Income Tagged"/>
    <n v="119"/>
    <d v="2024-06-21T00:00:00"/>
    <x v="3"/>
    <s v="Collins"/>
    <s v="1316979"/>
    <s v="HABITAT FOR HUMANITY KENYA"/>
    <n v="215678.2"/>
    <n v="215678.2"/>
    <n v="0"/>
    <n v="21471.200000000001"/>
    <n v="0"/>
    <n v="21471.200000000001"/>
    <n v="9.9552017774629048E-2"/>
    <n v="21471.200000000001"/>
    <n v="0"/>
    <n v="0"/>
    <m/>
    <n v="0"/>
    <x v="0"/>
  </r>
  <r>
    <d v="2024-06-28T00:00:00"/>
    <s v="Normal-Income Tagged"/>
    <n v="112"/>
    <d v="2024-06-28T00:00:00"/>
    <x v="3"/>
    <s v="Collins"/>
    <s v="1317040"/>
    <s v="K.R.C.S/ BOMA INTERNATIONAL HO"/>
    <n v="167726.99"/>
    <n v="0"/>
    <n v="167726.99"/>
    <n v="41743.9"/>
    <n v="12523.17"/>
    <n v="54267.07"/>
    <n v="0.32354405215284676"/>
    <n v="0"/>
    <n v="54267.070000000007"/>
    <n v="2713.3535000000006"/>
    <m/>
    <n v="51553.71650000001"/>
    <x v="0"/>
  </r>
  <r>
    <d v="2024-06-28T00:00:00"/>
    <s v="Normal-Income Tagged"/>
    <n v="112"/>
    <d v="2024-06-28T00:00:00"/>
    <x v="3"/>
    <s v="Collins"/>
    <s v="1317042"/>
    <s v="K.R.C.S/ BOMA INTERNATIONAL HO"/>
    <n v="24389.26"/>
    <n v="0"/>
    <n v="24389.26"/>
    <n v="2428"/>
    <n v="1821"/>
    <n v="4249"/>
    <n v="0.17421602787456447"/>
    <n v="0"/>
    <n v="4249"/>
    <n v="212.45000000000002"/>
    <m/>
    <n v="4036.55"/>
    <x v="0"/>
  </r>
  <r>
    <d v="2024-06-28T00:00:00"/>
    <s v="Normal-Income Tagged"/>
    <n v="112"/>
    <d v="2024-06-28T00:00:00"/>
    <x v="3"/>
    <s v="Collins"/>
    <s v="1317044"/>
    <s v="K.R.C.S/ BOMA INTERNATIONAL HO"/>
    <n v="18792.14"/>
    <n v="0"/>
    <n v="18792.14"/>
    <n v="1870.8"/>
    <n v="1403.1"/>
    <n v="3273.8999999999996"/>
    <n v="0.17421645432611718"/>
    <n v="0"/>
    <n v="3273.8999999999996"/>
    <n v="163.69499999999999"/>
    <m/>
    <n v="3110.2049999999995"/>
    <x v="0"/>
  </r>
  <r>
    <d v="2024-06-28T00:00:00"/>
    <s v="Normal-Income Tagged"/>
    <n v="112"/>
    <d v="2024-06-28T00:00:00"/>
    <x v="3"/>
    <s v="Collins"/>
    <s v="1317048"/>
    <s v="K.R.C.S/ BOMA INTERNATIONAL HO"/>
    <n v="112125.5"/>
    <n v="0"/>
    <n v="112125.5"/>
    <n v="22324.639999999999"/>
    <n v="8371.74"/>
    <n v="30696.379999999997"/>
    <n v="0.27376805454602204"/>
    <n v="0"/>
    <n v="30696.379999999994"/>
    <n v="1534.8189999999997"/>
    <m/>
    <n v="29161.560999999994"/>
    <x v="0"/>
  </r>
  <r>
    <d v="2024-06-28T00:00:00"/>
    <s v="Normal-Income Tagged"/>
    <n v="112"/>
    <d v="2024-06-28T00:00:00"/>
    <x v="3"/>
    <s v="Collins"/>
    <s v="1317049"/>
    <s v="K.R.C.S/ BOMA INTERNATIONAL HO"/>
    <n v="25112.5"/>
    <n v="0"/>
    <n v="25112.5"/>
    <n v="5000"/>
    <n v="1875"/>
    <n v="6875"/>
    <n v="0.273768043802887"/>
    <n v="0"/>
    <n v="6875"/>
    <n v="343.75"/>
    <m/>
    <n v="6531.25"/>
    <x v="0"/>
  </r>
  <r>
    <d v="2024-06-28T00:00:00"/>
    <s v="Normal-Income Tagged"/>
    <n v="112"/>
    <d v="2024-06-28T00:00:00"/>
    <x v="3"/>
    <s v="Collins"/>
    <s v="1317050"/>
    <s v="K.R.C.S/ BOMA INTERNATIONAL HO"/>
    <n v="30135"/>
    <n v="0"/>
    <n v="30135"/>
    <n v="6000"/>
    <n v="2250"/>
    <n v="8250"/>
    <n v="0.273768043802887"/>
    <n v="0"/>
    <n v="8250"/>
    <n v="412.5"/>
    <m/>
    <n v="7837.5"/>
    <x v="0"/>
  </r>
  <r>
    <d v="2024-06-28T00:00:00"/>
    <s v="Normal-Income Tagged"/>
    <n v="112"/>
    <d v="2024-06-28T00:00:00"/>
    <x v="3"/>
    <s v="Collins"/>
    <s v="1317028"/>
    <s v="K.R.C.S/BOMA PANAFRICAN LIMITE"/>
    <n v="1706545.05"/>
    <n v="0"/>
    <n v="1706545.05"/>
    <n v="424725"/>
    <n v="127417.5"/>
    <n v="552142.5"/>
    <n v="0.32354405176704826"/>
    <n v="0"/>
    <n v="552142.5"/>
    <n v="27607.125"/>
    <m/>
    <n v="524535.375"/>
    <x v="0"/>
  </r>
  <r>
    <d v="2024-06-28T00:00:00"/>
    <s v="Normal-Income Tagged"/>
    <n v="112"/>
    <d v="2024-06-28T00:00:00"/>
    <x v="3"/>
    <s v="Collins"/>
    <s v="1317030"/>
    <s v="K.R.C.S/BOMA PANAFRICAN LIMITE"/>
    <n v="28651.360000000001"/>
    <n v="0"/>
    <n v="28651.360000000001"/>
    <n v="5704.6"/>
    <n v="2139.23"/>
    <n v="7843.83"/>
    <n v="0.27376815620619754"/>
    <n v="0"/>
    <n v="7843.83"/>
    <n v="392.19150000000002"/>
    <m/>
    <n v="7451.6385"/>
    <x v="0"/>
  </r>
  <r>
    <d v="2024-06-28T00:00:00"/>
    <s v="Normal-Income Tagged"/>
    <n v="112"/>
    <d v="2024-06-28T00:00:00"/>
    <x v="3"/>
    <s v="Collins"/>
    <s v="1317032"/>
    <s v="K.R.C.S/BOMA PANAFRICAN LIMITE"/>
    <n v="5022.5"/>
    <n v="0"/>
    <n v="5022.5"/>
    <n v="500"/>
    <n v="375"/>
    <n v="875"/>
    <n v="0.17421602787456447"/>
    <n v="0"/>
    <n v="875.00000000000011"/>
    <n v="43.750000000000007"/>
    <m/>
    <n v="831.25000000000011"/>
    <x v="0"/>
  </r>
  <r>
    <d v="2024-06-28T00:00:00"/>
    <s v="Normal-Income Tagged"/>
    <n v="112"/>
    <d v="2024-06-28T00:00:00"/>
    <x v="3"/>
    <s v="Collins"/>
    <s v="1317033"/>
    <s v="K.R.C.S/BOMA PANAFRICAN LIMITE"/>
    <n v="5022.5"/>
    <n v="0"/>
    <n v="5022.5"/>
    <n v="1000"/>
    <n v="375"/>
    <n v="1375"/>
    <n v="0.273768043802887"/>
    <n v="0"/>
    <n v="1375"/>
    <n v="68.75"/>
    <m/>
    <n v="1306.25"/>
    <x v="0"/>
  </r>
  <r>
    <d v="2024-06-28T00:00:00"/>
    <s v="Normal-Income Tagged"/>
    <n v="112"/>
    <d v="2024-06-28T00:00:00"/>
    <x v="3"/>
    <s v="Collins"/>
    <s v="1317034"/>
    <s v="K.R.C.S/BOMA PANAFRICAN LIMITE"/>
    <n v="75337.5"/>
    <n v="0"/>
    <n v="75337.5"/>
    <n v="15000"/>
    <n v="5625"/>
    <n v="20625"/>
    <n v="0.273768043802887"/>
    <n v="0"/>
    <n v="20625"/>
    <n v="1031.25"/>
    <m/>
    <n v="19593.75"/>
    <x v="0"/>
  </r>
  <r>
    <d v="2024-06-28T00:00:00"/>
    <s v="Normal-Income Tagged"/>
    <n v="112"/>
    <d v="2024-06-28T00:00:00"/>
    <x v="3"/>
    <s v="Collins"/>
    <s v="1317036"/>
    <s v="K.R.C.S/BOMA PANAFRICAN LIMITE"/>
    <n v="6730.15"/>
    <n v="0"/>
    <n v="6730.15"/>
    <n v="670"/>
    <n v="0"/>
    <n v="670"/>
    <n v="9.9552015928322551E-2"/>
    <n v="0"/>
    <n v="670"/>
    <n v="33.5"/>
    <m/>
    <n v="636.5"/>
    <x v="0"/>
  </r>
  <r>
    <d v="2024-06-28T00:00:00"/>
    <s v="Normal-Income Tagged"/>
    <n v="112"/>
    <d v="2024-06-28T00:00:00"/>
    <x v="3"/>
    <s v="Collins"/>
    <s v="1317037"/>
    <s v="K.R.C.S/BOMA PANAFRICAN LIMITE"/>
    <n v="60270"/>
    <n v="0"/>
    <n v="60270"/>
    <n v="6000"/>
    <n v="4500"/>
    <n v="10500"/>
    <n v="0.17421602787456447"/>
    <n v="0"/>
    <n v="10500"/>
    <n v="525"/>
    <m/>
    <n v="9975"/>
    <x v="0"/>
  </r>
  <r>
    <d v="2024-06-28T00:00:00"/>
    <s v="Normal-Income Tagged"/>
    <n v="112"/>
    <d v="2024-06-28T00:00:00"/>
    <x v="3"/>
    <s v="Collins"/>
    <s v="1317038"/>
    <s v="K.R.C.S/BOMA PANAFRICAN LIMITE"/>
    <n v="20090"/>
    <n v="0"/>
    <n v="20090"/>
    <n v="2000"/>
    <n v="1500"/>
    <n v="3500"/>
    <n v="0.17421602787456447"/>
    <n v="0"/>
    <n v="3500.0000000000005"/>
    <n v="175.00000000000003"/>
    <m/>
    <n v="3325.0000000000005"/>
    <x v="0"/>
  </r>
  <r>
    <d v="2024-06-28T00:00:00"/>
    <s v="Normal-Income Tagged"/>
    <n v="112"/>
    <d v="2024-06-28T00:00:00"/>
    <x v="3"/>
    <s v="Collins"/>
    <s v="1317039"/>
    <s v="K.R.C.S/BOMA PANAFRICAN LIMITE"/>
    <n v="31139.5"/>
    <n v="0"/>
    <n v="31139.5"/>
    <n v="5425"/>
    <n v="2325"/>
    <n v="7750"/>
    <n v="0.24888003982080636"/>
    <n v="0"/>
    <n v="7750"/>
    <n v="387.5"/>
    <m/>
    <n v="7362.5"/>
    <x v="0"/>
  </r>
  <r>
    <d v="2024-06-28T00:00:00"/>
    <s v="Normal-Income Tagged"/>
    <n v="112"/>
    <d v="2024-06-28T00:00:00"/>
    <x v="3"/>
    <s v="Collins"/>
    <s v="1317053"/>
    <s v="K.R.C.S/EMERGENCY PLUS MEDICAL"/>
    <n v="74752.89"/>
    <n v="0"/>
    <n v="74752.89"/>
    <n v="18604.5"/>
    <n v="5581.35"/>
    <n v="24185.85"/>
    <n v="0.32354401281341766"/>
    <n v="0"/>
    <n v="24185.850000000002"/>
    <n v="1209.2925000000002"/>
    <m/>
    <n v="22976.557500000003"/>
    <x v="0"/>
  </r>
  <r>
    <d v="2024-06-28T00:00:00"/>
    <s v="Normal-Income Tagged"/>
    <n v="112"/>
    <d v="2024-06-28T00:00:00"/>
    <x v="3"/>
    <s v="Collins"/>
    <s v="1317055"/>
    <s v="K.R.C.S/EMERGENCY PLUS MEDICAL"/>
    <n v="24389.01"/>
    <n v="0"/>
    <n v="24389.01"/>
    <n v="2427.98"/>
    <n v="1820.98"/>
    <n v="4248.96"/>
    <n v="0.17421617359622224"/>
    <n v="0"/>
    <n v="4248.96"/>
    <n v="212.44800000000001"/>
    <m/>
    <n v="4036.5120000000002"/>
    <x v="0"/>
  </r>
  <r>
    <d v="2024-06-28T00:00:00"/>
    <s v="Normal-Income Tagged"/>
    <n v="112"/>
    <d v="2024-06-28T00:00:00"/>
    <x v="3"/>
    <s v="Collins"/>
    <s v="1317056"/>
    <s v="K.R.C.S/EMERGENCY PLUS MEDICAL"/>
    <n v="67282.41"/>
    <n v="0"/>
    <n v="67282.41"/>
    <n v="6698.1"/>
    <n v="5023.58"/>
    <n v="11721.68"/>
    <n v="0.17421611384015526"/>
    <n v="0"/>
    <n v="11721.68"/>
    <n v="586.08400000000006"/>
    <m/>
    <n v="11135.596"/>
    <x v="0"/>
  </r>
  <r>
    <d v="2024-06-28T00:00:00"/>
    <s v="Normal-Income Tagged"/>
    <n v="112"/>
    <d v="2024-06-28T00:00:00"/>
    <x v="3"/>
    <s v="Collins"/>
    <n v="1317057"/>
    <s v="K.R.C.S/EMERGENCY PLUS MEDICAL"/>
    <n v="5022.5"/>
    <n v="0"/>
    <n v="5022.5"/>
    <n v="1000"/>
    <n v="375"/>
    <n v="1375"/>
    <n v="0.273768043802887"/>
    <n v="0"/>
    <n v="1375"/>
    <n v="68.75"/>
    <m/>
    <n v="1306.25"/>
    <x v="0"/>
  </r>
  <r>
    <d v="2024-06-28T00:00:00"/>
    <s v="Normal-Income Tagged"/>
    <n v="112"/>
    <d v="2024-06-28T00:00:00"/>
    <x v="3"/>
    <s v="Collins"/>
    <s v="1317058"/>
    <s v="K.R.C.S/EMERGENCY PLUS MEDICAL"/>
    <n v="25112.5"/>
    <n v="0"/>
    <n v="25112.5"/>
    <n v="5000"/>
    <n v="1875"/>
    <n v="6875"/>
    <n v="0.273768043802887"/>
    <n v="0"/>
    <n v="6875"/>
    <n v="343.75"/>
    <m/>
    <n v="6531.25"/>
    <x v="0"/>
  </r>
  <r>
    <d v="2024-06-28T00:00:00"/>
    <s v="Normal-Income Tagged"/>
    <n v="112"/>
    <d v="2024-06-28T00:00:00"/>
    <x v="3"/>
    <s v="Collins"/>
    <s v="1317059"/>
    <s v="K.R.C.S/EMERGENCY PLUS MEDICAL"/>
    <n v="30135"/>
    <n v="0"/>
    <n v="30135"/>
    <n v="6000"/>
    <n v="2250"/>
    <n v="8250"/>
    <n v="0.273768043802887"/>
    <n v="0"/>
    <n v="8250"/>
    <n v="412.5"/>
    <m/>
    <n v="7837.5"/>
    <x v="0"/>
  </r>
  <r>
    <d v="2024-06-28T00:00:00"/>
    <s v="Normal-Income Tagged"/>
    <n v="112"/>
    <d v="2024-06-28T00:00:00"/>
    <x v="3"/>
    <s v="Collins"/>
    <s v="1317060"/>
    <s v="K.R.C.S/SWITCH TV"/>
    <n v="121034.21"/>
    <n v="0"/>
    <n v="121034.21"/>
    <n v="30123"/>
    <n v="9036.9"/>
    <n v="39159.9"/>
    <n v="0.3235440624596963"/>
    <n v="0"/>
    <n v="39159.9"/>
    <n v="1957.9950000000001"/>
    <m/>
    <n v="37201.904999999999"/>
    <x v="0"/>
  </r>
  <r>
    <d v="2024-06-28T00:00:00"/>
    <s v="Normal-Income Tagged"/>
    <n v="112"/>
    <d v="2024-06-28T00:00:00"/>
    <x v="3"/>
    <s v="Collins"/>
    <s v="1317061"/>
    <s v="K.R.C.S/SWITCH TV"/>
    <n v="24389.01"/>
    <n v="0"/>
    <n v="24389.01"/>
    <n v="2427.98"/>
    <n v="1820.98"/>
    <n v="4248.96"/>
    <n v="0.17421617359622224"/>
    <n v="0"/>
    <n v="4248.96"/>
    <n v="212.44800000000001"/>
    <m/>
    <n v="4036.5120000000002"/>
    <x v="0"/>
  </r>
  <r>
    <d v="2024-06-28T00:00:00"/>
    <s v="Normal-Income Tagged"/>
    <n v="112"/>
    <d v="2024-06-28T00:00:00"/>
    <x v="3"/>
    <s v="Collins"/>
    <s v="1317062"/>
    <s v="K.R.C.S/SWITCH TV"/>
    <n v="6906.94"/>
    <n v="0"/>
    <n v="6906.94"/>
    <n v="687.6"/>
    <n v="515.70000000000005"/>
    <n v="1203.3000000000002"/>
    <n v="0.17421607832122477"/>
    <n v="0"/>
    <n v="1203.3000000000002"/>
    <n v="60.165000000000013"/>
    <m/>
    <n v="1143.1350000000002"/>
    <x v="0"/>
  </r>
  <r>
    <d v="2024-06-28T00:00:00"/>
    <s v="Normal-Income Tagged"/>
    <n v="112"/>
    <d v="2024-06-28T00:00:00"/>
    <x v="3"/>
    <s v="Collins"/>
    <s v="1317063"/>
    <s v="K.R.C.S/SWITCH TV"/>
    <n v="73899.06"/>
    <n v="0"/>
    <n v="73899.06"/>
    <n v="14713.6"/>
    <n v="5517.6"/>
    <n v="20231.2"/>
    <n v="0.27376802898440117"/>
    <n v="0"/>
    <n v="20231.2"/>
    <n v="1011.5600000000001"/>
    <m/>
    <n v="19219.64"/>
    <x v="0"/>
  </r>
  <r>
    <d v="2024-06-28T00:00:00"/>
    <s v="Normal-Income Tagged"/>
    <n v="112"/>
    <d v="2024-06-28T00:00:00"/>
    <x v="3"/>
    <s v="Collins"/>
    <s v="1317064"/>
    <s v="K.R.C.S/SWITCH TV"/>
    <n v="25112.5"/>
    <n v="0"/>
    <n v="25112.5"/>
    <n v="5000"/>
    <n v="0"/>
    <n v="5000"/>
    <n v="0.1991040318566451"/>
    <n v="0"/>
    <n v="5000"/>
    <n v="250"/>
    <m/>
    <n v="4750"/>
    <x v="0"/>
  </r>
  <r>
    <d v="2024-06-28T00:00:00"/>
    <s v="Normal-Income Tagged"/>
    <n v="112"/>
    <d v="2024-06-28T00:00:00"/>
    <x v="3"/>
    <s v="Collins"/>
    <s v="1317065"/>
    <s v="K.R.C.S/SWITCH TV"/>
    <n v="30135"/>
    <n v="0"/>
    <n v="30135"/>
    <n v="6000"/>
    <n v="2250"/>
    <n v="8250"/>
    <n v="0.273768043802887"/>
    <n v="0"/>
    <n v="8250"/>
    <n v="412.5"/>
    <m/>
    <n v="7837.5"/>
    <x v="0"/>
  </r>
  <r>
    <d v="2024-06-28T00:00:00"/>
    <s v="Normal-Income Tagged"/>
    <n v="112"/>
    <d v="2024-06-28T00:00:00"/>
    <x v="3"/>
    <s v="Collins"/>
    <s v="1317066"/>
    <s v="K.R.C.S/BOMA PANAFRICAN LIMITE"/>
    <n v="5695.52"/>
    <n v="0"/>
    <n v="5695.52"/>
    <n v="1417.5"/>
    <n v="425.25"/>
    <n v="1842.75"/>
    <n v="0.3235437677332359"/>
    <n v="0"/>
    <n v="1842.7499999999998"/>
    <n v="92.137499999999989"/>
    <m/>
    <n v="1750.6124999999997"/>
    <x v="0"/>
  </r>
  <r>
    <d v="2024-06-28T00:00:00"/>
    <s v="Normal-Income Tagged"/>
    <n v="112"/>
    <d v="2024-06-28T00:00:00"/>
    <x v="3"/>
    <s v="Collins"/>
    <s v="1317067"/>
    <s v="K.R.C.S/BOMA PANAFRICAN LIMITE"/>
    <n v="24389.01"/>
    <n v="0"/>
    <n v="24389.01"/>
    <n v="2427.98"/>
    <n v="1820.98"/>
    <n v="4248.96"/>
    <n v="0.17421617359622224"/>
    <n v="0"/>
    <n v="4248.96"/>
    <n v="212.44800000000001"/>
    <m/>
    <n v="4036.5120000000002"/>
    <x v="0"/>
  </r>
  <r>
    <d v="2024-06-28T00:00:00"/>
    <s v="Normal-Income Tagged"/>
    <n v="112"/>
    <d v="2024-06-28T00:00:00"/>
    <x v="3"/>
    <s v="Collins"/>
    <s v="1317068"/>
    <s v="K.R.C.S/BOMA PANAFRICAN LIMITE"/>
    <n v="5022.5"/>
    <n v="0"/>
    <n v="5022.5"/>
    <n v="1000"/>
    <n v="375"/>
    <n v="1375"/>
    <n v="0.273768043802887"/>
    <n v="0"/>
    <n v="1375"/>
    <n v="68.75"/>
    <m/>
    <n v="1306.25"/>
    <x v="0"/>
  </r>
  <r>
    <d v="2024-06-28T00:00:00"/>
    <s v="Normal-Income Tagged"/>
    <n v="112"/>
    <d v="2024-06-28T00:00:00"/>
    <x v="3"/>
    <s v="Collins"/>
    <s v="1317069"/>
    <s v="K.R.C.S/BOMA PANAFRICAN LIMITE"/>
    <n v="25112.5"/>
    <n v="0"/>
    <n v="25112.5"/>
    <n v="5000"/>
    <n v="1875"/>
    <n v="6875"/>
    <n v="0.273768043802887"/>
    <n v="0"/>
    <n v="6875"/>
    <n v="343.75"/>
    <m/>
    <n v="6531.25"/>
    <x v="0"/>
  </r>
  <r>
    <d v="2024-06-28T00:00:00"/>
    <s v="Normal-Income Tagged"/>
    <n v="112"/>
    <d v="2024-06-28T00:00:00"/>
    <x v="3"/>
    <s v="Collins"/>
    <n v="1317070"/>
    <s v="K.R.C.S/BOMA PANAFRICAN LIMITE"/>
    <n v="30135"/>
    <n v="0"/>
    <n v="30135"/>
    <n v="6000"/>
    <n v="2250"/>
    <n v="8250"/>
    <n v="0.273768043802887"/>
    <n v="0"/>
    <n v="8250"/>
    <n v="412.5"/>
    <m/>
    <n v="7837.5"/>
    <x v="0"/>
  </r>
  <r>
    <d v="2024-07-01T00:00:00"/>
    <s v="Normal-Income Tagged"/>
    <n v="109"/>
    <d v="2024-07-01T00:00:00"/>
    <x v="3"/>
    <s v="Collins"/>
    <s v="1317085"/>
    <s v="TOURISM FUND"/>
    <n v="39281.75"/>
    <n v="0"/>
    <n v="39281.75"/>
    <n v="3910.58"/>
    <n v="0"/>
    <n v="3910.58"/>
    <n v="9.9552082073736531E-2"/>
    <n v="0"/>
    <n v="3910.58"/>
    <n v="195.529"/>
    <m/>
    <n v="3715.0509999999999"/>
    <x v="0"/>
  </r>
  <r>
    <d v="2024-07-01T00:00:00"/>
    <s v="Normal-Income Tagged"/>
    <n v="109"/>
    <d v="2024-07-01T00:00:00"/>
    <x v="3"/>
    <s v="Collins"/>
    <s v="1317086"/>
    <s v="TOURISM FUND"/>
    <n v="125838.24"/>
    <n v="0"/>
    <n v="125838.24"/>
    <n v="12527.45"/>
    <n v="0"/>
    <n v="12527.45"/>
    <n v="9.9552012170545295E-2"/>
    <n v="0"/>
    <n v="12527.45"/>
    <n v="626.37250000000006"/>
    <m/>
    <n v="11901.077500000001"/>
    <x v="0"/>
  </r>
  <r>
    <d v="2024-07-03T00:00:00"/>
    <s v="Normal-Income Tagged"/>
    <n v="107"/>
    <d v="2024-07-03T00:00:00"/>
    <x v="3"/>
    <s v="Collins"/>
    <s v="1317137"/>
    <s v="GREEN LIGHT PLANET KENYA LIMIT"/>
    <n v="2109450"/>
    <n v="2109450"/>
    <n v="0"/>
    <n v="367500"/>
    <n v="157500"/>
    <n v="525000"/>
    <n v="0.24888003982080636"/>
    <n v="525000"/>
    <n v="0"/>
    <n v="0"/>
    <m/>
    <n v="0"/>
    <x v="0"/>
  </r>
  <r>
    <d v="2024-07-03T00:00:00"/>
    <s v="Normal-Income Tagged"/>
    <n v="107"/>
    <d v="2024-07-03T00:00:00"/>
    <x v="3"/>
    <s v="Collins"/>
    <s v="1317142"/>
    <s v="GREEN LIGHT PLANET KENYA LIMIT"/>
    <n v="1814878.17"/>
    <n v="1814878.17"/>
    <n v="0"/>
    <n v="451686.95"/>
    <n v="135506.09"/>
    <n v="587193.04"/>
    <n v="0.32354405364851574"/>
    <n v="587193.04"/>
    <n v="0"/>
    <n v="0"/>
    <m/>
    <n v="0"/>
    <x v="0"/>
  </r>
  <r>
    <d v="2024-07-03T00:00:00"/>
    <s v="Normal-Income Tagged"/>
    <n v="107"/>
    <d v="2024-07-03T00:00:00"/>
    <x v="3"/>
    <s v="Collins"/>
    <s v="1317143"/>
    <s v="GREEN LIGHT PLANET KENYA LIMIT"/>
    <n v="1411571.91"/>
    <n v="1411571.91"/>
    <n v="0"/>
    <n v="140524.82999999999"/>
    <n v="105393.62"/>
    <n v="245918.44999999998"/>
    <n v="0.17421602701062533"/>
    <n v="245918.44999999998"/>
    <n v="0"/>
    <n v="0"/>
    <m/>
    <n v="0"/>
    <x v="0"/>
  </r>
  <r>
    <d v="2024-07-03T00:00:00"/>
    <s v="Normal-Income Tagged"/>
    <n v="107"/>
    <d v="2024-07-03T00:00:00"/>
    <x v="3"/>
    <s v="Collins"/>
    <s v="1317144"/>
    <s v="GREEN LIGHT PLANET KENYA LIMIT"/>
    <n v="251125"/>
    <n v="251125"/>
    <n v="0"/>
    <n v="25000"/>
    <n v="18750"/>
    <n v="43750"/>
    <n v="0.17421602787456447"/>
    <n v="43750"/>
    <n v="0"/>
    <n v="0"/>
    <m/>
    <n v="0"/>
    <x v="0"/>
  </r>
  <r>
    <d v="2024-07-03T00:00:00"/>
    <s v="Normal-Income Tagged"/>
    <n v="107"/>
    <d v="2024-07-03T00:00:00"/>
    <x v="3"/>
    <s v="Collins"/>
    <s v="1317145"/>
    <s v="GREEN LIGHT PLANET KENYA LIMIT"/>
    <n v="1209918.78"/>
    <n v="1209918.78"/>
    <n v="0"/>
    <n v="120449.85"/>
    <n v="90337.39"/>
    <n v="210787.24"/>
    <n v="0.17421602464919173"/>
    <n v="210787.24"/>
    <n v="0"/>
    <n v="0"/>
    <m/>
    <n v="0"/>
    <x v="0"/>
  </r>
  <r>
    <d v="2024-07-03T00:00:00"/>
    <s v="Normal-Income Tagged"/>
    <n v="107"/>
    <d v="2024-07-03T00:00:00"/>
    <x v="3"/>
    <s v="Collins"/>
    <s v="1317146"/>
    <s v="GREEN LIGHT PLANET KENYA LIMIT"/>
    <n v="3094.64"/>
    <n v="3094.64"/>
    <n v="0"/>
    <n v="770.2"/>
    <n v="231.06"/>
    <n v="1001.26"/>
    <n v="0.32354651914277588"/>
    <n v="1001.2599999999999"/>
    <n v="0"/>
    <n v="0"/>
    <m/>
    <n v="0"/>
    <x v="0"/>
  </r>
  <r>
    <d v="2024-07-03T00:00:00"/>
    <s v="Normal-Income Tagged"/>
    <n v="107"/>
    <d v="2024-07-03T00:00:00"/>
    <x v="3"/>
    <s v="Collins"/>
    <s v="1317148"/>
    <s v="GREEN LIGHT PLANET KENYA LIMIT"/>
    <n v="7220.83"/>
    <n v="7220.83"/>
    <n v="0"/>
    <n v="718.85"/>
    <n v="539.14"/>
    <n v="1257.99"/>
    <n v="0.17421681441053175"/>
    <n v="1257.99"/>
    <n v="0"/>
    <n v="0"/>
    <m/>
    <n v="0"/>
    <x v="0"/>
  </r>
  <r>
    <d v="2024-07-03T00:00:00"/>
    <s v="Normal-Income Tagged"/>
    <n v="107"/>
    <d v="2024-07-03T00:00:00"/>
    <x v="3"/>
    <s v="Collins"/>
    <n v="1317149"/>
    <s v="GREEN LIGHT PLANET KENYA LIMIT"/>
    <n v="586099.03"/>
    <n v="586099.03"/>
    <n v="0"/>
    <n v="57069.3"/>
    <n v="42801.98"/>
    <n v="99871.28"/>
    <n v="0.17040000902236604"/>
    <n v="99871.28"/>
    <n v="0"/>
    <n v="0"/>
    <m/>
    <n v="0"/>
    <x v="0"/>
  </r>
  <r>
    <d v="2024-07-03T00:00:00"/>
    <s v="Normal-Income Tagged"/>
    <n v="107"/>
    <d v="2024-07-03T00:00:00"/>
    <x v="3"/>
    <s v="Collins"/>
    <s v="1317150"/>
    <s v="GREEN LIGHT PLANET KENYA LIMIT"/>
    <n v="10045"/>
    <n v="10045"/>
    <n v="0"/>
    <n v="2000"/>
    <n v="0"/>
    <n v="2000"/>
    <n v="0.1991040318566451"/>
    <n v="2000"/>
    <n v="0"/>
    <n v="0"/>
    <m/>
    <n v="0"/>
    <x v="0"/>
  </r>
  <r>
    <d v="2024-07-03T00:00:00"/>
    <s v="Normal-Income Tagged"/>
    <n v="107"/>
    <d v="2024-07-03T00:00:00"/>
    <x v="3"/>
    <s v="Collins"/>
    <s v="1317152"/>
    <s v="GREEN LIGHT PLANET KENYA LIMIT"/>
    <n v="10045"/>
    <n v="10045"/>
    <n v="0"/>
    <n v="1000"/>
    <n v="0"/>
    <n v="1000"/>
    <n v="9.9552015928322551E-2"/>
    <n v="1000"/>
    <n v="0"/>
    <n v="0"/>
    <m/>
    <n v="0"/>
    <x v="0"/>
  </r>
  <r>
    <d v="2024-07-05T00:00:00"/>
    <s v="Normal-Income Tagged"/>
    <n v="105"/>
    <d v="2024-07-05T00:00:00"/>
    <x v="3"/>
    <s v="Collins"/>
    <s v="1317181"/>
    <s v="GEOTHERMAL DEVELOPMENT COMPANY"/>
    <n v="1098416.73"/>
    <n v="0"/>
    <n v="1098416.73"/>
    <n v="191361.8"/>
    <n v="103882.12"/>
    <n v="295243.92"/>
    <n v="0.26879044349588521"/>
    <n v="295243.92"/>
    <n v="103882.12"/>
    <n v="5194.1059999999998"/>
    <n v="2077.6424000000002"/>
    <n v="96610.371599999999"/>
    <x v="0"/>
  </r>
  <r>
    <d v="2024-07-05T00:00:00"/>
    <s v="Normal-Income Tagged"/>
    <n v="105"/>
    <d v="2024-07-05T00:00:00"/>
    <x v="3"/>
    <s v="Collins"/>
    <s v="1317182"/>
    <s v="GEOTHERMAL DEVELOPMENT COMPANY"/>
    <n v="1656643.81"/>
    <n v="1656644"/>
    <n v="-0.18999999994412065"/>
    <n v="329844.46000000002"/>
    <n v="156676.12"/>
    <n v="486520.58"/>
    <n v="0.29367844618331085"/>
    <n v="486520.63579890481"/>
    <n v="156676.12"/>
    <n v="7833.8060000000005"/>
    <n v="62670.448000000004"/>
    <n v="86171.86599999998"/>
    <x v="0"/>
  </r>
  <r>
    <d v="2024-07-05T00:00:00"/>
    <s v="Normal-Income Tagged"/>
    <n v="105"/>
    <d v="2024-07-05T00:00:00"/>
    <x v="3"/>
    <s v="Collins"/>
    <s v="1317184"/>
    <s v="GEOTHERMAL DEVELOPMENT COMPANY"/>
    <n v="607217.26"/>
    <n v="607217"/>
    <n v="0.26000000000931323"/>
    <n v="120899.41"/>
    <n v="57427.22"/>
    <n v="178326.63"/>
    <n v="0.29367846032571604"/>
    <n v="178326.55364360032"/>
    <n v="57427.22"/>
    <n v="2871.3610000000003"/>
    <n v="22970.888000000003"/>
    <n v="31584.971000000001"/>
    <x v="0"/>
  </r>
  <r>
    <d v="2024-07-05T00:00:00"/>
    <s v="Normal-Income Tagged"/>
    <n v="105"/>
    <d v="2024-07-05T00:00:00"/>
    <x v="3"/>
    <s v="Collins"/>
    <s v="1317188"/>
    <s v="NURSING COUNCIL OF KENYA"/>
    <n v="75995.27"/>
    <n v="75995.27"/>
    <n v="0"/>
    <n v="18903.75"/>
    <n v="0"/>
    <n v="18903.75"/>
    <n v="0.24874903398593096"/>
    <n v="18903.75"/>
    <n v="0"/>
    <n v="0"/>
    <m/>
    <n v="0"/>
    <x v="0"/>
  </r>
  <r>
    <d v="2024-07-05T00:00:00"/>
    <s v="Normal-Income Tagged"/>
    <n v="105"/>
    <d v="2024-07-05T00:00:00"/>
    <x v="3"/>
    <s v="Collins"/>
    <s v="1317201"/>
    <s v="NURSING COUNCIL OF KENYA"/>
    <n v="14103"/>
    <n v="14103"/>
    <n v="0"/>
    <n v="1400"/>
    <n v="0"/>
    <n v="1400"/>
    <n v="9.9269658937814656E-2"/>
    <n v="1400"/>
    <n v="0"/>
    <n v="0"/>
    <m/>
    <n v="0"/>
    <x v="0"/>
  </r>
  <r>
    <d v="2024-07-05T00:00:00"/>
    <s v="Normal-Income Tagged"/>
    <n v="105"/>
    <d v="2024-07-05T00:00:00"/>
    <x v="3"/>
    <s v="Collins"/>
    <s v="1317204"/>
    <s v="NURSING COUNCIL OF KENYA"/>
    <n v="175003.81"/>
    <n v="175003.81"/>
    <n v="0"/>
    <n v="34836"/>
    <n v="0"/>
    <n v="34836"/>
    <n v="0.19905852335443441"/>
    <n v="34836"/>
    <n v="0"/>
    <n v="0"/>
    <m/>
    <n v="0"/>
    <x v="0"/>
  </r>
  <r>
    <d v="2024-07-05T00:00:00"/>
    <s v="Normal-Income Tagged"/>
    <n v="105"/>
    <d v="2024-07-05T00:00:00"/>
    <x v="3"/>
    <s v="Collins"/>
    <s v="1317208"/>
    <s v="NURSING COUNCIL OF KENYA"/>
    <n v="5062.5"/>
    <n v="5062.5"/>
    <n v="0"/>
    <n v="500"/>
    <n v="0"/>
    <n v="500"/>
    <n v="9.8765432098765427E-2"/>
    <n v="500"/>
    <n v="0"/>
    <n v="0"/>
    <m/>
    <n v="0"/>
    <x v="0"/>
  </r>
  <r>
    <d v="2024-07-05T00:00:00"/>
    <s v="Normal-Income Tagged"/>
    <n v="105"/>
    <d v="2024-07-05T00:00:00"/>
    <x v="3"/>
    <s v="Collins"/>
    <s v="1317210"/>
    <s v="NURSING COUNCIL OF KENYA"/>
    <n v="1004562.1"/>
    <n v="1004562.1"/>
    <n v="0"/>
    <n v="100002.2"/>
    <n v="0"/>
    <n v="100002.2"/>
    <n v="9.954805183273388E-2"/>
    <n v="100002.2"/>
    <n v="0"/>
    <n v="0"/>
    <m/>
    <n v="0"/>
    <x v="0"/>
  </r>
  <r>
    <d v="2024-07-05T00:00:00"/>
    <s v="Normal-Income Tagged"/>
    <n v="105"/>
    <d v="2024-07-05T00:00:00"/>
    <x v="3"/>
    <s v="Collins"/>
    <s v="1317214"/>
    <s v="AGRO-CHEMICAL &amp; FOOD COMPANY L"/>
    <n v="4000418.05"/>
    <n v="4000418.05"/>
    <n v="0"/>
    <n v="995614.25"/>
    <n v="0"/>
    <n v="995614.25"/>
    <n v="0.24887755168487954"/>
    <n v="995614.25"/>
    <m/>
    <n v="0"/>
    <m/>
    <n v="0"/>
    <x v="0"/>
  </r>
  <r>
    <d v="2024-07-05T00:00:00"/>
    <s v="Normal-Income Tagged"/>
    <n v="105"/>
    <d v="2024-07-05T00:00:00"/>
    <x v="3"/>
    <s v="Collins"/>
    <s v="1317215"/>
    <s v="AGRO-CHEMICAL &amp; FOOD COMPANY L"/>
    <n v="445272.58"/>
    <n v="445272.58"/>
    <n v="0"/>
    <n v="110809.5"/>
    <n v="0"/>
    <n v="110809.5"/>
    <n v="0.24885767724569968"/>
    <n v="110809.5"/>
    <m/>
    <n v="0"/>
    <m/>
    <n v="0"/>
    <x v="0"/>
  </r>
  <r>
    <d v="2024-07-08T00:00:00"/>
    <s v="Normal-Income Tagged"/>
    <n v="102"/>
    <d v="2024-07-08T00:00:00"/>
    <x v="3"/>
    <s v="Collins"/>
    <s v="1317223"/>
    <s v="EABX PUBLIC LIMITED COMPANY"/>
    <n v="670"/>
    <n v="670"/>
    <n v="0"/>
    <n v="66.7"/>
    <n v="0"/>
    <n v="66.7"/>
    <n v="9.9552238805970153E-2"/>
    <n v="66.7"/>
    <n v="0"/>
    <n v="0"/>
    <m/>
    <n v="0"/>
    <x v="0"/>
  </r>
  <r>
    <d v="2024-07-09T00:00:00"/>
    <s v="Normal-Income Tagged"/>
    <n v="101"/>
    <d v="2024-07-09T00:00:00"/>
    <x v="3"/>
    <s v="Collins"/>
    <n v="1317262"/>
    <s v="PRIME INVESTMENT LTD"/>
    <n v="1969604.51"/>
    <n v="1969604.51"/>
    <n v="0"/>
    <n v="196078.1"/>
    <n v="0"/>
    <n v="196078.1"/>
    <n v="9.9552016155771292E-2"/>
    <n v="196078.1"/>
    <n v="0"/>
    <n v="0"/>
    <m/>
    <n v="0"/>
    <x v="0"/>
  </r>
  <r>
    <d v="2024-07-09T00:00:00"/>
    <s v="Normal-Income Tagged"/>
    <n v="101"/>
    <d v="2024-07-09T00:00:00"/>
    <x v="3"/>
    <s v="Collins"/>
    <s v="1317282"/>
    <s v="LAW SOCIETY OF KENYA"/>
    <n v="165556.49"/>
    <n v="165556.49"/>
    <n v="0"/>
    <n v="32955"/>
    <n v="0"/>
    <n v="32955"/>
    <n v="0.19905592344945222"/>
    <n v="32955"/>
    <n v="0"/>
    <n v="0"/>
    <m/>
    <n v="0"/>
    <x v="0"/>
  </r>
  <r>
    <d v="2024-07-10T00:00:00"/>
    <s v="Normal-Income Tagged"/>
    <n v="100"/>
    <d v="2024-07-10T00:00:00"/>
    <x v="3"/>
    <s v="Collins"/>
    <s v="1317304"/>
    <s v="SAFARICOM PLC LTD"/>
    <n v="4095138.61"/>
    <n v="4095138.61"/>
    <n v="0"/>
    <m/>
    <n v="0"/>
    <n v="0"/>
    <n v="0"/>
    <n v="0"/>
    <n v="0"/>
    <n v="0"/>
    <m/>
    <n v="0"/>
    <x v="0"/>
  </r>
  <r>
    <d v="2024-07-10T00:00:00"/>
    <s v="Normal-Income Tagged"/>
    <n v="100"/>
    <d v="2024-07-10T00:00:00"/>
    <x v="3"/>
    <s v="Collins"/>
    <s v="1317305"/>
    <s v="LAVINGTON CORNER MALL/ GUTA LI"/>
    <n v="58303.19"/>
    <n v="58303.19"/>
    <n v="0"/>
    <n v="14510.5"/>
    <n v="0"/>
    <n v="14510.5"/>
    <n v="0.24888003555208557"/>
    <n v="14510.5"/>
    <n v="0"/>
    <n v="0"/>
    <m/>
    <n v="0"/>
    <x v="0"/>
  </r>
  <r>
    <d v="2024-07-10T00:00:00"/>
    <s v="Normal-Income Tagged"/>
    <n v="100"/>
    <d v="2024-07-10T00:00:00"/>
    <x v="3"/>
    <s v="Collins"/>
    <s v="1317307"/>
    <s v="LAVINGTON CORNER MALL/ GUTA LI"/>
    <n v="20766.03"/>
    <n v="20766.03"/>
    <n v="0"/>
    <n v="2067.3000000000002"/>
    <n v="0"/>
    <n v="2067.3000000000002"/>
    <n v="9.9552008737346542E-2"/>
    <n v="2067.3000000000002"/>
    <n v="0"/>
    <n v="0"/>
    <m/>
    <n v="0"/>
    <x v="0"/>
  </r>
  <r>
    <d v="2024-07-10T00:00:00"/>
    <s v="Normal-Income Tagged"/>
    <n v="100"/>
    <d v="2024-07-10T00:00:00"/>
    <x v="3"/>
    <s v="Collins"/>
    <s v="1317313"/>
    <s v="CENTRAL BANK OF KENYA PENSION"/>
    <n v="174326.59"/>
    <n v="174326.59"/>
    <n v="0"/>
    <n v="17354.560000000001"/>
    <n v="0"/>
    <n v="17354.560000000001"/>
    <n v="9.9551996055220277E-2"/>
    <n v="17354.560000000001"/>
    <n v="0"/>
    <n v="0"/>
    <m/>
    <n v="0"/>
    <x v="0"/>
  </r>
  <r>
    <d v="2024-07-10T00:00:00"/>
    <s v="Normal-Income Tagged"/>
    <n v="100"/>
    <d v="2024-07-10T00:00:00"/>
    <x v="3"/>
    <s v="Collins"/>
    <s v="1317314"/>
    <s v="CENTRAL BANK OF KENYA PENSION"/>
    <n v="152673.73000000001"/>
    <n v="152673.73000000001"/>
    <n v="0"/>
    <n v="15198.98"/>
    <n v="0"/>
    <n v="15198.98"/>
    <n v="9.95520316429028E-2"/>
    <n v="15198.98"/>
    <n v="0"/>
    <n v="0"/>
    <m/>
    <n v="0"/>
    <x v="0"/>
  </r>
  <r>
    <d v="2024-07-11T00:00:00"/>
    <s v="Normal-Income Tagged"/>
    <n v="99"/>
    <d v="2024-07-11T00:00:00"/>
    <x v="3"/>
    <s v="Collins"/>
    <s v="1317315"/>
    <s v="CENTRAL BANK OF KENYA PENSION"/>
    <n v="99326.35"/>
    <n v="99326.35"/>
    <n v="0"/>
    <n v="9888.14"/>
    <n v="0"/>
    <n v="9888.14"/>
    <n v="9.9552032265355556E-2"/>
    <n v="9888.14"/>
    <n v="0"/>
    <n v="0"/>
    <m/>
    <n v="0"/>
    <x v="0"/>
  </r>
  <r>
    <d v="2024-07-11T00:00:00"/>
    <s v="Normal-Income Tagged"/>
    <n v="99"/>
    <d v="2024-07-11T00:00:00"/>
    <x v="3"/>
    <s v="Collins"/>
    <s v="1317316"/>
    <s v="CENTRAL BANK OF KENYA PENSION"/>
    <n v="147811.68"/>
    <n v="147811.68"/>
    <n v="0"/>
    <n v="14714.95"/>
    <n v="0"/>
    <n v="14714.95"/>
    <n v="9.9552011045405897E-2"/>
    <n v="14714.95"/>
    <n v="0"/>
    <n v="0"/>
    <m/>
    <n v="0"/>
    <x v="0"/>
  </r>
  <r>
    <d v="2024-07-11T00:00:00"/>
    <s v="Normal-Income Tagged"/>
    <n v="99"/>
    <d v="2024-07-11T00:00:00"/>
    <x v="3"/>
    <s v="Collins"/>
    <s v="1317342"/>
    <s v="RURAL ELECTRIFICATION AND RENE"/>
    <n v="19000000"/>
    <n v="19000000"/>
    <n v="0"/>
    <n v="2458934.79"/>
    <n v="0"/>
    <n v="2458934.79"/>
    <n v="0.12941762052631578"/>
    <n v="2458934.79"/>
    <n v="0"/>
    <n v="0"/>
    <m/>
    <n v="0"/>
    <x v="0"/>
  </r>
  <r>
    <d v="2024-07-12T00:00:00"/>
    <s v="Normal-Income Tagged"/>
    <n v="98"/>
    <d v="2024-07-12T00:00:00"/>
    <x v="3"/>
    <s v="Collins"/>
    <s v="14905"/>
    <s v="GEOTHERMAL DEVELOPMENT COMPANY"/>
    <n v="-2187318.84"/>
    <n v="-2187319"/>
    <n v="0.16000000014901161"/>
    <n v="-217752"/>
    <n v="-163314"/>
    <n v="-381066"/>
    <n v="0.17421602787456447"/>
    <n v="-381066.02787456446"/>
    <n v="-163314"/>
    <n v="-8165.7000000000007"/>
    <n v="-65325.600000000006"/>
    <n v="-89822.699999999983"/>
    <x v="0"/>
  </r>
  <r>
    <d v="2024-07-12T00:00:00"/>
    <s v="Normal-Income Tagged"/>
    <n v="98"/>
    <d v="2024-07-12T00:00:00"/>
    <x v="3"/>
    <s v="Collins"/>
    <s v="1317354"/>
    <s v="EABX PUBLIC LIMITED COMPANY"/>
    <n v="24835.5"/>
    <n v="24835.5"/>
    <n v="0"/>
    <n v="2472.42"/>
    <n v="0"/>
    <n v="2472.42"/>
    <n v="9.9551851180769466E-2"/>
    <n v="2472.42"/>
    <n v="0"/>
    <n v="0"/>
    <m/>
    <n v="0"/>
    <x v="0"/>
  </r>
  <r>
    <d v="2024-07-12T00:00:00"/>
    <s v="Normal-Income Tagged"/>
    <n v="98"/>
    <d v="2024-07-12T00:00:00"/>
    <x v="3"/>
    <s v="Collins"/>
    <s v="1317360"/>
    <s v="CENTRAL BANK OF KENYA PENSION"/>
    <n v="97418.5"/>
    <n v="97418.5"/>
    <n v="0"/>
    <n v="9698.2099999999991"/>
    <n v="0"/>
    <n v="9698.2099999999991"/>
    <n v="9.9552035804287675E-2"/>
    <n v="9698.2099999999991"/>
    <n v="0"/>
    <n v="0"/>
    <m/>
    <n v="0"/>
    <x v="0"/>
  </r>
  <r>
    <d v="2024-07-12T00:00:00"/>
    <s v="Normal-Income Tagged"/>
    <n v="98"/>
    <d v="2024-07-12T00:00:00"/>
    <x v="3"/>
    <s v="Collins"/>
    <s v="1317361"/>
    <s v="CENTRAL BANK OF KENYA PENSION"/>
    <n v="152673.75"/>
    <n v="152673.75"/>
    <n v="0"/>
    <n v="15198.98"/>
    <n v="0"/>
    <n v="15198.98"/>
    <n v="9.9552018601757011E-2"/>
    <n v="15198.98"/>
    <n v="0"/>
    <n v="0"/>
    <m/>
    <n v="0"/>
    <x v="0"/>
  </r>
  <r>
    <d v="2024-07-12T00:00:00"/>
    <s v="Normal-Income Tagged"/>
    <n v="98"/>
    <d v="2024-07-12T00:00:00"/>
    <x v="3"/>
    <s v="Collins"/>
    <s v="1317363"/>
    <s v="GEOTHERMAL DEVELOPMENT COMPANY"/>
    <n v="383976.15"/>
    <n v="383976"/>
    <n v="0.15000000002328306"/>
    <n v="38225.599999999999"/>
    <n v="28669.200000000001"/>
    <n v="66894.8"/>
    <n v="0.17421602878199596"/>
    <n v="66894.773867595679"/>
    <n v="28669.200000000001"/>
    <n v="1433.46"/>
    <n v="11467.68"/>
    <n v="15768.060000000001"/>
    <x v="0"/>
  </r>
  <r>
    <d v="2024-07-12T00:00:00"/>
    <s v="Normal-Income Tagged"/>
    <n v="98"/>
    <d v="2024-07-12T00:00:00"/>
    <x v="3"/>
    <s v="Collins"/>
    <s v="1317364"/>
    <s v="CENTRAL BANK OF KENYA PENSION"/>
    <n v="99793.31"/>
    <n v="99793.31"/>
    <n v="0"/>
    <n v="9934.6299999999992"/>
    <n v="0"/>
    <n v="9934.6299999999992"/>
    <n v="9.9552064161415224E-2"/>
    <n v="9934.6299999999992"/>
    <n v="0"/>
    <n v="0"/>
    <m/>
    <n v="0"/>
    <x v="0"/>
  </r>
  <r>
    <d v="2024-07-12T00:00:00"/>
    <s v="Normal-Income Tagged"/>
    <n v="98"/>
    <d v="2024-07-12T00:00:00"/>
    <x v="3"/>
    <s v="Collins"/>
    <s v="1317365"/>
    <s v="GEOTHERMAL DEVELOPMENT COMPANY"/>
    <n v="81301.210000000006"/>
    <n v="81301"/>
    <n v="0.21000000000640284"/>
    <n v="8093.7"/>
    <n v="6070.28"/>
    <n v="14163.98"/>
    <n v="0.17421610330276754"/>
    <n v="14163.943414618305"/>
    <n v="6070.28"/>
    <n v="303.51400000000001"/>
    <n v="2428.1120000000001"/>
    <n v="3338.6539999999995"/>
    <x v="0"/>
  </r>
  <r>
    <d v="2024-07-12T00:00:00"/>
    <s v="Normal-Income Tagged"/>
    <n v="98"/>
    <d v="2024-07-12T00:00:00"/>
    <x v="3"/>
    <s v="Collins"/>
    <s v="1317366"/>
    <s v="CENTRAL BANK OF KENYA PENSION"/>
    <n v="222241.92000000001"/>
    <n v="222241.92000000001"/>
    <n v="0"/>
    <n v="22124.63"/>
    <n v="0"/>
    <n v="22124.63"/>
    <n v="9.9552010709770683E-2"/>
    <n v="22124.63"/>
    <n v="0"/>
    <n v="0"/>
    <m/>
    <n v="0"/>
    <x v="0"/>
  </r>
  <r>
    <d v="2024-07-12T00:00:00"/>
    <s v="Normal-Income Tagged"/>
    <n v="98"/>
    <d v="2024-07-12T00:00:00"/>
    <x v="3"/>
    <s v="Collins"/>
    <s v="1317378"/>
    <s v="GEOTHERMAL DEVELOPMENT COMPANY"/>
    <n v="2187318.84"/>
    <n v="2187319"/>
    <n v="-0.16000000014901161"/>
    <n v="217752"/>
    <n v="163314"/>
    <n v="381066"/>
    <n v="0.17421602787456447"/>
    <n v="381066.02787456446"/>
    <n v="163314"/>
    <n v="8165.7000000000007"/>
    <n v="65325.600000000006"/>
    <n v="89822.699999999983"/>
    <x v="0"/>
  </r>
  <r>
    <d v="2024-07-12T00:00:00"/>
    <s v="Normal-Income Tagged"/>
    <n v="98"/>
    <d v="2024-07-12T00:00:00"/>
    <x v="3"/>
    <s v="Collins"/>
    <s v="1317379"/>
    <s v="CENTRAL BANK OF KENYA PENSION"/>
    <n v="99793.31"/>
    <n v="99793.31"/>
    <n v="0"/>
    <n v="9934.6299999999992"/>
    <n v="0"/>
    <n v="9934.6299999999992"/>
    <n v="9.9552064161415224E-2"/>
    <n v="9934.6299999999992"/>
    <n v="0"/>
    <n v="0"/>
    <m/>
    <n v="0"/>
    <x v="0"/>
  </r>
  <r>
    <d v="2024-07-12T00:00:00"/>
    <s v="Normal-Income Tagged"/>
    <n v="98"/>
    <d v="2024-07-12T00:00:00"/>
    <x v="3"/>
    <s v="Collins"/>
    <s v="1317380"/>
    <s v="GEOTHERMAL DEVELOPMENT COMPANY"/>
    <n v="2059395.77"/>
    <n v="2059396"/>
    <n v="-0.22999999998137355"/>
    <n v="205017"/>
    <n v="153762.75"/>
    <n v="358779.75"/>
    <n v="0.17421602745158596"/>
    <n v="358779.79006968631"/>
    <n v="153762.75"/>
    <n v="7688.1375000000007"/>
    <n v="61505.100000000006"/>
    <n v="84569.512499999983"/>
    <x v="0"/>
  </r>
  <r>
    <d v="2024-07-12T00:00:00"/>
    <s v="Normal-Income Tagged"/>
    <n v="98"/>
    <d v="2024-07-12T00:00:00"/>
    <x v="3"/>
    <s v="Collins"/>
    <s v="1317383"/>
    <s v="CENTRAL BANK OF KENYA PENSION"/>
    <n v="99793.31"/>
    <n v="99793.31"/>
    <n v="0"/>
    <n v="9934.6299999999992"/>
    <n v="0"/>
    <n v="9934.6299999999992"/>
    <n v="9.9552064161415224E-2"/>
    <n v="9934.6299999999992"/>
    <n v="0"/>
    <n v="0"/>
    <m/>
    <n v="0"/>
    <x v="0"/>
  </r>
  <r>
    <d v="2024-07-12T00:00:00"/>
    <s v="Normal-Income Tagged"/>
    <n v="98"/>
    <d v="2024-07-12T00:00:00"/>
    <x v="3"/>
    <s v="Collins"/>
    <s v="1317385"/>
    <s v="CENTRAL BANK OF KENYA PENSION"/>
    <n v="159593.26"/>
    <n v="159593.26"/>
    <n v="0"/>
    <n v="15887.83"/>
    <n v="0"/>
    <n v="15887.83"/>
    <n v="9.9552011156360865E-2"/>
    <n v="15887.830000000002"/>
    <n v="0"/>
    <n v="0"/>
    <m/>
    <n v="0"/>
    <x v="0"/>
  </r>
  <r>
    <d v="2024-07-12T00:00:00"/>
    <s v="Normal-Income Tagged"/>
    <n v="98"/>
    <d v="2024-07-12T00:00:00"/>
    <x v="3"/>
    <s v="Collins"/>
    <s v="1317387"/>
    <s v="CENTRAL BANK OF KENYA PENSION"/>
    <n v="169276.17"/>
    <n v="169276.17"/>
    <n v="0"/>
    <n v="16851.78"/>
    <n v="0"/>
    <n v="16851.78"/>
    <n v="9.9551992462967448E-2"/>
    <n v="16851.78"/>
    <n v="0"/>
    <n v="0"/>
    <m/>
    <n v="0"/>
    <x v="0"/>
  </r>
  <r>
    <d v="2024-07-12T00:00:00"/>
    <s v="Normal-Income Tagged"/>
    <n v="98"/>
    <d v="2024-07-12T00:00:00"/>
    <x v="3"/>
    <s v="Collins"/>
    <s v="1317389"/>
    <s v="CENTRAL BANK OF KENYA PENSION"/>
    <n v="92329.49"/>
    <n v="92329.49"/>
    <n v="0"/>
    <n v="9191.59"/>
    <n v="0"/>
    <n v="9191.59"/>
    <n v="9.9552049946338914E-2"/>
    <n v="9191.59"/>
    <n v="0"/>
    <n v="0"/>
    <m/>
    <n v="0"/>
    <x v="0"/>
  </r>
  <r>
    <d v="2024-07-12T00:00:00"/>
    <s v="Normal-Income Tagged"/>
    <n v="98"/>
    <d v="2024-07-12T00:00:00"/>
    <x v="3"/>
    <s v="Collins"/>
    <s v="1317394"/>
    <s v="CENTRAL BANK OF KENYA PENSION"/>
    <n v="223406"/>
    <n v="223406"/>
    <n v="0"/>
    <n v="22240.52"/>
    <n v="0"/>
    <n v="22240.52"/>
    <n v="9.9552026355603701E-2"/>
    <n v="22240.52"/>
    <n v="0"/>
    <n v="0"/>
    <m/>
    <n v="0"/>
    <x v="0"/>
  </r>
  <r>
    <d v="2024-07-12T00:00:00"/>
    <s v="Normal-Income Tagged"/>
    <n v="98"/>
    <d v="2024-07-12T00:00:00"/>
    <x v="3"/>
    <s v="Collins"/>
    <s v="1317396"/>
    <s v="GEOTHERMAL DEVELOPMENT COMPANY"/>
    <n v="7049676.4299999997"/>
    <n v="7049676"/>
    <n v="0.42999999970197678"/>
    <n v="701809.5"/>
    <n v="500039.27"/>
    <n v="1201848.77"/>
    <n v="0.17048282739410781"/>
    <n v="1201848.6966923843"/>
    <n v="500039.27"/>
    <n v="25001.963500000002"/>
    <n v="200015.70800000001"/>
    <n v="275021.59849999996"/>
    <x v="0"/>
  </r>
  <r>
    <d v="2024-07-12T00:00:00"/>
    <s v="Normal-Income Tagged"/>
    <n v="98"/>
    <d v="2024-07-12T00:00:00"/>
    <x v="3"/>
    <s v="Collins"/>
    <n v="1317411"/>
    <s v="THE KENYA POWER AND LIGHTING C"/>
    <n v="554499"/>
    <n v="0"/>
    <n v="554499"/>
    <n v="55201.49"/>
    <n v="0"/>
    <n v="55201.49"/>
    <n v="9.9552010012642037E-2"/>
    <n v="0"/>
    <n v="55201.49"/>
    <n v="2760.0745000000002"/>
    <m/>
    <n v="52441.415499999996"/>
    <x v="0"/>
  </r>
  <r>
    <d v="2024-07-12T00:00:00"/>
    <s v="Normal-Income Tagged"/>
    <n v="98"/>
    <d v="2024-07-12T00:00:00"/>
    <x v="3"/>
    <s v="Collins"/>
    <n v="1317416"/>
    <s v="THE KENYA POWER AND LIGHTING C"/>
    <n v="6242638.8499999996"/>
    <n v="0"/>
    <n v="6242638.8499999996"/>
    <n v="621463.30000000005"/>
    <n v="590390.14"/>
    <n v="1211853.44"/>
    <n v="0.19412518794035313"/>
    <n v="0"/>
    <n v="1211853.44"/>
    <n v="60592.671999999999"/>
    <m/>
    <n v="1151260.7679999999"/>
    <x v="0"/>
  </r>
  <r>
    <d v="2024-07-12T00:00:00"/>
    <s v="Normal-Income Tagged"/>
    <n v="98"/>
    <d v="2024-07-12T00:00:00"/>
    <x v="3"/>
    <s v="Collins"/>
    <n v="1317419"/>
    <s v="THE KENYA POWER AND LIGHTING C"/>
    <n v="7695050.4299999997"/>
    <n v="0"/>
    <n v="7695050.4299999997"/>
    <n v="1532107.6"/>
    <n v="727751.11"/>
    <n v="2259858.71"/>
    <n v="0.29367692006145829"/>
    <n v="0"/>
    <n v="2259858.71"/>
    <n v="112992.93550000001"/>
    <m/>
    <n v="2146865.7744999998"/>
    <x v="0"/>
  </r>
  <r>
    <d v="2024-07-15T00:00:00"/>
    <s v="Normal-Income Tagged"/>
    <n v="95"/>
    <d v="2024-07-15T00:00:00"/>
    <x v="3"/>
    <s v="Pius"/>
    <s v="1317443"/>
    <s v="MIDGULF FERTILISER LIMITED"/>
    <n v="105472.5"/>
    <n v="105472.5"/>
    <n v="0"/>
    <n v="10500"/>
    <n v="0"/>
    <n v="10500"/>
    <n v="9.9552015928322551E-2"/>
    <n v="10500"/>
    <n v="0"/>
    <n v="0"/>
    <m/>
    <n v="0"/>
    <x v="0"/>
  </r>
  <r>
    <d v="2024-07-17T00:00:00"/>
    <s v="Normal-Income Tagged"/>
    <n v="93"/>
    <d v="2024-07-17T00:00:00"/>
    <x v="3"/>
    <s v="Pius"/>
    <s v="1317451"/>
    <s v="ORGANISATION OF EASTERN AND SO"/>
    <n v="1356717.88"/>
    <n v="1356717.88"/>
    <n v="0"/>
    <n v="135064"/>
    <n v="0"/>
    <n v="135064"/>
    <n v="9.9552015928322551E-2"/>
    <n v="135064"/>
    <n v="0"/>
    <n v="0"/>
    <m/>
    <n v="0"/>
    <x v="0"/>
  </r>
  <r>
    <d v="2024-07-17T00:00:00"/>
    <s v="Normal-Income Tagged"/>
    <n v="93"/>
    <d v="2024-07-17T00:00:00"/>
    <x v="3"/>
    <s v="Pius"/>
    <s v="1317453"/>
    <s v="AGRO-CHEMICAL &amp; FOOD COMPANY L"/>
    <n v="15107.5"/>
    <n v="15107.5"/>
    <n v="0"/>
    <n v="3000"/>
    <n v="0"/>
    <n v="3000"/>
    <n v="0.19857686579513487"/>
    <n v="3000"/>
    <m/>
    <n v="0"/>
    <m/>
    <n v="0"/>
    <x v="0"/>
  </r>
  <r>
    <d v="2024-07-17T00:00:00"/>
    <s v="Normal-Income Tagged"/>
    <n v="93"/>
    <d v="2024-07-17T00:00:00"/>
    <x v="3"/>
    <s v="Pius"/>
    <s v="1317455"/>
    <s v="AGRO-CHEMICAL &amp; FOOD COMPANY L"/>
    <n v="42229"/>
    <n v="42229"/>
    <n v="0"/>
    <n v="8400"/>
    <n v="0"/>
    <n v="8400"/>
    <n v="0.19891543725875582"/>
    <n v="8400"/>
    <m/>
    <n v="0"/>
    <m/>
    <n v="0"/>
    <x v="0"/>
  </r>
  <r>
    <d v="2024-07-17T00:00:00"/>
    <s v="Normal-Income Tagged"/>
    <n v="93"/>
    <d v="2024-07-17T00:00:00"/>
    <x v="3"/>
    <s v="Pius"/>
    <s v="1317472"/>
    <s v="CENTRAL BANK OF KENYA PENSION"/>
    <n v="237957.01"/>
    <n v="237957.01"/>
    <n v="0"/>
    <n v="23689.1"/>
    <n v="0"/>
    <n v="23689.1"/>
    <n v="9.9552015719141865E-2"/>
    <n v="23689.1"/>
    <n v="0"/>
    <n v="0"/>
    <m/>
    <n v="0"/>
    <x v="0"/>
  </r>
  <r>
    <d v="2024-07-17T00:00:00"/>
    <s v="Normal-Income Tagged"/>
    <n v="93"/>
    <d v="2024-07-17T00:00:00"/>
    <x v="3"/>
    <s v="Pius"/>
    <s v="1317476"/>
    <s v="SONGA OGODA &amp; ASSOCIATES"/>
    <n v="186958"/>
    <n v="186958"/>
    <n v="0"/>
    <n v="37224.089999999997"/>
    <n v="0"/>
    <n v="37224.089999999997"/>
    <n v="0.19910402336353616"/>
    <n v="37224.089999999997"/>
    <n v="0"/>
    <n v="0"/>
    <m/>
    <n v="0"/>
    <x v="0"/>
  </r>
  <r>
    <d v="2024-07-19T00:00:00"/>
    <s v="Normal-Income Tagged"/>
    <n v="91"/>
    <d v="2024-07-19T00:00:00"/>
    <x v="3"/>
    <s v="Pius"/>
    <s v="14912"/>
    <s v="CENTRAL BANK OF KENYA PENSION"/>
    <n v="-505850.13"/>
    <n v="0"/>
    <n v="-505850.13"/>
    <n v="-50358.400000000001"/>
    <n v="0"/>
    <n v="-50358.400000000001"/>
    <n v="9.9552015534719748E-2"/>
    <n v="0"/>
    <n v="-50358.400000000001"/>
    <n v="-2517.92"/>
    <m/>
    <n v="-47840.480000000003"/>
    <x v="0"/>
  </r>
  <r>
    <d v="2024-07-19T00:00:00"/>
    <s v="Normal-Income Tagged"/>
    <n v="91"/>
    <d v="2024-07-19T00:00:00"/>
    <x v="3"/>
    <s v="Pius"/>
    <n v="1317494"/>
    <s v="KENYA FILM COMMISSION"/>
    <n v="10654901.26"/>
    <n v="10654901.26"/>
    <n v="0"/>
    <n v="1060716.8999999999"/>
    <n v="0"/>
    <n v="1060716.8999999999"/>
    <n v="9.9552015932994189E-2"/>
    <n v="1060716.8999999999"/>
    <n v="0"/>
    <n v="0"/>
    <m/>
    <n v="0"/>
    <x v="0"/>
  </r>
  <r>
    <d v="2024-07-19T00:00:00"/>
    <s v="Normal-Income Tagged"/>
    <n v="91"/>
    <d v="2024-07-19T00:00:00"/>
    <x v="3"/>
    <s v="Pius"/>
    <n v="1317496"/>
    <s v="CENTRAL BANK OF KENYA PENSION"/>
    <n v="135023.51999999999"/>
    <n v="135023.51999999999"/>
    <n v="0"/>
    <n v="13441.86"/>
    <n v="0"/>
    <n v="13441.86"/>
    <n v="9.9551989164554461E-2"/>
    <n v="13441.86"/>
    <n v="0"/>
    <n v="0"/>
    <m/>
    <n v="0"/>
    <x v="0"/>
  </r>
  <r>
    <d v="2024-07-19T00:00:00"/>
    <s v="Normal-Income Tagged"/>
    <n v="91"/>
    <d v="2024-07-19T00:00:00"/>
    <x v="3"/>
    <s v="Pius"/>
    <s v="1317497"/>
    <s v="CENTRAL BANK OF KENYA PENSION"/>
    <n v="92789.02"/>
    <n v="92789.02"/>
    <n v="0"/>
    <n v="9237.33"/>
    <n v="0"/>
    <n v="9237.33"/>
    <n v="9.9551972851960283E-2"/>
    <n v="9237.33"/>
    <n v="0"/>
    <n v="0"/>
    <m/>
    <n v="0"/>
    <x v="0"/>
  </r>
  <r>
    <d v="2024-07-19T00:00:00"/>
    <s v="Normal-Income Tagged"/>
    <n v="91"/>
    <d v="2024-07-19T00:00:00"/>
    <x v="3"/>
    <s v="Pius"/>
    <s v="1317498"/>
    <s v="CENTRAL BANK OF KENYA PENSION"/>
    <n v="147762.54999999999"/>
    <n v="147762.54999999999"/>
    <n v="0"/>
    <n v="14710.06"/>
    <n v="0"/>
    <n v="14710.06"/>
    <n v="9.9552017747392696E-2"/>
    <n v="14710.06"/>
    <n v="0"/>
    <n v="0"/>
    <m/>
    <n v="0"/>
    <x v="0"/>
  </r>
  <r>
    <d v="2024-07-19T00:00:00"/>
    <s v="Normal-Income Tagged"/>
    <n v="91"/>
    <d v="2024-07-19T00:00:00"/>
    <x v="3"/>
    <s v="Pius"/>
    <s v="1317499"/>
    <s v="CENTRAL BANK OF KENYA PENSION"/>
    <n v="161596.17000000001"/>
    <n v="161596.17000000001"/>
    <n v="0"/>
    <n v="16087.23"/>
    <n v="0"/>
    <n v="16087.23"/>
    <n v="9.9552050026928227E-2"/>
    <n v="16087.23"/>
    <n v="0"/>
    <n v="0"/>
    <m/>
    <n v="0"/>
    <x v="0"/>
  </r>
  <r>
    <d v="2024-07-26T00:00:00"/>
    <s v="Normal-Income Tagged"/>
    <n v="84"/>
    <d v="2024-07-26T00:00:00"/>
    <x v="4"/>
    <s v="Pius"/>
    <s v="1317527"/>
    <s v="GREEN LIGHT PLANET KENYA LIMIT"/>
    <n v="16950.939999999999"/>
    <n v="16950.939999999999"/>
    <n v="0"/>
    <n v="1687.5"/>
    <n v="1265.6300000000001"/>
    <n v="2953.13"/>
    <n v="0.17421629714930265"/>
    <n v="2953.13"/>
    <n v="0"/>
    <n v="0"/>
    <m/>
    <n v="0"/>
    <x v="0"/>
  </r>
  <r>
    <d v="2024-07-26T00:00:00"/>
    <s v="Normal-Income Tagged"/>
    <n v="84"/>
    <d v="2024-07-26T00:00:00"/>
    <x v="4"/>
    <s v="Pius"/>
    <n v="1317540"/>
    <s v="THE KENYA POWER AND LIGHTING C"/>
    <n v="3724030.89"/>
    <n v="0"/>
    <n v="3724030.89"/>
    <n v="370730.8"/>
    <n v="352194.26"/>
    <n v="722925.06"/>
    <n v="0.19412434573011828"/>
    <n v="0"/>
    <n v="722925.06"/>
    <n v="36146.253000000004"/>
    <m/>
    <n v="686778.80700000003"/>
    <x v="0"/>
  </r>
  <r>
    <d v="2024-07-26T00:00:00"/>
    <s v="Normal-Income Tagged"/>
    <n v="84"/>
    <d v="2024-07-26T00:00:00"/>
    <x v="4"/>
    <s v="Pius"/>
    <s v="1317542"/>
    <s v="ORARO &amp; CO. ADVOCATES."/>
    <n v="154866.95000000001"/>
    <n v="0"/>
    <n v="154866.95000000001"/>
    <n v="15417.32"/>
    <n v="0"/>
    <n v="15417.32"/>
    <n v="9.9552034827314659E-2"/>
    <n v="0"/>
    <n v="15417.32"/>
    <n v="770.86599999999999"/>
    <m/>
    <n v="14646.454"/>
    <x v="0"/>
  </r>
  <r>
    <d v="2024-07-26T00:00:00"/>
    <s v="Normal-Income Tagged"/>
    <n v="84"/>
    <d v="2024-07-26T00:00:00"/>
    <x v="4"/>
    <s v="Pius"/>
    <s v="1317544"/>
    <s v="ORARO &amp; CO. ADVOCATES."/>
    <n v="50825.7"/>
    <n v="0"/>
    <n v="50825.7"/>
    <n v="10119.6"/>
    <n v="0"/>
    <n v="10119.6"/>
    <n v="0.19910399660014522"/>
    <n v="0"/>
    <n v="10119.6"/>
    <n v="505.98"/>
    <m/>
    <n v="9613.6200000000008"/>
    <x v="0"/>
  </r>
  <r>
    <d v="2024-07-26T00:00:00"/>
    <s v="Normal-Income Tagged"/>
    <n v="84"/>
    <d v="2024-07-26T00:00:00"/>
    <x v="4"/>
    <s v="Pius"/>
    <s v="1317545"/>
    <s v="ORARO &amp; CO. ADVOCATES."/>
    <n v="38497.160000000003"/>
    <n v="0"/>
    <n v="38497.160000000003"/>
    <n v="9581.18"/>
    <n v="0"/>
    <n v="9581.18"/>
    <n v="0.24888017713514449"/>
    <n v="0"/>
    <n v="9581.18"/>
    <n v="479.05900000000003"/>
    <m/>
    <n v="9102.121000000001"/>
    <x v="0"/>
  </r>
  <r>
    <d v="2024-07-29T00:00:00"/>
    <s v="Normal-Income Tagged"/>
    <n v="81"/>
    <d v="2024-07-29T00:00:00"/>
    <x v="4"/>
    <s v="Pius"/>
    <s v="1317552"/>
    <s v="OKHI LIMITED"/>
    <n v="7558.68"/>
    <n v="0"/>
    <n v="7558.68"/>
    <n v="1871.25"/>
    <n v="0"/>
    <n v="1871.25"/>
    <n v="0.24756306656717839"/>
    <n v="0"/>
    <n v="1871.25"/>
    <n v="93.5625"/>
    <m/>
    <n v="1777.6875"/>
    <x v="0"/>
  </r>
  <r>
    <d v="2024-07-29T00:00:00"/>
    <s v="Normal-Income Tagged"/>
    <n v="81"/>
    <d v="2024-07-29T00:00:00"/>
    <x v="4"/>
    <s v="Pius"/>
    <s v="1317553"/>
    <s v="OKHI LIMITED"/>
    <n v="5062.5"/>
    <n v="0"/>
    <n v="5062.5"/>
    <n v="500"/>
    <n v="0"/>
    <n v="500"/>
    <n v="9.8765432098765427E-2"/>
    <n v="0"/>
    <n v="500"/>
    <n v="25"/>
    <m/>
    <n v="475"/>
    <x v="0"/>
  </r>
  <r>
    <d v="2024-07-29T00:00:00"/>
    <s v="Normal-Income Tagged"/>
    <n v="81"/>
    <d v="2024-07-29T00:00:00"/>
    <x v="4"/>
    <s v="Pius"/>
    <s v="1317554"/>
    <s v="OKHI LIMITED"/>
    <n v="29618.51"/>
    <n v="0"/>
    <n v="29618.51"/>
    <n v="2944.6"/>
    <n v="0"/>
    <n v="2944.6"/>
    <n v="9.9417560167611399E-2"/>
    <n v="0"/>
    <n v="2944.6"/>
    <n v="147.22999999999999"/>
    <m/>
    <n v="2797.37"/>
    <x v="0"/>
  </r>
  <r>
    <d v="2024-07-29T00:00:00"/>
    <s v="Normal-Income Tagged"/>
    <n v="81"/>
    <d v="2024-07-29T00:00:00"/>
    <x v="4"/>
    <s v="Pius"/>
    <s v="1317555"/>
    <s v="OKHI LIMITED"/>
    <n v="5062.5"/>
    <n v="0"/>
    <n v="5062.5"/>
    <n v="1000"/>
    <n v="0"/>
    <n v="1000"/>
    <n v="0.19753086419753085"/>
    <n v="0"/>
    <n v="1000"/>
    <n v="50"/>
    <m/>
    <n v="950"/>
    <x v="0"/>
  </r>
  <r>
    <d v="2024-07-29T00:00:00"/>
    <s v="Normal-Income Tagged"/>
    <n v="81"/>
    <d v="2024-07-29T00:00:00"/>
    <x v="4"/>
    <s v="Pius"/>
    <s v="1317556"/>
    <s v="OKHI LIMITED"/>
    <n v="5062.5"/>
    <n v="0"/>
    <n v="5062.5"/>
    <n v="1000"/>
    <n v="0"/>
    <n v="1000"/>
    <n v="0.19753086419753085"/>
    <n v="0"/>
    <n v="1000"/>
    <n v="50"/>
    <m/>
    <n v="950"/>
    <x v="0"/>
  </r>
  <r>
    <d v="2024-07-29T00:00:00"/>
    <s v="Normal-Income Tagged"/>
    <n v="81"/>
    <d v="2024-07-29T00:00:00"/>
    <x v="4"/>
    <s v="Pius"/>
    <s v="1317559"/>
    <s v="OKHI LIMITED"/>
    <n v="5062.5"/>
    <n v="0"/>
    <n v="5062.5"/>
    <n v="500"/>
    <n v="0"/>
    <n v="500"/>
    <n v="9.8765432098765427E-2"/>
    <n v="0"/>
    <n v="500"/>
    <n v="25"/>
    <m/>
    <n v="475"/>
    <x v="0"/>
  </r>
  <r>
    <d v="2024-07-29T00:00:00"/>
    <s v="Normal-Income Tagged"/>
    <n v="81"/>
    <d v="2024-07-29T00:00:00"/>
    <x v="4"/>
    <s v="Pius"/>
    <s v="1317570"/>
    <s v="THE M-PESA ACADEMY"/>
    <n v="174872.92"/>
    <n v="174872.92"/>
    <n v="0"/>
    <n v="34817.9"/>
    <n v="0"/>
    <n v="34817.9"/>
    <n v="0.19910401221641405"/>
    <n v="34817.9"/>
    <n v="0"/>
    <n v="0"/>
    <m/>
    <n v="0"/>
    <x v="0"/>
  </r>
  <r>
    <d v="2024-07-29T00:00:00"/>
    <s v="Normal-Income Tagged"/>
    <n v="81"/>
    <d v="2024-07-29T00:00:00"/>
    <x v="4"/>
    <s v="Pius"/>
    <s v="1317575"/>
    <s v="CENTRAL BANK OF KENYA PENSION"/>
    <n v="91388.17"/>
    <n v="91388.17"/>
    <n v="0"/>
    <n v="9097.8799999999992"/>
    <n v="0"/>
    <n v="9097.8799999999992"/>
    <n v="9.9552053619193809E-2"/>
    <n v="9097.8799999999992"/>
    <n v="0"/>
    <n v="0"/>
    <m/>
    <n v="0"/>
    <x v="0"/>
  </r>
  <r>
    <d v="2024-07-29T00:00:00"/>
    <s v="Normal-Income Tagged"/>
    <n v="81"/>
    <d v="2024-07-29T00:00:00"/>
    <x v="4"/>
    <s v="Pius"/>
    <s v="1317576"/>
    <s v="K.R.C.S/EMERGENCY PLUS MEDICAL"/>
    <n v="11848.6"/>
    <n v="0"/>
    <n v="11848.6"/>
    <n v="1080"/>
    <n v="0"/>
    <n v="1080"/>
    <n v="9.115000928379724E-2"/>
    <n v="0"/>
    <n v="1080"/>
    <n v="54"/>
    <m/>
    <n v="1026"/>
    <x v="0"/>
  </r>
  <r>
    <d v="2024-07-31T00:00:00"/>
    <s v="Normal-Income Tagged"/>
    <n v="79"/>
    <d v="2024-07-31T00:00:00"/>
    <x v="4"/>
    <s v="Pius"/>
    <s v="1317583"/>
    <s v="CENTRAL BANK OF KENYA PENSION"/>
    <n v="183789.72"/>
    <n v="183789.72"/>
    <n v="0"/>
    <n v="18296.64"/>
    <n v="0"/>
    <n v="18296.64"/>
    <n v="9.9552031528205159E-2"/>
    <n v="18296.64"/>
    <n v="0"/>
    <n v="0"/>
    <m/>
    <n v="0"/>
    <x v="0"/>
  </r>
  <r>
    <d v="2024-07-31T00:00:00"/>
    <s v="Normal-Income Tagged"/>
    <n v="79"/>
    <d v="2024-07-31T00:00:00"/>
    <x v="4"/>
    <s v="Pius"/>
    <s v="1317584"/>
    <s v="CENTRAL BANK OF KENYA PENSION"/>
    <n v="120050.45"/>
    <n v="120050.45"/>
    <n v="0"/>
    <n v="11951.26"/>
    <n v="0"/>
    <n v="11951.26"/>
    <n v="9.9551980021732531E-2"/>
    <n v="11951.26"/>
    <n v="0"/>
    <n v="0"/>
    <m/>
    <n v="0"/>
    <x v="0"/>
  </r>
  <r>
    <d v="2024-07-31T00:00:00"/>
    <s v="Normal-Income Tagged"/>
    <n v="79"/>
    <d v="2024-07-31T00:00:00"/>
    <x v="4"/>
    <s v="Pius"/>
    <s v="1317587"/>
    <s v="THE KENYA POWER AND LIGHTING C"/>
    <n v="1928680"/>
    <n v="0"/>
    <n v="1928680"/>
    <n v="192000"/>
    <n v="136800"/>
    <n v="328800"/>
    <n v="0.17047929153618019"/>
    <n v="0"/>
    <n v="328800"/>
    <n v="16440"/>
    <m/>
    <n v="312360"/>
    <x v="0"/>
  </r>
  <r>
    <d v="2024-07-31T00:00:00"/>
    <s v="Normal-Income Tagged"/>
    <n v="79"/>
    <d v="2024-07-31T00:00:00"/>
    <x v="4"/>
    <s v="Pius"/>
    <s v="1317589"/>
    <s v="THE KENYA POWER AND LIGHTING C"/>
    <n v="2425907.5"/>
    <n v="0"/>
    <n v="2425907.5"/>
    <n v="241500"/>
    <n v="181125"/>
    <n v="422625"/>
    <n v="0.174213155283126"/>
    <n v="0"/>
    <n v="422625"/>
    <n v="21131.25"/>
    <m/>
    <n v="401493.75"/>
    <x v="0"/>
  </r>
  <r>
    <d v="2024-07-31T00:00:00"/>
    <s v="Normal-Income Tagged"/>
    <n v="79"/>
    <d v="2024-07-31T00:00:00"/>
    <x v="4"/>
    <s v="Pius"/>
    <s v="1317591"/>
    <s v="KENYA INSTITUTE OF CURRICULUM"/>
    <n v="6479.37"/>
    <n v="0"/>
    <n v="6479.37"/>
    <n v="645.03"/>
    <n v="0"/>
    <n v="645.03"/>
    <n v="9.9551345269679001E-2"/>
    <n v="0"/>
    <n v="645.03"/>
    <n v="32.2515"/>
    <m/>
    <n v="612.77850000000001"/>
    <x v="0"/>
  </r>
  <r>
    <d v="2024-07-31T00:00:00"/>
    <s v="Normal-Income Tagged"/>
    <n v="79"/>
    <d v="2024-07-31T00:00:00"/>
    <x v="4"/>
    <s v="Pius"/>
    <s v="1317592"/>
    <s v="KENYA INSTITUTE OF CURRICULUM"/>
    <n v="7281.65"/>
    <n v="0"/>
    <n v="7281.65"/>
    <n v="724.9"/>
    <n v="0"/>
    <n v="724.9"/>
    <n v="9.9551612615272636E-2"/>
    <n v="0"/>
    <n v="724.9"/>
    <n v="36.244999999999997"/>
    <m/>
    <n v="688.65499999999997"/>
    <x v="0"/>
  </r>
  <r>
    <d v="2024-07-31T00:00:00"/>
    <s v="Normal-Income Tagged"/>
    <n v="79"/>
    <d v="2024-07-31T00:00:00"/>
    <x v="4"/>
    <s v="Pius"/>
    <s v="1317593"/>
    <s v="THE KENYA POWER AND LIGHTING C"/>
    <n v="1839777.03"/>
    <n v="0"/>
    <n v="1839777.03"/>
    <n v="183149.53"/>
    <n v="137362.15"/>
    <n v="320511.68"/>
    <n v="0.17421224136057401"/>
    <n v="0"/>
    <n v="320511.68"/>
    <n v="16025.584000000001"/>
    <m/>
    <n v="304486.09600000002"/>
    <x v="0"/>
  </r>
  <r>
    <d v="2024-07-31T00:00:00"/>
    <s v="Normal-Income Tagged"/>
    <n v="79"/>
    <d v="2024-07-31T00:00:00"/>
    <x v="4"/>
    <s v="Pius"/>
    <s v="1317594"/>
    <s v="TOURISM FUND"/>
    <n v="66928.460000000006"/>
    <n v="0"/>
    <n v="66928.460000000006"/>
    <n v="6610.71"/>
    <n v="0"/>
    <n v="6610.71"/>
    <n v="9.8772779173463721E-2"/>
    <n v="0"/>
    <n v="6610.71"/>
    <n v="330.53550000000001"/>
    <m/>
    <n v="6280.1745000000001"/>
    <x v="0"/>
  </r>
  <r>
    <d v="2024-07-31T00:00:00"/>
    <s v="Normal-Income Tagged"/>
    <n v="79"/>
    <d v="2024-07-31T00:00:00"/>
    <x v="4"/>
    <s v="Pius"/>
    <s v="1317595"/>
    <s v="THE KENYA POWER AND LIGHTING C"/>
    <n v="10085"/>
    <n v="0"/>
    <n v="10085"/>
    <n v="1000"/>
    <n v="750"/>
    <n v="1750"/>
    <n v="0.17352503718393653"/>
    <n v="0"/>
    <n v="1749.9999999999998"/>
    <n v="87.5"/>
    <m/>
    <n v="1662.4999999999998"/>
    <x v="0"/>
  </r>
  <r>
    <d v="2024-07-31T00:00:00"/>
    <s v="Normal-Income Tagged"/>
    <n v="79"/>
    <d v="2024-07-31T00:00:00"/>
    <x v="4"/>
    <s v="Pius"/>
    <s v="1317596"/>
    <s v="TOURISM FUND"/>
    <n v="21171.03"/>
    <n v="0"/>
    <n v="21171.03"/>
    <n v="2068.6999999999998"/>
    <n v="0"/>
    <n v="2068.6999999999998"/>
    <n v="9.7713715393157527E-2"/>
    <n v="0"/>
    <n v="2068.6999999999998"/>
    <n v="103.435"/>
    <m/>
    <n v="1965.2649999999999"/>
    <x v="0"/>
  </r>
  <r>
    <d v="2024-07-31T00:00:00"/>
    <s v="Normal-Income Tagged"/>
    <n v="79"/>
    <d v="2024-07-31T00:00:00"/>
    <x v="4"/>
    <s v="Pius"/>
    <s v="1317597"/>
    <s v="TORRENT EAST AFRICA LIMITED"/>
    <n v="22644.6"/>
    <n v="0"/>
    <n v="22644.6"/>
    <n v="2254.3200000000002"/>
    <n v="0"/>
    <n v="2254.3200000000002"/>
    <n v="9.9552211123181703E-2"/>
    <n v="0"/>
    <n v="2254.3200000000002"/>
    <n v="112.71600000000001"/>
    <m/>
    <n v="2141.6040000000003"/>
    <x v="0"/>
  </r>
  <r>
    <d v="2024-07-31T00:00:00"/>
    <s v="Normal-Income Tagged"/>
    <n v="79"/>
    <d v="2024-07-31T00:00:00"/>
    <x v="4"/>
    <s v="Pius"/>
    <s v="1317598"/>
    <s v="THE KENYA POWER AND LIGHTING C"/>
    <n v="5754619.5999999996"/>
    <n v="0"/>
    <n v="5754619.5999999996"/>
    <n v="572880"/>
    <n v="429660"/>
    <n v="1002540"/>
    <n v="0.17421481690987881"/>
    <n v="0"/>
    <n v="1002540"/>
    <n v="50127"/>
    <m/>
    <n v="952413"/>
    <x v="0"/>
  </r>
  <r>
    <d v="2024-07-31T00:00:00"/>
    <s v="Normal-Income Tagged"/>
    <n v="79"/>
    <d v="2024-07-31T00:00:00"/>
    <x v="4"/>
    <s v="Pius"/>
    <s v="1317599"/>
    <s v="THE KENYA POWER AND LIGHTING C"/>
    <n v="44425057"/>
    <n v="0"/>
    <n v="44425057"/>
    <n v="4422600"/>
    <n v="3316950"/>
    <n v="7739550"/>
    <n v="0.17421587101171304"/>
    <n v="0"/>
    <n v="7739550"/>
    <n v="386977.5"/>
    <m/>
    <n v="7352572.5"/>
    <x v="0"/>
  </r>
  <r>
    <d v="2024-07-31T00:00:00"/>
    <s v="Normal-Income Tagged"/>
    <n v="79"/>
    <d v="2024-07-31T00:00:00"/>
    <x v="4"/>
    <s v="Pius"/>
    <s v="1317600"/>
    <s v="EABX PUBLIC LIMITED COMPANY"/>
    <n v="828752.5"/>
    <n v="828752.5"/>
    <n v="0"/>
    <n v="165000"/>
    <n v="0"/>
    <n v="165000"/>
    <n v="0.19909442203794256"/>
    <n v="165000"/>
    <n v="0"/>
    <n v="0"/>
    <m/>
    <n v="0"/>
    <x v="0"/>
  </r>
  <r>
    <d v="2024-07-31T00:00:00"/>
    <s v="Normal-Income Tagged"/>
    <n v="79"/>
    <d v="2024-07-31T00:00:00"/>
    <x v="4"/>
    <s v="Pius"/>
    <s v="1317601"/>
    <s v="TOURISM FUND"/>
    <n v="19801.18"/>
    <n v="0"/>
    <n v="19801.18"/>
    <n v="1918.7"/>
    <n v="0"/>
    <n v="1918.7"/>
    <n v="9.6898265658915281E-2"/>
    <n v="0"/>
    <n v="1918.7"/>
    <n v="95.935000000000002"/>
    <m/>
    <n v="1822.7650000000001"/>
    <x v="0"/>
  </r>
  <r>
    <d v="2024-08-02T00:00:00"/>
    <s v="Normal-Income Tagged"/>
    <n v="77"/>
    <d v="2024-08-02T00:00:00"/>
    <x v="4"/>
    <s v="Pius"/>
    <n v="1317615"/>
    <s v="GREEN LIGHT PLANET KENYA LIMIT"/>
    <n v="80553.69"/>
    <n v="80553.69"/>
    <n v="0"/>
    <n v="8015.3"/>
    <n v="0"/>
    <n v="8015.3"/>
    <n v="9.9502580204581567E-2"/>
    <n v="8015.3"/>
    <n v="0"/>
    <n v="0"/>
    <m/>
    <n v="0"/>
    <x v="0"/>
  </r>
  <r>
    <d v="2024-08-05T00:00:00"/>
    <s v="Normal-Income Tagged"/>
    <n v="74"/>
    <d v="2024-08-05T00:00:00"/>
    <x v="4"/>
    <s v="Pius"/>
    <s v="1317625"/>
    <s v="GREEN LIGHT PLANET KENYA LIMIT"/>
    <n v="1115647.75"/>
    <n v="1115647.75"/>
    <n v="0"/>
    <n v="277652.5"/>
    <n v="79130.960000000006"/>
    <n v="356783.46"/>
    <n v="0.31979938112186396"/>
    <n v="356783.46"/>
    <n v="0"/>
    <n v="0"/>
    <m/>
    <n v="0"/>
    <x v="0"/>
  </r>
  <r>
    <d v="2024-08-05T00:00:00"/>
    <s v="Normal-Income Tagged"/>
    <n v="74"/>
    <d v="2024-08-05T00:00:00"/>
    <x v="4"/>
    <s v="Pius"/>
    <s v="1317626"/>
    <s v="GREEN LIGHT PLANET KENYA LIMIT"/>
    <n v="9094.57"/>
    <n v="9094.57"/>
    <n v="0"/>
    <n v="1802.8"/>
    <n v="0"/>
    <n v="1802.8"/>
    <n v="0.19822817351452571"/>
    <n v="1802.8"/>
    <n v="0"/>
    <n v="0"/>
    <m/>
    <n v="0"/>
    <x v="0"/>
  </r>
  <r>
    <d v="2024-08-05T00:00:00"/>
    <s v="Normal-Income Tagged"/>
    <n v="74"/>
    <d v="2024-08-05T00:00:00"/>
    <x v="4"/>
    <s v="Pius"/>
    <s v="1317627"/>
    <s v="GREEN LIGHT PLANET KENYA LIMIT"/>
    <n v="39301.89"/>
    <n v="39301.89"/>
    <n v="0"/>
    <n v="3908.6"/>
    <n v="2784.88"/>
    <n v="6693.48"/>
    <n v="0.1703093668014439"/>
    <n v="6693.48"/>
    <n v="0"/>
    <n v="0"/>
    <m/>
    <n v="0"/>
    <x v="0"/>
  </r>
  <r>
    <d v="2024-08-06T00:00:00"/>
    <s v="Normal-Income Tagged"/>
    <n v="73"/>
    <d v="2024-08-06T00:00:00"/>
    <x v="4"/>
    <s v="Pius"/>
    <s v="1317628"/>
    <s v="AFRITREK HOLIDAYS"/>
    <n v="2511.25"/>
    <n v="2511.25"/>
    <n v="0"/>
    <n v="625"/>
    <n v="250"/>
    <n v="875"/>
    <n v="0.34843205574912894"/>
    <n v="875.00000000000011"/>
    <n v="0"/>
    <n v="0"/>
    <m/>
    <n v="0"/>
    <x v="0"/>
  </r>
  <r>
    <d v="2024-08-06T00:00:00"/>
    <s v="Normal-Income Tagged"/>
    <n v="73"/>
    <d v="2024-08-06T00:00:00"/>
    <x v="4"/>
    <s v="Pius"/>
    <s v="1317629"/>
    <s v="AFRITREK HOLIDAYS"/>
    <n v="6574.45"/>
    <n v="6574.45"/>
    <n v="0"/>
    <n v="654.5"/>
    <n v="654.5"/>
    <n v="1309"/>
    <n v="0.19910410756793345"/>
    <n v="1309"/>
    <n v="0"/>
    <n v="0"/>
    <m/>
    <n v="0"/>
    <x v="0"/>
  </r>
  <r>
    <d v="2024-08-06T00:00:00"/>
    <s v="Normal-Income Tagged"/>
    <n v="73"/>
    <d v="2024-08-06T00:00:00"/>
    <x v="4"/>
    <s v="Pius"/>
    <n v="1317630"/>
    <s v="AFRITREK HOLIDAYS"/>
    <n v="5022.5"/>
    <n v="5022.5"/>
    <n v="0"/>
    <n v="1000"/>
    <n v="500"/>
    <n v="1500"/>
    <n v="0.29865604778496763"/>
    <n v="1500"/>
    <n v="0"/>
    <n v="0"/>
    <m/>
    <n v="0"/>
    <x v="0"/>
  </r>
  <r>
    <d v="2024-08-07T00:00:00"/>
    <s v="Normal-Income Tagged"/>
    <n v="72"/>
    <d v="2024-08-07T00:00:00"/>
    <x v="4"/>
    <s v="Pius"/>
    <s v="1317666"/>
    <s v="TOURISM FUND"/>
    <n v="35633.97"/>
    <n v="0"/>
    <n v="35633.97"/>
    <n v="3449.47"/>
    <n v="0"/>
    <n v="3449.47"/>
    <n v="9.6802854130482785E-2"/>
    <n v="0"/>
    <n v="3449.47"/>
    <n v="172.4735"/>
    <m/>
    <n v="3276.9964999999997"/>
    <x v="0"/>
  </r>
  <r>
    <d v="2024-08-09T00:00:00"/>
    <s v="Normal-Income Tagged"/>
    <n v="70"/>
    <d v="2024-08-09T00:00:00"/>
    <x v="4"/>
    <s v="Pius"/>
    <s v="1317689"/>
    <s v="THE ANTI-DOPING AGENCY OF KENY"/>
    <n v="112640.43"/>
    <n v="0"/>
    <n v="112640.43"/>
    <n v="11209.6"/>
    <n v="11209.6"/>
    <n v="22419.200000000001"/>
    <n v="0.19903333110500379"/>
    <n v="0"/>
    <n v="22419.200000000001"/>
    <n v="1120.96"/>
    <m/>
    <n v="21298.240000000002"/>
    <x v="0"/>
  </r>
  <r>
    <d v="2024-08-09T00:00:00"/>
    <s v="Normal-Income Tagged"/>
    <n v="70"/>
    <d v="2024-08-09T00:00:00"/>
    <x v="4"/>
    <s v="Pius"/>
    <s v="1317690"/>
    <s v="THE ANTI-DOPING AGENCY OF KENY"/>
    <n v="13342.47"/>
    <n v="0"/>
    <n v="13342.47"/>
    <n v="1324.29"/>
    <n v="1324.29"/>
    <n v="2648.58"/>
    <n v="0.19850747275429512"/>
    <n v="0"/>
    <n v="2648.58"/>
    <n v="132.429"/>
    <m/>
    <n v="2516.1509999999998"/>
    <x v="0"/>
  </r>
  <r>
    <d v="2024-08-09T00:00:00"/>
    <s v="Normal-Income Tagged"/>
    <n v="70"/>
    <d v="2024-08-09T00:00:00"/>
    <x v="4"/>
    <s v="Pius"/>
    <s v="1317694"/>
    <s v="THE ANTI-DOPING AGENCY OF KENY"/>
    <n v="44438.9"/>
    <n v="0"/>
    <n v="44438.9"/>
    <n v="11050"/>
    <n v="4420"/>
    <n v="15470"/>
    <n v="0.34811842777386476"/>
    <n v="0"/>
    <n v="15470"/>
    <n v="773.5"/>
    <m/>
    <n v="14696.5"/>
    <x v="0"/>
  </r>
  <r>
    <d v="2024-08-09T00:00:00"/>
    <s v="Normal-Income Tagged"/>
    <n v="70"/>
    <d v="2024-08-09T00:00:00"/>
    <x v="4"/>
    <s v="Pius"/>
    <s v="1317695"/>
    <s v="THE ANTI-DOPING AGENCY OF KENY"/>
    <n v="251298.6"/>
    <n v="0"/>
    <n v="251298.6"/>
    <n v="25013.3"/>
    <n v="18759.98"/>
    <n v="43773.279999999999"/>
    <n v="0.17418831621027733"/>
    <n v="0"/>
    <n v="43773.279999999999"/>
    <n v="2188.6640000000002"/>
    <m/>
    <n v="41584.616000000002"/>
    <x v="0"/>
  </r>
  <r>
    <d v="2024-08-09T00:00:00"/>
    <s v="Normal-Income Tagged"/>
    <n v="70"/>
    <d v="2024-08-09T00:00:00"/>
    <x v="4"/>
    <s v="Pius"/>
    <n v="1317697"/>
    <s v="THE ANTI-DOPING AGENCY OF KENY"/>
    <n v="2774060.17"/>
    <n v="0"/>
    <n v="2774060.17"/>
    <n v="276159.3"/>
    <n v="207119.48"/>
    <n v="483278.78"/>
    <n v="0.17421351750996808"/>
    <n v="0"/>
    <n v="483278.78"/>
    <n v="24163.939000000002"/>
    <m/>
    <n v="459114.84100000001"/>
    <x v="0"/>
  </r>
  <r>
    <d v="2024-08-13T00:00:00"/>
    <s v="Normal-Income Tagged"/>
    <n v="66"/>
    <d v="2024-08-10T00:00:00"/>
    <x v="4"/>
    <s v="Pelecia"/>
    <s v="1317737"/>
    <s v="SAFARICOM PLC LTD"/>
    <n v="1170118.58"/>
    <n v="0"/>
    <n v="1170118.58"/>
    <m/>
    <n v="0"/>
    <n v="0"/>
    <n v="0"/>
    <n v="0"/>
    <n v="0"/>
    <n v="0"/>
    <m/>
    <n v="0"/>
    <x v="0"/>
  </r>
  <r>
    <d v="2024-08-14T00:00:00"/>
    <s v="Normal-Income Tagged"/>
    <n v="65"/>
    <d v="2024-08-12T00:00:00"/>
    <x v="4"/>
    <s v="Pelecia"/>
    <s v="1317762"/>
    <s v="THE NATIONAL GENDER AND EQUALI"/>
    <n v="1525.84"/>
    <n v="1525.84"/>
    <n v="0"/>
    <n v="303.8"/>
    <n v="0"/>
    <n v="303.8"/>
    <n v="0.19910344465999058"/>
    <n v="303.8"/>
    <n v="0"/>
    <n v="0"/>
    <m/>
    <n v="0"/>
    <x v="0"/>
  </r>
  <r>
    <d v="2024-08-15T00:00:00"/>
    <s v="Normal-Income Tagged"/>
    <n v="64"/>
    <d v="2024-08-13T00:00:00"/>
    <x v="4"/>
    <s v="Pelecia"/>
    <s v="1317779"/>
    <s v="KENYA FILM COMMISSION"/>
    <n v="59525.34"/>
    <n v="0"/>
    <n v="59525.34"/>
    <n v="5925.87"/>
    <n v="0"/>
    <n v="5925.87"/>
    <n v="9.9552056317527962E-2"/>
    <n v="0"/>
    <n v="5925.87"/>
    <n v="296.29349999999999"/>
    <m/>
    <n v="5629.5765000000001"/>
    <x v="0"/>
  </r>
  <r>
    <d v="2024-08-15T00:00:00"/>
    <s v="Normal-Income Tagged"/>
    <n v="64"/>
    <d v="2024-08-14T00:00:00"/>
    <x v="4"/>
    <s v="Pelecia"/>
    <s v="1317781"/>
    <s v="CYBERSECURITY INSTITUTE LIMITE"/>
    <n v="1759177.65"/>
    <n v="1759177.65"/>
    <n v="0"/>
    <n v="175125.7"/>
    <n v="0"/>
    <n v="175125.7"/>
    <n v="9.9549752692685706E-2"/>
    <n v="175125.7"/>
    <n v="0"/>
    <n v="0"/>
    <m/>
    <n v="0"/>
    <x v="0"/>
  </r>
  <r>
    <d v="2024-08-16T00:00:00"/>
    <s v="Normal-Income Tagged"/>
    <n v="63"/>
    <d v="2024-08-15T00:00:00"/>
    <x v="4"/>
    <s v="Pelecia"/>
    <s v="1317799"/>
    <s v="CENTRAL BANK OF KENYA PENSION"/>
    <n v="81563.320000000007"/>
    <n v="81563.320000000007"/>
    <n v="0"/>
    <n v="8119.79"/>
    <n v="0"/>
    <n v="8119.79"/>
    <n v="9.9551979983159081E-2"/>
    <n v="8119.7899999999991"/>
    <n v="0"/>
    <n v="0"/>
    <m/>
    <n v="0"/>
    <x v="0"/>
  </r>
  <r>
    <d v="2024-08-19T00:00:00"/>
    <s v="Normal-Income Tagged"/>
    <n v="60"/>
    <d v="2024-08-17T00:00:00"/>
    <x v="5"/>
    <s v="Pelecia"/>
    <s v="1317813"/>
    <s v="THE ANGLICAN CHURCH OF KENYA"/>
    <n v="74093.55"/>
    <n v="0"/>
    <n v="74093.55"/>
    <n v="7376.16"/>
    <n v="0"/>
    <n v="7376.16"/>
    <n v="9.9551985294266496E-2"/>
    <n v="0"/>
    <n v="7376.16"/>
    <n v="368.80799999999999"/>
    <m/>
    <n v="7007.3519999999999"/>
    <x v="0"/>
  </r>
  <r>
    <d v="2024-08-19T00:00:00"/>
    <s v="Normal-Income Tagged"/>
    <n v="60"/>
    <d v="2024-08-18T00:00:00"/>
    <x v="5"/>
    <s v="Pelecia"/>
    <s v="1317814"/>
    <s v="THE ANGLICAN CHURCH OF KENYA"/>
    <n v="76035.75"/>
    <n v="0"/>
    <n v="76035.75"/>
    <n v="7569.51"/>
    <n v="0"/>
    <n v="7569.51"/>
    <n v="9.9551987058719094E-2"/>
    <n v="0"/>
    <n v="7569.51"/>
    <n v="378.47550000000001"/>
    <m/>
    <n v="7191.0344999999998"/>
    <x v="0"/>
  </r>
  <r>
    <d v="2024-08-19T00:00:00"/>
    <s v="Normal-Income Tagged"/>
    <n v="60"/>
    <d v="2024-08-19T00:00:00"/>
    <x v="5"/>
    <s v="Pelecia"/>
    <s v="1317815"/>
    <s v="THE ANGLICAN CHURCH OF KENYA"/>
    <n v="29514.83"/>
    <n v="0"/>
    <n v="29514.83"/>
    <n v="2938.26"/>
    <n v="0"/>
    <n v="2938.26"/>
    <n v="9.9551987932845962E-2"/>
    <n v="0"/>
    <n v="2938.26"/>
    <n v="146.91300000000001"/>
    <m/>
    <n v="2791.3470000000002"/>
    <x v="0"/>
  </r>
  <r>
    <d v="2024-08-19T00:00:00"/>
    <s v="Normal-Income Tagged"/>
    <n v="60"/>
    <d v="2024-08-20T00:00:00"/>
    <x v="5"/>
    <s v="Pelecia"/>
    <s v="1317816"/>
    <s v="THE ANGLICAN CHURCH OF KENYA"/>
    <n v="63515.73"/>
    <n v="0"/>
    <n v="63515.73"/>
    <n v="6323.12"/>
    <n v="0"/>
    <n v="6323.12"/>
    <n v="9.9552032228866758E-2"/>
    <n v="0"/>
    <n v="6323.12"/>
    <n v="316.15600000000001"/>
    <m/>
    <n v="6006.9639999999999"/>
    <x v="0"/>
  </r>
  <r>
    <d v="2024-08-19T00:00:00"/>
    <s v="Normal-Income Tagged"/>
    <n v="60"/>
    <d v="2024-08-21T00:00:00"/>
    <x v="5"/>
    <s v="Pelecia"/>
    <s v="1317817"/>
    <s v="THE ANGLICAN CHURCH OF KENYA"/>
    <n v="203525.7"/>
    <n v="0"/>
    <n v="203525.7"/>
    <n v="20261.39"/>
    <n v="0"/>
    <n v="20261.39"/>
    <n v="9.9551997610129811E-2"/>
    <n v="0"/>
    <n v="20261.39"/>
    <n v="1013.0695000000001"/>
    <m/>
    <n v="19248.320499999998"/>
    <x v="0"/>
  </r>
  <r>
    <d v="2024-08-19T00:00:00"/>
    <s v="Normal-Income Tagged"/>
    <n v="60"/>
    <d v="2024-08-22T00:00:00"/>
    <x v="5"/>
    <s v="Pelecia"/>
    <s v="1317818"/>
    <s v="THE ANGLICAN CHURCH OF KENYA"/>
    <n v="171536.09"/>
    <n v="0"/>
    <n v="171536.09"/>
    <n v="17076.759999999998"/>
    <n v="0"/>
    <n v="17076.759999999998"/>
    <n v="9.9551995151574216E-2"/>
    <n v="0"/>
    <n v="17076.759999999998"/>
    <n v="853.83799999999997"/>
    <m/>
    <n v="16222.921999999999"/>
    <x v="0"/>
  </r>
  <r>
    <d v="2024-08-22T00:00:00"/>
    <s v="Normal-Income Tagged"/>
    <n v="57"/>
    <d v="2024-08-23T00:00:00"/>
    <x v="5"/>
    <s v="Pelecia"/>
    <s v="1317847"/>
    <s v="CENTRAL BANK OF KENYA PENSION"/>
    <n v="220460.96"/>
    <n v="220460.96"/>
    <n v="0"/>
    <n v="21947.33"/>
    <n v="0"/>
    <n v="21947.33"/>
    <n v="9.9552002313697638E-2"/>
    <n v="21947.33"/>
    <n v="0"/>
    <n v="0"/>
    <m/>
    <n v="0"/>
    <x v="0"/>
  </r>
  <r>
    <d v="2024-08-22T00:00:00"/>
    <s v="Normal-Income Tagged"/>
    <n v="57"/>
    <d v="2024-08-24T00:00:00"/>
    <x v="5"/>
    <s v="Pelecia"/>
    <s v="1317849"/>
    <s v="SYBYL KENYA LIMITED"/>
    <n v="1858.75"/>
    <n v="0"/>
    <n v="1858.75"/>
    <n v="185.04"/>
    <n v="0"/>
    <n v="185.04"/>
    <n v="9.9550773369199722E-2"/>
    <n v="0"/>
    <n v="185.04"/>
    <n v="9.2520000000000007"/>
    <m/>
    <n v="175.78799999999998"/>
    <x v="0"/>
  </r>
  <r>
    <d v="2024-08-22T00:00:00"/>
    <s v="Normal-Income Tagged"/>
    <n v="57"/>
    <d v="2024-08-25T00:00:00"/>
    <x v="5"/>
    <s v="Pelecia"/>
    <s v="1317850"/>
    <s v="SYBYL KENYA LIMITED"/>
    <n v="34631.449999999997"/>
    <n v="0"/>
    <n v="34631.449999999997"/>
    <n v="3447.63"/>
    <n v="0"/>
    <n v="3447.63"/>
    <n v="9.9551996812146201E-2"/>
    <n v="0"/>
    <n v="3447.63"/>
    <n v="172.38150000000002"/>
    <m/>
    <n v="3275.2485000000001"/>
    <x v="0"/>
  </r>
  <r>
    <d v="2024-08-22T00:00:00"/>
    <s v="Normal-Income Tagged"/>
    <n v="57"/>
    <d v="2024-08-26T00:00:00"/>
    <x v="5"/>
    <s v="Pelecia"/>
    <s v="1317851"/>
    <s v="SYBYL KENYA LIMITED"/>
    <n v="3424.01"/>
    <n v="0"/>
    <n v="3424.01"/>
    <n v="340.87"/>
    <n v="0"/>
    <n v="340.87"/>
    <n v="9.955286345542215E-2"/>
    <n v="0"/>
    <n v="340.87"/>
    <n v="17.043500000000002"/>
    <m/>
    <n v="323.82650000000001"/>
    <x v="0"/>
  </r>
  <r>
    <d v="2024-08-22T00:00:00"/>
    <s v="Normal-Income Tagged"/>
    <n v="57"/>
    <d v="2024-08-27T00:00:00"/>
    <x v="5"/>
    <s v="Pelecia"/>
    <s v="1317852"/>
    <s v="SYBYL KENYA LIMITED"/>
    <n v="18587.5"/>
    <n v="0"/>
    <n v="18587.5"/>
    <n v="1850.42"/>
    <n v="0"/>
    <n v="1850.42"/>
    <n v="9.9551849361129791E-2"/>
    <n v="0"/>
    <n v="1850.42"/>
    <n v="92.521000000000015"/>
    <m/>
    <n v="1757.8990000000001"/>
    <x v="0"/>
  </r>
  <r>
    <d v="2024-08-22T00:00:00"/>
    <s v="Normal-Income Tagged"/>
    <n v="57"/>
    <d v="2024-08-28T00:00:00"/>
    <x v="5"/>
    <s v="Pelecia"/>
    <s v="1317853"/>
    <s v="SYBYL KENYA LIMITED"/>
    <n v="22598.48"/>
    <n v="0"/>
    <n v="22598.48"/>
    <n v="2249.73"/>
    <n v="0"/>
    <n v="2249.73"/>
    <n v="9.955227077219353E-2"/>
    <n v="0"/>
    <n v="2249.73"/>
    <n v="112.48650000000001"/>
    <m/>
    <n v="2137.2435"/>
    <x v="0"/>
  </r>
  <r>
    <d v="2024-08-22T00:00:00"/>
    <s v="Normal-Income Tagged"/>
    <n v="57"/>
    <d v="2024-08-29T00:00:00"/>
    <x v="5"/>
    <s v="Pelecia"/>
    <s v="1317854"/>
    <s v="SYBYL KENYA LIMITED"/>
    <n v="30816.13"/>
    <n v="0"/>
    <n v="30816.13"/>
    <n v="3067.81"/>
    <n v="0"/>
    <n v="3067.81"/>
    <n v="9.9552085222901113E-2"/>
    <n v="0"/>
    <n v="3067.81"/>
    <n v="153.3905"/>
    <m/>
    <n v="2914.4195"/>
    <x v="0"/>
  </r>
  <r>
    <d v="2024-08-22T00:00:00"/>
    <s v="Normal-Income Tagged"/>
    <n v="57"/>
    <d v="2024-08-30T00:00:00"/>
    <x v="5"/>
    <s v="Pelecia"/>
    <s v="1317855"/>
    <s v="SYBYL KENYA LIMITED"/>
    <n v="24457.25"/>
    <n v="0"/>
    <n v="24457.25"/>
    <n v="2434.77"/>
    <n v="0"/>
    <n v="2434.77"/>
    <n v="9.9552075560416647E-2"/>
    <n v="0"/>
    <n v="2434.77"/>
    <n v="121.7385"/>
    <m/>
    <n v="2313.0315000000001"/>
    <x v="0"/>
  </r>
  <r>
    <d v="2024-08-23T00:00:00"/>
    <s v="Normal-Income Tagged"/>
    <n v="56"/>
    <d v="2024-09-01T00:00:00"/>
    <x v="5"/>
    <s v="Pelecia"/>
    <s v="1317874"/>
    <s v="HABITAT FOR HUMANITY KENYA"/>
    <n v="2525.5700000000002"/>
    <n v="2525.5700000000002"/>
    <n v="0"/>
    <n v="628.55999999999995"/>
    <n v="0"/>
    <n v="628.55999999999995"/>
    <n v="0.24887847099862601"/>
    <n v="628.55999999999995"/>
    <n v="0"/>
    <n v="0"/>
    <m/>
    <n v="0"/>
    <x v="0"/>
  </r>
  <r>
    <d v="2024-08-23T00:00:00"/>
    <s v="Normal-Income Tagged"/>
    <n v="56"/>
    <d v="2024-09-02T00:00:00"/>
    <x v="5"/>
    <s v="Pelecia"/>
    <s v="1317876"/>
    <s v="HABITAT FOR HUMANITY KENYA"/>
    <n v="1784.98"/>
    <n v="1784.98"/>
    <n v="0"/>
    <n v="177.7"/>
    <n v="0"/>
    <n v="177.7"/>
    <n v="9.9552936167352002E-2"/>
    <n v="177.7"/>
    <n v="0"/>
    <n v="0"/>
    <m/>
    <n v="0"/>
    <x v="0"/>
  </r>
  <r>
    <d v="2024-08-23T00:00:00"/>
    <s v="Normal-Income Tagged"/>
    <n v="56"/>
    <d v="2024-09-03T00:00:00"/>
    <x v="5"/>
    <s v="Pelecia"/>
    <s v="1317877"/>
    <s v="HABITAT FOR HUMANITY KENYA"/>
    <n v="5949.95"/>
    <n v="5949.95"/>
    <n v="0"/>
    <n v="592.33000000000004"/>
    <n v="0"/>
    <n v="592.33000000000004"/>
    <n v="9.9552097076446036E-2"/>
    <n v="592.33000000000004"/>
    <n v="0"/>
    <n v="0"/>
    <m/>
    <n v="0"/>
    <x v="0"/>
  </r>
  <r>
    <d v="2024-08-23T00:00:00"/>
    <s v="Normal-Income Tagged"/>
    <n v="56"/>
    <d v="2024-09-04T00:00:00"/>
    <x v="5"/>
    <s v="Pelecia"/>
    <s v="1317878"/>
    <s v="HABITAT FOR HUMANITY KENYA"/>
    <n v="2848.38"/>
    <n v="2848.38"/>
    <n v="0"/>
    <n v="283.56"/>
    <n v="0"/>
    <n v="283.56"/>
    <n v="9.9551323910433295E-2"/>
    <n v="283.56"/>
    <n v="0"/>
    <n v="0"/>
    <m/>
    <n v="0"/>
    <x v="0"/>
  </r>
  <r>
    <d v="2024-08-23T00:00:00"/>
    <s v="Normal-Income Tagged"/>
    <n v="56"/>
    <d v="2024-09-05T00:00:00"/>
    <x v="5"/>
    <s v="Pelecia"/>
    <s v="1317879"/>
    <s v="HABITAT FOR HUMANITY KENYA"/>
    <n v="6329.72"/>
    <n v="6329.72"/>
    <n v="0"/>
    <n v="1260.27"/>
    <n v="0"/>
    <n v="1260.27"/>
    <n v="0.19910359383985388"/>
    <n v="1260.27"/>
    <n v="0"/>
    <n v="0"/>
    <m/>
    <n v="0"/>
    <x v="0"/>
  </r>
  <r>
    <d v="2024-08-26T00:00:00"/>
    <s v="Normal-Income Tagged"/>
    <n v="53"/>
    <d v="2024-09-11T00:00:00"/>
    <x v="5"/>
    <s v="Pelecia"/>
    <s v="1317893"/>
    <s v="HAND IN HAND EASTERN AFRICA"/>
    <n v="6450.07"/>
    <n v="0"/>
    <n v="6450.07"/>
    <n v="1608.77"/>
    <n v="0"/>
    <n v="1608.77"/>
    <n v="0.24941899855350408"/>
    <n v="0"/>
    <n v="1608.77"/>
    <n v="80.438500000000005"/>
    <m/>
    <n v="1528.3315"/>
    <x v="0"/>
  </r>
  <r>
    <d v="2024-08-26T00:00:00"/>
    <s v="Normal-Income Tagged"/>
    <n v="53"/>
    <d v="2024-09-12T00:00:00"/>
    <x v="5"/>
    <s v="Pelecia"/>
    <s v="1317894"/>
    <s v="HAND IN HAND EASTERN AFRICA"/>
    <n v="350.07"/>
    <n v="0"/>
    <n v="350.07"/>
    <n v="34.85"/>
    <n v="0"/>
    <n v="34.85"/>
    <n v="9.9551518267775016E-2"/>
    <n v="0"/>
    <n v="34.85"/>
    <n v="1.7425000000000002"/>
    <m/>
    <n v="33.107500000000002"/>
    <x v="0"/>
  </r>
  <r>
    <d v="2024-08-26T00:00:00"/>
    <s v="Normal-Income Tagged"/>
    <n v="53"/>
    <d v="2024-09-13T00:00:00"/>
    <x v="5"/>
    <s v="Pelecia"/>
    <s v="1317896"/>
    <s v="HAND IN HAND EASTERN AFRICA"/>
    <n v="12336.81"/>
    <n v="0"/>
    <n v="12336.81"/>
    <n v="1228.1600000000001"/>
    <n v="0"/>
    <n v="1228.1600000000001"/>
    <n v="9.9552477504314341E-2"/>
    <n v="0"/>
    <n v="1228.1600000000001"/>
    <n v="61.408000000000008"/>
    <m/>
    <n v="1166.7520000000002"/>
    <x v="0"/>
  </r>
  <r>
    <d v="2024-08-27T00:00:00"/>
    <s v="Normal-Income Tagged"/>
    <n v="52"/>
    <d v="2024-09-14T00:00:00"/>
    <x v="5"/>
    <s v="Pelecia"/>
    <s v="1317914"/>
    <s v="CENTRAL BANK OF KENYA PENSION"/>
    <n v="104744.09"/>
    <n v="104744.09"/>
    <n v="0"/>
    <n v="10427.49"/>
    <n v="0"/>
    <n v="10427.49"/>
    <n v="9.9552060646094689E-2"/>
    <n v="10427.49"/>
    <n v="0"/>
    <n v="0"/>
    <m/>
    <n v="0"/>
    <x v="0"/>
  </r>
  <r>
    <d v="2024-08-27T00:00:00"/>
    <s v="Normal-Income Tagged"/>
    <n v="52"/>
    <d v="2024-09-15T00:00:00"/>
    <x v="5"/>
    <s v="Pelecia"/>
    <s v="1317915"/>
    <s v="CENTRAL BANK OF KENYA PENSION"/>
    <n v="132777.04"/>
    <n v="132777.04"/>
    <n v="0"/>
    <n v="13218.22"/>
    <n v="0"/>
    <n v="13218.22"/>
    <n v="9.9552000857979647E-2"/>
    <n v="13218.22"/>
    <n v="0"/>
    <n v="0"/>
    <m/>
    <n v="0"/>
    <x v="0"/>
  </r>
  <r>
    <d v="2024-08-29T00:00:00"/>
    <s v="Normal-Income Tagged"/>
    <n v="50"/>
    <d v="2024-09-17T00:00:00"/>
    <x v="5"/>
    <s v="Pelecia"/>
    <s v="1317935"/>
    <s v="AMICABRE TRAVEL SERVICES LTD"/>
    <n v="52254.99"/>
    <n v="0"/>
    <n v="52254.99"/>
    <n v="5202.09"/>
    <n v="3706"/>
    <n v="8908.09"/>
    <n v="0.17047348014036556"/>
    <n v="0"/>
    <n v="8908.09"/>
    <n v="445.40450000000004"/>
    <m/>
    <n v="8462.6854999999996"/>
    <x v="0"/>
  </r>
  <r>
    <d v="2024-08-29T00:00:00"/>
    <s v="Normal-Income Tagged"/>
    <n v="50"/>
    <d v="2024-09-18T00:00:00"/>
    <x v="5"/>
    <s v="Pelecia"/>
    <s v="14936"/>
    <s v="STARKEY HEARING TECHNOLOGIES L"/>
    <n v="-71948.42"/>
    <n v="0"/>
    <n v="-71948.42"/>
    <n v="-7162.61"/>
    <n v="0"/>
    <n v="-7162.61"/>
    <n v="9.9552012399994325E-2"/>
    <n v="0"/>
    <n v="-7162.61"/>
    <n v="-358.13049999999998"/>
    <m/>
    <n v="-6804.4794999999995"/>
    <x v="0"/>
  </r>
  <r>
    <d v="2024-08-29T00:00:00"/>
    <s v="Normal-Income Tagged"/>
    <n v="50"/>
    <d v="2024-09-19T00:00:00"/>
    <x v="5"/>
    <s v="Pelecia"/>
    <s v="1317927"/>
    <s v="STARKEY HEARING TECHNOLOGIES L"/>
    <n v="0"/>
    <n v="0"/>
    <n v="0"/>
    <m/>
    <n v="0"/>
    <n v="0"/>
    <m/>
    <n v="0"/>
    <n v="0"/>
    <n v="0"/>
    <m/>
    <n v="0"/>
    <x v="0"/>
  </r>
  <r>
    <d v="2024-08-29T00:00:00"/>
    <s v="Normal-Income Tagged"/>
    <n v="50"/>
    <d v="2024-09-20T00:00:00"/>
    <x v="5"/>
    <s v="Pelecia"/>
    <s v="1317928"/>
    <s v="STARKEY HEARING TECHNOLOGIES L"/>
    <n v="42654.5"/>
    <n v="0"/>
    <n v="42654.5"/>
    <n v="4246.34"/>
    <n v="0"/>
    <n v="4246.34"/>
    <n v="9.9551981619758756E-2"/>
    <n v="0"/>
    <n v="4246.34"/>
    <n v="212.31700000000001"/>
    <m/>
    <n v="4034.0230000000001"/>
    <x v="0"/>
  </r>
  <r>
    <d v="2024-08-30T00:00:00"/>
    <s v="Normal-Income Tagged"/>
    <n v="49"/>
    <d v="2024-09-21T00:00:00"/>
    <x v="5"/>
    <s v="Pelecia"/>
    <s v="1317973"/>
    <s v="CENTRAL BANK OF KENYA PENSION"/>
    <n v="143597.98000000001"/>
    <n v="143597.98000000001"/>
    <n v="0"/>
    <n v="14295.47"/>
    <n v="0"/>
    <n v="14295.47"/>
    <n v="9.9552027124615527E-2"/>
    <n v="14295.47"/>
    <n v="0"/>
    <n v="0"/>
    <m/>
    <n v="0"/>
    <x v="0"/>
  </r>
  <r>
    <d v="2024-08-30T00:00:00"/>
    <s v="Normal-Income Tagged"/>
    <n v="49"/>
    <d v="2024-09-22T00:00:00"/>
    <x v="5"/>
    <s v="Pelecia"/>
    <s v="1317974"/>
    <s v="CENTRAL BANK OF KENYA PENSION"/>
    <n v="110053.22"/>
    <n v="110053.22"/>
    <n v="0"/>
    <n v="10956.02"/>
    <n v="0"/>
    <n v="10956.02"/>
    <n v="9.9552016742445154E-2"/>
    <n v="10956.02"/>
    <n v="0"/>
    <n v="0"/>
    <m/>
    <n v="0"/>
    <x v="0"/>
  </r>
  <r>
    <d v="2024-08-30T00:00:00"/>
    <s v="Normal-Income Tagged"/>
    <n v="49"/>
    <d v="2024-09-23T00:00:00"/>
    <x v="5"/>
    <s v="Pelecia"/>
    <s v="1317976"/>
    <s v="CENTRAL BANK OF KENYA PENSION"/>
    <n v="110053.22"/>
    <n v="110053.22"/>
    <n v="0"/>
    <n v="10956.02"/>
    <n v="0"/>
    <n v="10956.02"/>
    <n v="9.9552016742445154E-2"/>
    <n v="10956.02"/>
    <n v="0"/>
    <n v="0"/>
    <m/>
    <n v="0"/>
    <x v="0"/>
  </r>
  <r>
    <d v="2024-08-30T00:00:00"/>
    <s v="Normal-Income Tagged"/>
    <n v="49"/>
    <d v="2024-09-24T00:00:00"/>
    <x v="5"/>
    <s v="Pelecia"/>
    <s v="1317977"/>
    <s v="CENTRAL BANK OF KENYA PENSION"/>
    <n v="110053.22"/>
    <n v="110053.22"/>
    <n v="0"/>
    <n v="10956.02"/>
    <n v="0"/>
    <n v="10956.02"/>
    <n v="9.9552016742445154E-2"/>
    <n v="10956.02"/>
    <n v="0"/>
    <n v="0"/>
    <m/>
    <n v="0"/>
    <x v="0"/>
  </r>
  <r>
    <d v="2024-08-30T00:00:00"/>
    <s v="Normal-Income Tagged"/>
    <n v="49"/>
    <d v="2024-09-25T00:00:00"/>
    <x v="5"/>
    <s v="Pelecia"/>
    <s v="1317971"/>
    <s v="GREEN LIGHT PLANET KENYA LIMIT"/>
    <n v="7696.99"/>
    <n v="7696.99"/>
    <n v="0"/>
    <n v="766.25"/>
    <n v="574.69000000000005"/>
    <n v="1340.94"/>
    <n v="0.17421615462667875"/>
    <n v="1340.94"/>
    <n v="0"/>
    <n v="0"/>
    <m/>
    <n v="0"/>
    <x v="0"/>
  </r>
  <r>
    <d v="2024-08-30T00:00:00"/>
    <s v="Normal-Income Tagged"/>
    <n v="49"/>
    <d v="2024-09-30T00:00:00"/>
    <x v="5"/>
    <s v="Pelecia"/>
    <s v="1317968"/>
    <s v="ORARO &amp; CO. ADVOCATES."/>
    <n v="76257.88"/>
    <n v="0"/>
    <n v="76257.88"/>
    <n v="7591.63"/>
    <n v="0"/>
    <n v="7591.63"/>
    <n v="9.9552072520243146E-2"/>
    <n v="0"/>
    <n v="7591.63"/>
    <n v="379.58150000000001"/>
    <m/>
    <n v="7212.0484999999999"/>
    <x v="0"/>
  </r>
  <r>
    <d v="2024-08-30T00:00:00"/>
    <s v="Normal-Income Tagged"/>
    <n v="49"/>
    <d v="2024-10-01T00:00:00"/>
    <x v="5"/>
    <s v="Pelecia"/>
    <s v="1317969"/>
    <s v="ORARO &amp; CO. ADVOCATES."/>
    <n v="55747.27"/>
    <n v="0"/>
    <n v="55747.27"/>
    <n v="5549.75"/>
    <n v="0"/>
    <n v="5549.75"/>
    <n v="9.9551960122890332E-2"/>
    <n v="0"/>
    <n v="5549.75"/>
    <n v="277.48750000000001"/>
    <m/>
    <n v="5272.2624999999998"/>
    <x v="0"/>
  </r>
  <r>
    <d v="2024-08-30T00:00:00"/>
    <s v="Normal-Income Tagged"/>
    <n v="49"/>
    <d v="2024-10-02T00:00:00"/>
    <x v="5"/>
    <s v="Pelecia"/>
    <n v="1317980"/>
    <s v="KENYA NATIONAL BUREAU OF STATICS"/>
    <n v="8431609.2599999998"/>
    <n v="0"/>
    <n v="8431609.2599999998"/>
    <n v="671506.96"/>
    <n v="0"/>
    <n v="671506.96"/>
    <n v="7.9641612804054435E-2"/>
    <n v="0"/>
    <n v="671506.96"/>
    <n v="33575.347999999998"/>
    <m/>
    <n v="637931.61199999996"/>
    <x v="0"/>
  </r>
  <r>
    <d v="2024-09-02T00:00:00"/>
    <s v="Normal-Income Tagged"/>
    <n v="46"/>
    <d v="2024-10-03T00:00:00"/>
    <x v="5"/>
    <s v="Pelecia"/>
    <s v="14942"/>
    <s v="OKHI LIMITED"/>
    <n v="-8438.99"/>
    <n v="0"/>
    <n v="-8438.99"/>
    <n v="-1680.24"/>
    <n v="0"/>
    <n v="-1680.24"/>
    <n v="0.19910439519421164"/>
    <n v="0"/>
    <n v="-1680.24"/>
    <n v="-84.012"/>
    <m/>
    <n v="-1596.2280000000001"/>
    <x v="0"/>
  </r>
  <r>
    <d v="2024-09-02T00:00:00"/>
    <s v="Normal-Income Tagged"/>
    <n v="46"/>
    <d v="2024-10-04T00:00:00"/>
    <x v="5"/>
    <s v="Pelecia"/>
    <s v="1317992"/>
    <s v="LAW SOCIETY OF KENYA"/>
    <n v="197926.5"/>
    <n v="0"/>
    <n v="197926.5"/>
    <n v="19700"/>
    <n v="0"/>
    <n v="19700"/>
    <n v="9.9531896941541437E-2"/>
    <n v="19700"/>
    <n v="0"/>
    <n v="0"/>
    <m/>
    <n v="0"/>
    <x v="0"/>
  </r>
  <r>
    <d v="2024-09-09T00:00:00"/>
    <s v="Normal-Income Tagged"/>
    <n v="39"/>
    <d v="2024-10-05T00:00:00"/>
    <x v="5"/>
    <s v="Pelecia"/>
    <s v="1318042"/>
    <s v="LAW SOCIETY OF KENYA"/>
    <n v="49812.15"/>
    <n v="49812.15"/>
    <n v="0"/>
    <n v="9917.7999999999993"/>
    <n v="0"/>
    <n v="9917.7999999999993"/>
    <n v="0.19910403385519396"/>
    <n v="0"/>
    <n v="0"/>
    <n v="0"/>
    <m/>
    <n v="0"/>
    <x v="0"/>
  </r>
  <r>
    <d v="2024-09-12T00:00:00"/>
    <s v="Normal-Income Tagged"/>
    <n v="36"/>
    <d v="2024-10-06T00:00:00"/>
    <x v="5"/>
    <s v="Pelecia"/>
    <s v="1318110"/>
    <s v="CONSTITUENCY DEVELOPMENT FUND"/>
    <n v="6898932"/>
    <n v="0"/>
    <n v="6898932"/>
    <n v="549442.06999999995"/>
    <n v="0"/>
    <n v="549442.06999999995"/>
    <n v="7.9641612643812101E-2"/>
    <n v="0"/>
    <n v="549442.06999999995"/>
    <n v="27472.103499999997"/>
    <m/>
    <n v="521969.96649999998"/>
    <x v="0"/>
  </r>
  <r>
    <d v="2024-09-13T00:00:00"/>
    <s v="Normal-Income Tagged"/>
    <n v="35"/>
    <d v="2024-10-07T00:00:00"/>
    <x v="5"/>
    <s v="Pelecia"/>
    <s v="1318127"/>
    <s v="MIDGULF FERTILISER LIMITED"/>
    <n v="502250"/>
    <n v="502250"/>
    <n v="0"/>
    <n v="50000"/>
    <n v="0"/>
    <n v="50000"/>
    <n v="9.9552015928322551E-2"/>
    <n v="50000"/>
    <n v="0"/>
    <n v="0"/>
    <m/>
    <n v="0"/>
    <x v="0"/>
  </r>
  <r>
    <d v="2024-09-16T00:00:00"/>
    <s v="Normal-Income Tagged"/>
    <n v="32"/>
    <d v="2024-10-09T00:00:00"/>
    <x v="5"/>
    <s v="Pelecia"/>
    <s v="1318155"/>
    <s v="INTERNATIONAL PROJECT PLANNING"/>
    <n v="815752.67"/>
    <n v="203938"/>
    <n v="611814.67000000004"/>
    <n v="80170.5"/>
    <n v="0"/>
    <n v="80170.5"/>
    <n v="9.8277949859483751E-2"/>
    <n v="20042.608538443397"/>
    <n v="60127.891461556603"/>
    <n v="3006.3945730778305"/>
    <m/>
    <n v="57121.496888478774"/>
    <x v="0"/>
  </r>
  <r>
    <d v="2024-09-16T00:00:00"/>
    <s v="Normal-Income Tagged"/>
    <n v="32"/>
    <d v="2024-11-05T00:00:00"/>
    <x v="5"/>
    <s v="Pelecia"/>
    <s v="14960"/>
    <s v="KENBRIGHT HOLDINGS"/>
    <n v="-7851866.9000000004"/>
    <m/>
    <n v="-7851866.9000000004"/>
    <n v="-781669.18"/>
    <n v="0"/>
    <n v="-781669.18"/>
    <n v="9.9552016094414442E-2"/>
    <n v="0"/>
    <n v="-781669.18"/>
    <n v="-39083.459000000003"/>
    <m/>
    <n v="-742585.72100000002"/>
    <x v="0"/>
  </r>
  <r>
    <d v="2024-09-16T00:00:00"/>
    <s v="Normal-Income Tagged"/>
    <n v="32"/>
    <d v="2024-11-06T00:00:00"/>
    <x v="5"/>
    <s v="Pelecia"/>
    <s v="1318138"/>
    <s v="KENBRIGHT HOLDINGS"/>
    <n v="7851866.9000000004"/>
    <m/>
    <n v="7851866.9000000004"/>
    <n v="781669.18"/>
    <n v="0"/>
    <n v="781669.18"/>
    <n v="9.9552016094414442E-2"/>
    <n v="0"/>
    <n v="781669.18"/>
    <n v="39083.459000000003"/>
    <m/>
    <n v="742585.72100000002"/>
    <x v="0"/>
  </r>
  <r>
    <d v="2024-09-16T00:00:00"/>
    <s v="Normal-Income Tagged"/>
    <n v="32"/>
    <d v="2024-11-07T00:00:00"/>
    <x v="5"/>
    <s v="Pelecia"/>
    <s v="1318140"/>
    <s v="KENBRIGHT HOLDINGS"/>
    <n v="6999116.9800000004"/>
    <n v="6999117"/>
    <n v="-1.9999999552965164E-2"/>
    <n v="696776.21"/>
    <n v="-696776"/>
    <n v="0.2099999999627471"/>
    <n v="3.0003784843548518E-8"/>
    <n v="0.21000000056282278"/>
    <n v="-6.0007568345823333E-10"/>
    <n v="-3.000378417291167E-11"/>
    <m/>
    <n v="-5.700718992853217E-10"/>
    <x v="0"/>
  </r>
  <r>
    <d v="2024-09-17T00:00:00"/>
    <s v="Normal-Income Tagged"/>
    <n v="31"/>
    <d v="2024-11-08T00:00:00"/>
    <x v="5"/>
    <s v="Pelecia"/>
    <s v="1318101"/>
    <s v="MAITAI &amp; COMPANY ADVOCATES LLP"/>
    <n v="77145.600000000006"/>
    <m/>
    <n v="77145.600000000006"/>
    <n v="15360"/>
    <n v="0"/>
    <n v="15360"/>
    <n v="0.19910403185664508"/>
    <n v="0"/>
    <n v="15360"/>
    <n v="768"/>
    <m/>
    <n v="14592"/>
    <x v="0"/>
  </r>
  <r>
    <d v="2024-09-19T00:00:00"/>
    <s v="Normal-Income Tagged"/>
    <n v="29"/>
    <d v="2024-10-10T00:00:00"/>
    <x v="6"/>
    <s v="Pelecia"/>
    <s v="14967"/>
    <s v="TOURISM FUND"/>
    <n v="-76251.429999999993"/>
    <n v="0"/>
    <n v="-76251.429999999993"/>
    <n v="-7590.98"/>
    <n v="0"/>
    <n v="-7590.98"/>
    <n v="9.9551969058154055E-2"/>
    <n v="0"/>
    <n v="-7590.98"/>
    <n v="-379.54899999999998"/>
    <m/>
    <n v="-7211.4309999999996"/>
    <x v="0"/>
  </r>
  <r>
    <d v="2024-09-19T00:00:00"/>
    <s v="Normal-Income Tagged"/>
    <n v="29"/>
    <d v="2024-10-11T00:00:00"/>
    <x v="6"/>
    <s v="Pelecia"/>
    <s v="1318197"/>
    <s v="TOURISM FUND"/>
    <n v="146297.39000000001"/>
    <n v="0"/>
    <n v="146297.39000000001"/>
    <n v="14564.2"/>
    <n v="0"/>
    <n v="14564.2"/>
    <n v="9.9552015247845502E-2"/>
    <n v="0"/>
    <n v="14564.2"/>
    <n v="728.21"/>
    <m/>
    <n v="13835.990000000002"/>
    <x v="0"/>
  </r>
  <r>
    <d v="2024-09-23T00:00:00"/>
    <s v="Normal-Income Tagged"/>
    <n v="25"/>
    <d v="2024-10-12T00:00:00"/>
    <x v="6"/>
    <s v="Pelecia"/>
    <s v="1318227"/>
    <s v="CENTRAL BANK OF KENYA PENSION"/>
    <n v="179170.94"/>
    <n v="179170.94"/>
    <n v="0"/>
    <n v="17836.830000000002"/>
    <n v="0"/>
    <n v="17836.830000000002"/>
    <n v="9.9552025568432026E-2"/>
    <n v="17836.830000000002"/>
    <n v="0"/>
    <n v="0"/>
    <m/>
    <n v="0"/>
    <x v="0"/>
  </r>
  <r>
    <d v="2024-09-23T00:00:00"/>
    <s v="Normal-Income Tagged"/>
    <n v="25"/>
    <d v="2024-10-13T00:00:00"/>
    <x v="6"/>
    <s v="Pelecia"/>
    <s v="1318229"/>
    <s v="CENTRAL BANK OF KENYA PENSION"/>
    <n v="105630.2"/>
    <n v="105630.2"/>
    <n v="0"/>
    <n v="10515.7"/>
    <n v="0"/>
    <n v="10515.7"/>
    <n v="9.9552022054298875E-2"/>
    <n v="10515.7"/>
    <n v="0"/>
    <n v="0"/>
    <m/>
    <n v="0"/>
    <x v="0"/>
  </r>
  <r>
    <d v="2024-09-23T00:00:00"/>
    <s v="Normal-Income Tagged"/>
    <n v="25"/>
    <d v="2024-10-14T00:00:00"/>
    <x v="6"/>
    <s v="Pelecia"/>
    <s v="1318230"/>
    <s v="CENTRAL BANK OF KENYA PENSION"/>
    <n v="162023.85"/>
    <n v="162023.85"/>
    <n v="0"/>
    <n v="16129.8"/>
    <n v="0"/>
    <n v="16129.8"/>
    <n v="9.9552010398469101E-2"/>
    <n v="16129.8"/>
    <n v="0"/>
    <n v="0"/>
    <m/>
    <n v="0"/>
    <x v="0"/>
  </r>
  <r>
    <d v="2024-09-24T00:00:00"/>
    <s v="Normal-Income Tagged"/>
    <n v="24"/>
    <d v="2024-10-15T00:00:00"/>
    <x v="6"/>
    <s v="Pelecia"/>
    <s v="1318246"/>
    <s v="TOP IMAGE LIMITED"/>
    <n v="7031.5"/>
    <n v="0"/>
    <n v="7031.5"/>
    <n v="1750"/>
    <n v="0"/>
    <n v="1750"/>
    <n v="0.24888003982080636"/>
    <n v="0"/>
    <n v="1750"/>
    <n v="87.5"/>
    <m/>
    <n v="1662.5"/>
    <x v="0"/>
  </r>
  <r>
    <d v="2024-09-24T00:00:00"/>
    <s v="Normal-Income Tagged"/>
    <n v="24"/>
    <d v="2024-10-16T00:00:00"/>
    <x v="6"/>
    <s v="Pelecia"/>
    <s v="1318247"/>
    <s v="TOP IMAGE LIMITED"/>
    <n v="5022.5"/>
    <n v="0"/>
    <n v="5022.5"/>
    <n v="500"/>
    <n v="0"/>
    <n v="500"/>
    <n v="9.9552015928322551E-2"/>
    <n v="0"/>
    <n v="500"/>
    <n v="25"/>
    <m/>
    <n v="475"/>
    <x v="0"/>
  </r>
  <r>
    <d v="2024-09-24T00:00:00"/>
    <s v="Normal-Income Tagged"/>
    <n v="24"/>
    <d v="2024-10-17T00:00:00"/>
    <x v="6"/>
    <s v="Pelecia"/>
    <s v="1318249"/>
    <s v="TOP IMAGE LIMITED"/>
    <n v="22601.25"/>
    <n v="0"/>
    <n v="22601.25"/>
    <n v="2250"/>
    <n v="0"/>
    <n v="2250"/>
    <n v="9.9552015928322551E-2"/>
    <n v="0"/>
    <n v="2250"/>
    <n v="112.5"/>
    <m/>
    <n v="2137.5"/>
    <x v="0"/>
  </r>
  <r>
    <d v="2024-09-24T00:00:00"/>
    <s v="Normal-Income Tagged"/>
    <n v="24"/>
    <d v="2024-10-18T00:00:00"/>
    <x v="6"/>
    <s v="Pelecia"/>
    <s v="1318250"/>
    <s v="TOP IMAGE LIMITED"/>
    <n v="91219.65"/>
    <n v="0"/>
    <n v="91219.65"/>
    <n v="18162.2"/>
    <n v="0"/>
    <n v="18162.2"/>
    <n v="0.19910403076530114"/>
    <n v="0"/>
    <n v="18162.2"/>
    <n v="908.11000000000013"/>
    <m/>
    <n v="17254.09"/>
    <x v="0"/>
  </r>
  <r>
    <d v="2024-09-24T00:00:00"/>
    <s v="Normal-Income Tagged"/>
    <n v="24"/>
    <d v="2024-10-19T00:00:00"/>
    <x v="6"/>
    <s v="Pelecia"/>
    <s v="1318251"/>
    <s v="TOP IMAGE LIMITED"/>
    <n v="22802.15"/>
    <n v="0"/>
    <n v="22802.15"/>
    <n v="4540"/>
    <n v="0"/>
    <n v="4540"/>
    <n v="0.19910403185664508"/>
    <n v="0"/>
    <n v="4540"/>
    <n v="227"/>
    <m/>
    <n v="4313"/>
    <x v="0"/>
  </r>
  <r>
    <d v="2024-09-26T00:00:00"/>
    <s v="Normal-Income Tagged"/>
    <n v="22"/>
    <d v="2024-10-20T00:00:00"/>
    <x v="6"/>
    <s v="Pelecia"/>
    <s v="1318293"/>
    <s v="SAFARICOM PLC LTD"/>
    <n v="511813.14"/>
    <n v="0"/>
    <n v="511813.14"/>
    <m/>
    <n v="0"/>
    <n v="0"/>
    <n v="0"/>
    <n v="0"/>
    <n v="0"/>
    <n v="0"/>
    <m/>
    <n v="0"/>
    <x v="0"/>
  </r>
  <r>
    <d v="2024-09-26T00:00:00"/>
    <s v="Normal-Income Tagged"/>
    <n v="22"/>
    <d v="2024-10-21T00:00:00"/>
    <x v="6"/>
    <s v="Pelecia"/>
    <s v="1318306"/>
    <s v="EXPORT CONSOLIDATION SERVICES"/>
    <n v="496223"/>
    <n v="0"/>
    <n v="496223"/>
    <n v="49400"/>
    <n v="0"/>
    <n v="49400"/>
    <n v="9.9552015928322551E-2"/>
    <n v="0"/>
    <n v="49400"/>
    <n v="2470"/>
    <m/>
    <n v="46930"/>
    <x v="0"/>
  </r>
  <r>
    <d v="2024-09-26T00:00:00"/>
    <s v="Normal-Income Tagged"/>
    <n v="22"/>
    <d v="2024-10-22T00:00:00"/>
    <x v="6"/>
    <s v="Pelecia"/>
    <s v="1318307"/>
    <s v="EXPORT CONSOLIDATION SERVICES"/>
    <n v="435189.4"/>
    <n v="0"/>
    <n v="435189.4"/>
    <m/>
    <n v="0"/>
    <n v="0"/>
    <n v="0"/>
    <n v="0"/>
    <n v="0"/>
    <n v="0"/>
    <m/>
    <n v="0"/>
    <x v="0"/>
  </r>
  <r>
    <d v="2024-09-26T00:00:00"/>
    <s v="Normal-Income Tagged"/>
    <n v="22"/>
    <d v="2024-10-23T00:00:00"/>
    <x v="6"/>
    <s v="Pelecia"/>
    <s v="1318311"/>
    <s v="KENBRIGHT HOLDINGS LIMITED"/>
    <n v="5357"/>
    <n v="0"/>
    <n v="5357"/>
    <n v="1333.25"/>
    <n v="0"/>
    <n v="1333.25"/>
    <n v="0.24887997013253688"/>
    <n v="0"/>
    <n v="1333.25"/>
    <n v="66.662500000000009"/>
    <m/>
    <n v="1266.5875000000001"/>
    <x v="0"/>
  </r>
  <r>
    <d v="2024-09-26T00:00:00"/>
    <s v="Normal-Income Tagged"/>
    <n v="22"/>
    <d v="2024-10-24T00:00:00"/>
    <x v="6"/>
    <s v="Pelecia"/>
    <s v="1318312"/>
    <s v="KENBRIGHT HOLDINGS LIMITED"/>
    <n v="17855.990000000002"/>
    <n v="0"/>
    <n v="17855.990000000002"/>
    <n v="1777.6"/>
    <n v="0"/>
    <n v="1777.6"/>
    <n v="9.9552027078868191E-2"/>
    <n v="0"/>
    <n v="1777.5999999999997"/>
    <n v="88.88"/>
    <m/>
    <n v="1688.7199999999998"/>
    <x v="0"/>
  </r>
  <r>
    <d v="2024-09-26T00:00:00"/>
    <s v="Normal-Income Tagged"/>
    <n v="22"/>
    <d v="2024-10-25T00:00:00"/>
    <x v="6"/>
    <s v="Pelecia"/>
    <s v="1318313"/>
    <s v="KENBRIGHT HOLDINGS LIMITED"/>
    <n v="161855.09"/>
    <m/>
    <n v="161855.09"/>
    <n v="16113"/>
    <n v="0"/>
    <n v="16113"/>
    <n v="9.9552012852978558E-2"/>
    <n v="0"/>
    <n v="16113.000000000002"/>
    <n v="805.65000000000009"/>
    <m/>
    <n v="15307.350000000002"/>
    <x v="0"/>
  </r>
  <r>
    <d v="2024-09-26T00:00:00"/>
    <s v="Normal-Income Tagged"/>
    <n v="22"/>
    <d v="2024-10-26T00:00:00"/>
    <x v="6"/>
    <s v="Pelecia"/>
    <s v="1318314"/>
    <s v="KENBRIGHT HOLDINGS LIMITED"/>
    <n v="6529.25"/>
    <n v="0"/>
    <n v="6529.25"/>
    <n v="650"/>
    <n v="0"/>
    <n v="650"/>
    <n v="9.9552015928322551E-2"/>
    <n v="0"/>
    <n v="650"/>
    <n v="32.5"/>
    <m/>
    <n v="617.5"/>
    <x v="0"/>
  </r>
  <r>
    <d v="2024-09-26T00:00:00"/>
    <s v="Normal-Income Tagged"/>
    <n v="22"/>
    <d v="2024-10-27T00:00:00"/>
    <x v="6"/>
    <s v="Pelecia"/>
    <s v="1318315"/>
    <s v="KENBRIGHT HOLDINGS LIMITED"/>
    <n v="62781.25"/>
    <n v="0"/>
    <n v="62781.25"/>
    <n v="6250"/>
    <n v="0"/>
    <n v="6250"/>
    <n v="9.9552015928322551E-2"/>
    <n v="0"/>
    <n v="6250"/>
    <n v="312.5"/>
    <m/>
    <n v="5937.5"/>
    <x v="0"/>
  </r>
  <r>
    <d v="2024-09-26T00:00:00"/>
    <s v="Normal-Income Tagged"/>
    <n v="22"/>
    <d v="2024-10-28T00:00:00"/>
    <x v="6"/>
    <s v="Pelecia"/>
    <s v="1318316"/>
    <s v="KENBRIGHT HOLDINGS LIMITED"/>
    <n v="6402.69"/>
    <n v="0"/>
    <n v="6402.69"/>
    <n v="1274.8"/>
    <n v="0"/>
    <n v="1274.8"/>
    <n v="0.19910381417810327"/>
    <n v="0"/>
    <n v="1274.8"/>
    <n v="63.74"/>
    <m/>
    <n v="1211.06"/>
    <x v="0"/>
  </r>
  <r>
    <d v="2024-09-26T00:00:00"/>
    <s v="Normal-Income Tagged"/>
    <n v="22"/>
    <d v="2024-10-29T00:00:00"/>
    <x v="6"/>
    <s v="Pelecia"/>
    <s v="1318317"/>
    <s v="KENBRIGHT HOLDINGS LIMITED"/>
    <n v="5022.5"/>
    <n v="0"/>
    <n v="5022.5"/>
    <n v="1000"/>
    <n v="0"/>
    <n v="1000"/>
    <n v="0.1991040318566451"/>
    <n v="0"/>
    <n v="1000"/>
    <n v="50"/>
    <m/>
    <n v="950"/>
    <x v="0"/>
  </r>
  <r>
    <d v="2024-09-26T00:00:00"/>
    <s v="Normal-Income Tagged"/>
    <n v="22"/>
    <d v="2024-10-30T00:00:00"/>
    <x v="6"/>
    <s v="Pelecia"/>
    <s v="1318318"/>
    <s v="KENBRIGHT HOLDINGS LIMITED"/>
    <n v="157041.26"/>
    <n v="0"/>
    <n v="157041.26"/>
    <n v="31267.55"/>
    <n v="0"/>
    <n v="31267.55"/>
    <n v="0.19910404437661794"/>
    <n v="0"/>
    <n v="31267.55"/>
    <n v="1563.3775000000001"/>
    <m/>
    <n v="29704.172500000001"/>
    <x v="0"/>
  </r>
  <r>
    <d v="2024-09-26T00:00:00"/>
    <s v="Normal-Income Tagged"/>
    <n v="22"/>
    <d v="2024-10-31T00:00:00"/>
    <x v="6"/>
    <s v="Pelecia"/>
    <s v="1318319"/>
    <s v="KENBRIGHT HOLDINGS LIMITED"/>
    <n v="879431.06"/>
    <n v="0"/>
    <n v="879431.06"/>
    <n v="175098.27"/>
    <n v="0"/>
    <n v="175098.27"/>
    <n v="0.19910403210002611"/>
    <n v="0"/>
    <n v="175098.27"/>
    <n v="8754.9135000000006"/>
    <m/>
    <n v="166343.35649999999"/>
    <x v="0"/>
  </r>
  <r>
    <d v="2024-09-27T00:00:00"/>
    <s v="Normal-Income Tagged"/>
    <n v="21"/>
    <d v="2024-11-01T00:00:00"/>
    <x v="6"/>
    <s v="Pelecia"/>
    <s v="1318347"/>
    <s v="TORRENT EAST AFRICA LIMITED"/>
    <n v="17418.849999999999"/>
    <n v="0"/>
    <n v="17418.849999999999"/>
    <n v="1734.08"/>
    <n v="0"/>
    <n v="1734.08"/>
    <n v="9.9551922199226706E-2"/>
    <n v="0"/>
    <n v="1734.08"/>
    <n v="86.704000000000008"/>
    <m/>
    <n v="1647.376"/>
    <x v="0"/>
  </r>
  <r>
    <d v="2024-09-27T00:00:00"/>
    <s v="Normal-Income Tagged"/>
    <n v="21"/>
    <d v="2024-11-02T00:00:00"/>
    <x v="6"/>
    <s v="Pelecia"/>
    <s v="1318349"/>
    <s v="TORRENT EAST AFRICA LIMITED"/>
    <n v="14211.48"/>
    <n v="0"/>
    <n v="14211.48"/>
    <n v="1414.78"/>
    <n v="0"/>
    <n v="1414.78"/>
    <n v="9.9551911553195024E-2"/>
    <n v="0"/>
    <n v="1414.78"/>
    <n v="70.739000000000004"/>
    <m/>
    <n v="1344.0409999999999"/>
    <x v="0"/>
  </r>
  <r>
    <d v="2024-09-27T00:00:00"/>
    <s v="Normal-Income Tagged"/>
    <n v="21"/>
    <d v="2024-11-03T00:00:00"/>
    <x v="6"/>
    <s v="Pelecia"/>
    <s v="1318350"/>
    <s v="TORRENT EAST AFRICA LIMITED"/>
    <n v="136007.16"/>
    <n v="0"/>
    <n v="136007.16"/>
    <n v="13539.79"/>
    <n v="0"/>
    <n v="13539.79"/>
    <n v="9.9552038289748873E-2"/>
    <n v="0"/>
    <n v="13539.79"/>
    <n v="676.98950000000013"/>
    <m/>
    <n v="12862.800500000001"/>
    <x v="0"/>
  </r>
  <r>
    <d v="2024-09-27T00:00:00"/>
    <s v="Normal-Income Tagged"/>
    <n v="21"/>
    <d v="2024-11-04T00:00:00"/>
    <x v="6"/>
    <s v="Pelecia"/>
    <s v="1318351"/>
    <s v="THE ANGLICAN CHURCH OF KENYA"/>
    <n v="81850.600000000006"/>
    <n v="0"/>
    <n v="81850.600000000006"/>
    <n v="8148.39"/>
    <n v="0"/>
    <n v="8148.39"/>
    <n v="9.9551988623174409E-2"/>
    <n v="0"/>
    <n v="8148.3899999999994"/>
    <n v="407.41949999999997"/>
    <m/>
    <n v="7740.9704999999994"/>
    <x v="0"/>
  </r>
  <r>
    <d v="2024-10-01T00:00:00"/>
    <s v="Normal-Income Tagged"/>
    <n v="17"/>
    <d v="2024-11-05T00:00:00"/>
    <x v="6"/>
    <s v="Pelecia"/>
    <s v="1318363"/>
    <s v="KENYA FILM COMMISSION"/>
    <n v="50605.64"/>
    <n v="0"/>
    <n v="50605.64"/>
    <n v="5037.8900000000003"/>
    <n v="0"/>
    <n v="5037.8900000000003"/>
    <n v="9.9551947174267547E-2"/>
    <n v="0"/>
    <n v="5037.8900000000003"/>
    <n v="251.89450000000002"/>
    <m/>
    <n v="4785.9955"/>
    <x v="0"/>
  </r>
  <r>
    <d v="2024-10-01T00:00:00"/>
    <s v="Normal-Income Tagged"/>
    <n v="17"/>
    <d v="2024-11-06T00:00:00"/>
    <x v="6"/>
    <s v="Pelecia"/>
    <s v="1318364"/>
    <s v="KENYA FILM COMMISSION"/>
    <n v="49877.5"/>
    <n v="0"/>
    <n v="49877.5"/>
    <n v="4965.41"/>
    <n v="0"/>
    <n v="4965.41"/>
    <n v="9.9552102651496166E-2"/>
    <n v="0"/>
    <n v="4965.41"/>
    <n v="248.2705"/>
    <m/>
    <n v="4717.1395000000002"/>
    <x v="0"/>
  </r>
  <r>
    <d v="2024-10-03T00:00:00"/>
    <s v="Normal-Income Tagged"/>
    <n v="15"/>
    <d v="2024-11-07T00:00:00"/>
    <x v="6"/>
    <s v="Pelecia"/>
    <s v="14976"/>
    <s v="CENTRAL BANK OF KENYA PENSION"/>
    <n v="-198135.62"/>
    <n v="0"/>
    <n v="-198135.62"/>
    <n v="-19724.8"/>
    <n v="0"/>
    <n v="-19724.8"/>
    <n v="9.9552013918547302E-2"/>
    <n v="0"/>
    <n v="-19724.8"/>
    <n v="-986.24"/>
    <m/>
    <n v="-18738.559999999998"/>
    <x v="0"/>
  </r>
  <r>
    <d v="2024-10-04T00:00:00"/>
    <s v="Normal-Income Tagged"/>
    <n v="14"/>
    <d v="2024-11-08T00:00:00"/>
    <x v="6"/>
    <s v="Pelecia"/>
    <s v="1318429"/>
    <s v="TOURISM FUND"/>
    <n v="34477.46"/>
    <n v="0"/>
    <n v="34477.46"/>
    <n v="8580.75"/>
    <n v="3432.3"/>
    <n v="12013.05"/>
    <n v="0.34843199005959252"/>
    <n v="0"/>
    <n v="12013.05"/>
    <n v="600.65250000000003"/>
    <m/>
    <n v="11412.397499999999"/>
    <x v="0"/>
  </r>
  <r>
    <d v="2024-10-04T00:00:00"/>
    <s v="Normal-Income Tagged"/>
    <n v="14"/>
    <d v="2024-11-09T00:00:00"/>
    <x v="6"/>
    <s v="Pelecia"/>
    <s v="1318430"/>
    <s v="TOURISM FUND"/>
    <n v="16585.3"/>
    <n v="0"/>
    <n v="16585.3"/>
    <n v="1651.1"/>
    <n v="1651.1"/>
    <n v="3302.2"/>
    <n v="0.1991040258542203"/>
    <n v="0"/>
    <n v="3302.2"/>
    <n v="165.11"/>
    <m/>
    <n v="3137.0899999999997"/>
    <x v="0"/>
  </r>
  <r>
    <d v="2024-10-04T00:00:00"/>
    <s v="Normal-Income Tagged"/>
    <n v="14"/>
    <d v="2024-11-10T00:00:00"/>
    <x v="6"/>
    <s v="Pelecia"/>
    <s v="1318431"/>
    <s v="TOURISM FUND"/>
    <n v="20090"/>
    <n v="0"/>
    <n v="20090"/>
    <n v="2000"/>
    <n v="0"/>
    <n v="2000"/>
    <n v="9.9552015928322551E-2"/>
    <n v="0"/>
    <n v="2000"/>
    <n v="100"/>
    <m/>
    <n v="1900"/>
    <x v="0"/>
  </r>
  <r>
    <d v="2024-10-04T00:00:00"/>
    <s v="Normal-Income Tagged"/>
    <n v="14"/>
    <d v="2024-11-11T00:00:00"/>
    <x v="6"/>
    <s v="Pelecia"/>
    <s v="1318432"/>
    <s v="TOURISM FUND"/>
    <n v="200263.15"/>
    <n v="0"/>
    <n v="200263.15"/>
    <n v="39873.199999999997"/>
    <n v="19936.599999999999"/>
    <n v="59809.799999999996"/>
    <n v="0.29865604331101353"/>
    <n v="0"/>
    <n v="59809.799999999996"/>
    <n v="2990.49"/>
    <m/>
    <n v="56819.31"/>
    <x v="0"/>
  </r>
  <r>
    <d v="2024-10-04T00:00:00"/>
    <s v="Normal-Income Tagged"/>
    <n v="14"/>
    <d v="2024-11-12T00:00:00"/>
    <x v="6"/>
    <s v="Pelecia"/>
    <s v="1318433"/>
    <s v="TOURISM FUND"/>
    <n v="5022.5"/>
    <n v="0"/>
    <n v="5022.5"/>
    <n v="500"/>
    <n v="500"/>
    <n v="1000"/>
    <n v="0.1991040318566451"/>
    <n v="0"/>
    <n v="1000"/>
    <n v="50"/>
    <m/>
    <n v="950"/>
    <x v="0"/>
  </r>
  <r>
    <d v="2024-10-04T00:00:00"/>
    <s v="Normal-Income Tagged"/>
    <n v="14"/>
    <d v="2024-11-13T00:00:00"/>
    <x v="6"/>
    <s v="Pelecia"/>
    <s v="1318434"/>
    <s v="TOURISM FUND"/>
    <n v="5022.5"/>
    <n v="0"/>
    <n v="5022.5"/>
    <n v="1000"/>
    <n v="0"/>
    <n v="1000"/>
    <n v="0.1991040318566451"/>
    <n v="0"/>
    <n v="1000"/>
    <n v="50"/>
    <m/>
    <n v="950"/>
    <x v="0"/>
  </r>
  <r>
    <d v="2024-10-04T00:00:00"/>
    <s v="Normal-Income Tagged"/>
    <n v="14"/>
    <d v="2024-11-14T00:00:00"/>
    <x v="6"/>
    <s v="Pelecia"/>
    <s v="1318435"/>
    <s v="TOURISM FUND"/>
    <n v="3541761.53"/>
    <n v="0"/>
    <n v="3541761.53"/>
    <n v="352589.5"/>
    <n v="264442.13"/>
    <n v="617031.63"/>
    <n v="0.17421602916331863"/>
    <n v="0"/>
    <n v="617031.63"/>
    <n v="30851.5815"/>
    <m/>
    <n v="586180.04850000003"/>
    <x v="0"/>
  </r>
  <r>
    <d v="2024-10-04T00:00:00"/>
    <s v="Normal-Income Tagged"/>
    <n v="14"/>
    <d v="2024-11-15T00:00:00"/>
    <x v="6"/>
    <s v="Pelecia"/>
    <s v="1318436"/>
    <s v="TOURISM FUND"/>
    <n v="1811193.86"/>
    <n v="0"/>
    <n v="1811193.86"/>
    <n v="360616"/>
    <n v="180308"/>
    <n v="540924"/>
    <n v="0.29865604778496763"/>
    <n v="0"/>
    <n v="540924"/>
    <n v="27046.2"/>
    <m/>
    <n v="513877.8"/>
    <x v="0"/>
  </r>
  <r>
    <d v="2024-10-04T00:00:00"/>
    <s v="Normal-Income Tagged"/>
    <n v="14"/>
    <d v="2024-11-16T00:00:00"/>
    <x v="6"/>
    <s v="Pelecia"/>
    <s v="1318437"/>
    <s v="TOURISM FUND"/>
    <d v="5750-10-15T18:43:12"/>
    <n v="0"/>
    <n v="1406473.78"/>
    <n v="350043.25"/>
    <n v="140017.29999999999"/>
    <n v="490060.55"/>
    <n v="0.34843205537752719"/>
    <n v="0"/>
    <n v="490060.55"/>
    <n v="24503.0275"/>
    <m/>
    <n v="465557.52249999996"/>
    <x v="0"/>
  </r>
  <r>
    <d v="2024-10-04T00:00:00"/>
    <s v="Normal-Income Tagged"/>
    <n v="14"/>
    <d v="2024-11-17T00:00:00"/>
    <x v="6"/>
    <s v="Pelecia"/>
    <s v="1318438"/>
    <s v="TOURISM FUND"/>
    <n v="723329.4"/>
    <n v="0"/>
    <n v="723329.4"/>
    <n v="72008.899999999994"/>
    <n v="72008.899999999994"/>
    <n v="144017.79999999999"/>
    <n v="0.19910403199427534"/>
    <n v="0"/>
    <n v="144017.79999999999"/>
    <n v="7200.8899999999994"/>
    <m/>
    <n v="136816.90999999997"/>
    <x v="0"/>
  </r>
  <r>
    <d v="2024-10-07T00:00:00"/>
    <s v="Normal-Income Tagged"/>
    <n v="11"/>
    <d v="2024-11-18T00:00:00"/>
    <x v="6"/>
    <s v="Pelecia"/>
    <s v="1318455"/>
    <s v="HABITAT FOR HUMANITY KENYA"/>
    <n v="9747.7800000000007"/>
    <n v="0"/>
    <n v="9747.7800000000007"/>
    <n v="970.41"/>
    <n v="727.81"/>
    <n v="1698.2199999999998"/>
    <n v="0.17421607791722829"/>
    <n v="0"/>
    <n v="1698.2199999999998"/>
    <n v="84.911000000000001"/>
    <m/>
    <n v="1613.3089999999997"/>
    <x v="0"/>
  </r>
  <r>
    <d v="2024-10-07T00:00:00"/>
    <s v="Normal-Income Tagged"/>
    <n v="11"/>
    <d v="2024-11-19T00:00:00"/>
    <x v="6"/>
    <s v="Pelecia"/>
    <s v="1318456"/>
    <s v="HABITAT FOR HUMANITY KENYA"/>
    <n v="35372.79"/>
    <n v="0"/>
    <n v="35372.79"/>
    <n v="7042.86"/>
    <n v="2641.07"/>
    <n v="9683.93"/>
    <n v="0.27376777460867519"/>
    <n v="0"/>
    <n v="9683.93"/>
    <n v="484.19650000000001"/>
    <m/>
    <n v="9199.7335000000003"/>
    <x v="0"/>
  </r>
  <r>
    <d v="2024-10-07T00:00:00"/>
    <s v="Normal-Income Tagged"/>
    <n v="11"/>
    <d v="2024-11-20T00:00:00"/>
    <x v="6"/>
    <s v="Pelecia"/>
    <s v="1318457"/>
    <s v="HABITAT FOR HUMANITY KENYA"/>
    <n v="1731.81"/>
    <n v="0"/>
    <n v="1731.81"/>
    <n v="172.41"/>
    <n v="129.30000000000001"/>
    <n v="301.71000000000004"/>
    <n v="0.17421657110191074"/>
    <n v="0"/>
    <n v="301.71000000000004"/>
    <n v="15.085500000000003"/>
    <m/>
    <n v="286.62450000000001"/>
    <x v="0"/>
  </r>
  <r>
    <d v="2024-10-07T00:00:00"/>
    <s v="Normal-Income Tagged"/>
    <n v="11"/>
    <d v="2024-11-21T00:00:00"/>
    <x v="6"/>
    <s v="Pelecia"/>
    <s v="1318461"/>
    <s v="THE MEDIA COUNCIL OF KENYA TRU"/>
    <n v="705026.23"/>
    <n v="0"/>
    <n v="705026.23"/>
    <n v="140365.6"/>
    <n v="70182.8"/>
    <n v="210548.40000000002"/>
    <n v="0.29863910169696811"/>
    <n v="0"/>
    <n v="210548.40000000002"/>
    <n v="10527.420000000002"/>
    <m/>
    <n v="200020.98"/>
    <x v="0"/>
  </r>
  <r>
    <d v="2024-10-07T00:00:00"/>
    <s v="Normal-Income Tagged"/>
    <n v="11"/>
    <d v="2024-11-22T00:00:00"/>
    <x v="6"/>
    <s v="Pelecia"/>
    <s v="1318462"/>
    <s v="THE MEDIA COUNCIL OF KENYA TRU"/>
    <n v="2037527.62"/>
    <n v="0"/>
    <n v="2037527.62"/>
    <n v="202836"/>
    <n v="152127"/>
    <n v="354963"/>
    <n v="0.17421260772896907"/>
    <n v="0"/>
    <n v="354963"/>
    <n v="17748.150000000001"/>
    <m/>
    <n v="337214.85"/>
    <x v="0"/>
  </r>
  <r>
    <d v="2024-10-07T00:00:00"/>
    <s v="Normal-Income Tagged"/>
    <n v="11"/>
    <d v="2024-11-23T00:00:00"/>
    <x v="6"/>
    <s v="Pelecia"/>
    <s v="1318463"/>
    <s v="THE MEDIA COUNCIL OF KENYA TRU"/>
    <n v="366431.38"/>
    <n v="0"/>
    <n v="366431.38"/>
    <n v="36475"/>
    <n v="27356.25"/>
    <n v="63831.25"/>
    <n v="0.17419700790909337"/>
    <n v="0"/>
    <n v="63831.25"/>
    <n v="3191.5625"/>
    <m/>
    <n v="60639.6875"/>
    <x v="0"/>
  </r>
  <r>
    <d v="2024-10-07T00:00:00"/>
    <s v="Normal-Income Tagged"/>
    <n v="11"/>
    <d v="2024-11-24T00:00:00"/>
    <x v="6"/>
    <s v="Pelecia"/>
    <s v="1318464"/>
    <s v="THE MEDIA COUNCIL OF KENYA TRU"/>
    <n v="141037.65"/>
    <n v="0"/>
    <n v="141037.65"/>
    <n v="28073.200000000001"/>
    <n v="14036.6"/>
    <n v="42109.8"/>
    <n v="0.29857133892971133"/>
    <n v="0"/>
    <n v="42109.799999999996"/>
    <n v="2105.4899999999998"/>
    <m/>
    <n v="40004.31"/>
    <x v="0"/>
  </r>
  <r>
    <d v="2024-10-07T00:00:00"/>
    <s v="Normal-Income Tagged"/>
    <n v="11"/>
    <d v="2024-11-25T00:00:00"/>
    <x v="6"/>
    <s v="Pelecia"/>
    <s v="1318465"/>
    <s v="THE MEDIA COUNCIL OF KENYA TRU"/>
    <n v="5062.5"/>
    <n v="0"/>
    <n v="5062.5"/>
    <n v="1000"/>
    <n v="500"/>
    <n v="1500"/>
    <n v="0.29629629629629628"/>
    <n v="0"/>
    <n v="1500"/>
    <n v="75"/>
    <m/>
    <n v="1425"/>
    <x v="0"/>
  </r>
  <r>
    <d v="2024-10-07T00:00:00"/>
    <s v="Normal-Income Tagged"/>
    <n v="11"/>
    <d v="2024-11-26T00:00:00"/>
    <x v="6"/>
    <s v="Pelecia"/>
    <s v="1318466"/>
    <s v="THE MEDIA COUNCIL OF KENYA TRU"/>
    <n v="192483.11"/>
    <n v="0"/>
    <n v="192483.11"/>
    <n v="47895.25"/>
    <n v="19158.099999999999"/>
    <n v="67053.350000000006"/>
    <n v="0.34835965607579811"/>
    <n v="0"/>
    <n v="67053.350000000006"/>
    <n v="3352.6675000000005"/>
    <m/>
    <n v="63700.682500000003"/>
    <x v="0"/>
  </r>
  <r>
    <d v="2024-10-07T00:00:00"/>
    <s v="Normal-Income Tagged"/>
    <n v="11"/>
    <d v="2024-11-27T00:00:00"/>
    <x v="6"/>
    <s v="Pelecia"/>
    <s v="1318467"/>
    <s v="THE MEDIA COUNCIL OF KENYA TRU"/>
    <n v="59911.22"/>
    <n v="0"/>
    <n v="59911.22"/>
    <n v="5960.3"/>
    <n v="5960.3"/>
    <n v="11920.6"/>
    <n v="0.19897107753773"/>
    <n v="0"/>
    <n v="11920.6"/>
    <n v="596.03000000000009"/>
    <m/>
    <n v="11324.57"/>
    <x v="0"/>
  </r>
  <r>
    <d v="2024-10-07T00:00:00"/>
    <s v="Normal-Income Tagged"/>
    <n v="11"/>
    <d v="2024-11-28T00:00:00"/>
    <x v="6"/>
    <s v="Pelecia"/>
    <s v="1318468"/>
    <s v="THE MEDIA COUNCIL OF KENYA TRU"/>
    <n v="149948.56"/>
    <n v="0"/>
    <n v="149948.56"/>
    <n v="14923.7"/>
    <n v="14923.7"/>
    <n v="29847.4"/>
    <n v="0.19905092786486248"/>
    <n v="0"/>
    <n v="29847.4"/>
    <n v="1492.3700000000001"/>
    <m/>
    <n v="28355.030000000002"/>
    <x v="0"/>
  </r>
  <r>
    <d v="2024-10-07T00:00:00"/>
    <s v="Normal-Income Tagged"/>
    <n v="11"/>
    <d v="2024-11-29T00:00:00"/>
    <x v="6"/>
    <s v="Pelecia"/>
    <s v="1318469"/>
    <s v="THE MEDIA COUNCIL OF KENYA TRU"/>
    <n v="89950.79"/>
    <n v="0"/>
    <n v="89950.79"/>
    <n v="17901.599999999999"/>
    <n v="8950.7999999999993"/>
    <n v="26852.399999999998"/>
    <n v="0.29852322586605406"/>
    <n v="0"/>
    <n v="26852.399999999994"/>
    <n v="1342.62"/>
    <m/>
    <n v="25509.779999999995"/>
    <x v="0"/>
  </r>
  <r>
    <d v="2024-10-07T00:00:00"/>
    <s v="Normal-Income Tagged"/>
    <n v="11"/>
    <d v="2024-11-30T00:00:00"/>
    <x v="6"/>
    <s v="Pelecia"/>
    <s v="1318470"/>
    <s v="THE MEDIA COUNCIL OF KENYA TRU"/>
    <n v="1205287"/>
    <n v="0"/>
    <n v="1205287"/>
    <n v="95991"/>
    <n v="0"/>
    <n v="95991"/>
    <n v="7.9641612329677494E-2"/>
    <n v="0"/>
    <n v="95991"/>
    <n v="4799.55"/>
    <m/>
    <n v="91191.45"/>
    <x v="0"/>
  </r>
  <r>
    <d v="2024-10-08T00:00:00"/>
    <s v="Normal-Income Tagged"/>
    <n v="10"/>
    <d v="2024-12-01T00:00:00"/>
    <x v="6"/>
    <s v="Pelecia"/>
    <s v="1318480"/>
    <s v="THE ANTI-COUNTERFEIT AGENCY"/>
    <n v="8832.57"/>
    <n v="0"/>
    <n v="8832.57"/>
    <n v="879.3"/>
    <n v="0"/>
    <n v="879.3"/>
    <n v="9.9551999021802257E-2"/>
    <n v="0"/>
    <n v="879.3"/>
    <n v="43.965000000000003"/>
    <m/>
    <n v="835.33499999999992"/>
    <x v="0"/>
  </r>
  <r>
    <d v="2024-10-09T00:00:00"/>
    <s v="Normal-Income Tagged"/>
    <n v="9"/>
    <d v="2024-12-02T00:00:00"/>
    <x v="6"/>
    <s v="Pelecia"/>
    <s v="1318481"/>
    <s v="JUMBO CHEM K. LTD"/>
    <n v="900.03"/>
    <n v="0"/>
    <n v="900.03"/>
    <n v="179.2"/>
    <n v="0"/>
    <n v="179.2"/>
    <n v="0.19910447429530126"/>
    <n v="0"/>
    <n v="179.2"/>
    <n v="8.9599999999999991"/>
    <m/>
    <n v="170.23999999999998"/>
    <x v="0"/>
  </r>
  <r>
    <d v="2024-10-09T00:00:00"/>
    <s v="Normal-Income Tagged"/>
    <n v="9"/>
    <d v="2024-12-03T00:00:00"/>
    <x v="6"/>
    <s v="Pelecia"/>
    <s v="1318489"/>
    <s v="THE ANTI-COUNTERFEIT AGENCY"/>
    <n v="1628.29"/>
    <n v="0"/>
    <n v="1628.29"/>
    <n v="162.1"/>
    <n v="0"/>
    <n v="162.1"/>
    <n v="9.9552291053804906E-2"/>
    <n v="0"/>
    <n v="162.1"/>
    <n v="8.1050000000000004"/>
    <m/>
    <n v="153.995"/>
    <x v="0"/>
  </r>
  <r>
    <d v="2024-10-11T00:00:00"/>
    <s v="Normal-Income Tagged"/>
    <n v="7"/>
    <d v="2024-12-04T00:00:00"/>
    <x v="6"/>
    <s v="Pelecia"/>
    <s v="1318493"/>
    <s v="KENYA INSTITUTE OF CURRICULUM"/>
    <n v="8397.7999999999993"/>
    <n v="0"/>
    <n v="8397.7999999999993"/>
    <n v="836.02"/>
    <n v="0"/>
    <n v="836.02"/>
    <n v="9.9552263688108794E-2"/>
    <n v="0"/>
    <n v="836.02"/>
    <n v="41.801000000000002"/>
    <m/>
    <n v="794.21899999999994"/>
    <x v="0"/>
  </r>
  <r>
    <d v="2024-10-11T00:00:00"/>
    <s v="Normal-Income Tagged"/>
    <n v="7"/>
    <d v="2024-12-05T00:00:00"/>
    <x v="6"/>
    <s v="Pelecia"/>
    <s v="1318494"/>
    <s v="KENYA INSTITUTE OF CURRICULUM"/>
    <n v="11905.73"/>
    <n v="0"/>
    <n v="11905.73"/>
    <n v="1185.24"/>
    <n v="0"/>
    <n v="1185.24"/>
    <n v="9.955206442612087E-2"/>
    <n v="0"/>
    <n v="1185.24"/>
    <n v="59.262"/>
    <m/>
    <n v="1125.9780000000001"/>
    <x v="0"/>
  </r>
  <r>
    <d v="2024-10-11T00:00:00"/>
    <s v="Normal-Income Tagged"/>
    <n v="7"/>
    <d v="2024-12-06T00:00:00"/>
    <x v="6"/>
    <s v="Pelecia"/>
    <s v="1318495"/>
    <s v="KENYA INSTITUTE OF CURRICULUM"/>
    <n v="9587.61"/>
    <n v="0"/>
    <n v="9587.61"/>
    <n v="954.47"/>
    <n v="0"/>
    <n v="954.47"/>
    <n v="9.9552443205345231E-2"/>
    <n v="0"/>
    <n v="954.47"/>
    <n v="47.723500000000001"/>
    <m/>
    <n v="906.74649999999997"/>
    <x v="0"/>
  </r>
  <r>
    <d v="2024-10-11T00:00:00"/>
    <s v="Normal-Income Tagged"/>
    <n v="7"/>
    <d v="2024-12-07T00:00:00"/>
    <x v="6"/>
    <s v="Pelecia"/>
    <s v="1318496"/>
    <s v="KENYA INSTITUTE OF CURRICULUM"/>
    <n v="3317.54"/>
    <n v="0"/>
    <n v="3317.54"/>
    <n v="330.27"/>
    <n v="0"/>
    <n v="330.27"/>
    <n v="9.9552680600686047E-2"/>
    <n v="0"/>
    <n v="330.27"/>
    <n v="16.513500000000001"/>
    <m/>
    <n v="313.75649999999996"/>
    <x v="0"/>
  </r>
  <r>
    <d v="2024-10-11T00:00:00"/>
    <s v="Normal-Income Tagged"/>
    <n v="7"/>
    <d v="2024-12-08T00:00:00"/>
    <x v="6"/>
    <s v="Pelecia"/>
    <s v="1318497"/>
    <s v="KENYA INSTITUTE OF CURRICULUM"/>
    <n v="4431"/>
    <n v="0"/>
    <n v="4431"/>
    <n v="441.12"/>
    <n v="0"/>
    <n v="441.12"/>
    <n v="9.9553148273527417E-2"/>
    <n v="0"/>
    <n v="441.12"/>
    <n v="22.056000000000001"/>
    <m/>
    <n v="419.06400000000002"/>
    <x v="0"/>
  </r>
  <r>
    <d v="2024-10-11T00:00:00"/>
    <s v="Normal-Income Tagged"/>
    <n v="7"/>
    <d v="2024-12-09T00:00:00"/>
    <x v="6"/>
    <s v="Pelecia"/>
    <s v="1318501"/>
    <s v="ORARO &amp; CO. ADVOCATES."/>
    <n v="38582.85"/>
    <n v="0"/>
    <n v="38582.85"/>
    <n v="3841"/>
    <n v="0"/>
    <n v="3841"/>
    <n v="9.9552003027251743E-2"/>
    <n v="0"/>
    <n v="3840.9999999999995"/>
    <n v="192.04999999999998"/>
    <m/>
    <n v="3648.9499999999994"/>
    <x v="0"/>
  </r>
  <r>
    <d v="2024-10-11T00:00:00"/>
    <s v="Normal-Income Tagged"/>
    <n v="7"/>
    <d v="2024-12-10T00:00:00"/>
    <x v="6"/>
    <s v="Pelecia"/>
    <s v="1318502"/>
    <s v="PARO INVESTMENT/ PRIME BANK"/>
    <n v="269510.37"/>
    <n v="0"/>
    <n v="269510.37"/>
    <n v="53660.6"/>
    <n v="0"/>
    <n v="53660.6"/>
    <n v="0.1991040270546918"/>
    <n v="0"/>
    <n v="53660.6"/>
    <n v="2683.03"/>
    <m/>
    <n v="50977.57"/>
    <x v="0"/>
  </r>
  <r>
    <d v="2024-10-14T00:00:00"/>
    <s v="Normal-Income Tagged"/>
    <n v="4"/>
    <d v="2024-12-11T00:00:00"/>
    <x v="6"/>
    <s v="Pelecia"/>
    <n v="1318505"/>
    <s v="SAFARICOM PLC LTD"/>
    <n v="609528.1"/>
    <n v="0"/>
    <n v="609528.1"/>
    <n v="0"/>
    <n v="0"/>
    <n v="0"/>
    <n v="0"/>
    <n v="0"/>
    <n v="0"/>
    <n v="0"/>
    <m/>
    <n v="0"/>
    <x v="0"/>
  </r>
  <r>
    <d v="2024-01-01T00:00:00"/>
    <s v="Normal-Income Tagged"/>
    <n v="298"/>
    <d v="2024-01-01T00:00:00"/>
    <x v="0"/>
    <s v="Eugenia"/>
    <s v="1315148"/>
    <s v="SAFARICOM PLC LTD"/>
    <n v="1484251.21"/>
    <n v="1484251.21"/>
    <n v="0"/>
    <m/>
    <n v="0"/>
    <n v="0"/>
    <n v="0"/>
    <n v="0"/>
    <n v="0"/>
    <n v="0"/>
    <m/>
    <n v="0"/>
    <x v="1"/>
  </r>
  <r>
    <d v="2024-01-01T00:00:00"/>
    <s v="Normal-Income Tagged"/>
    <n v="298"/>
    <d v="2024-01-01T00:00:00"/>
    <x v="0"/>
    <s v="Eugenia"/>
    <s v="1315364"/>
    <s v="SAFARICOM PLC LTD"/>
    <n v="1781968.5"/>
    <n v="1781968.5"/>
    <n v="0"/>
    <m/>
    <n v="0"/>
    <n v="0"/>
    <n v="0"/>
    <n v="0"/>
    <n v="0"/>
    <n v="0"/>
    <m/>
    <n v="0"/>
    <x v="1"/>
  </r>
  <r>
    <d v="2024-01-01T00:00:00"/>
    <s v="Normal-Income Tagged"/>
    <n v="298"/>
    <d v="2024-01-01T00:00:00"/>
    <x v="0"/>
    <s v="Eugenia"/>
    <s v="1315376"/>
    <s v="SAFARICOM PLC LTD"/>
    <n v="5996770"/>
    <n v="5996770"/>
    <n v="0"/>
    <m/>
    <n v="5996770"/>
    <n v="5996770"/>
    <n v="1"/>
    <n v="5996770"/>
    <n v="0"/>
    <n v="0"/>
    <m/>
    <n v="0"/>
    <x v="1"/>
  </r>
  <r>
    <d v="2024-01-01T00:00:00"/>
    <s v="Normal-Income Tagged"/>
    <n v="298"/>
    <d v="2024-01-01T00:00:00"/>
    <x v="0"/>
    <s v="Eugenia"/>
    <s v="1315786"/>
    <s v="SAFARICOM PLC LTD"/>
    <n v="10000000"/>
    <n v="10000000"/>
    <n v="0"/>
    <m/>
    <n v="0"/>
    <n v="0"/>
    <n v="0"/>
    <n v="0"/>
    <n v="0"/>
    <n v="0"/>
    <m/>
    <n v="0"/>
    <x v="1"/>
  </r>
  <r>
    <d v="2024-01-01T00:00:00"/>
    <s v="Normal-Income Tagged"/>
    <n v="298"/>
    <d v="2024-01-01T00:00:00"/>
    <x v="0"/>
    <s v="Eugenia"/>
    <s v="1315787"/>
    <s v="SAFARICOM PLC LTD"/>
    <n v="777816.31"/>
    <n v="777816.31"/>
    <n v="0"/>
    <m/>
    <n v="0"/>
    <n v="0"/>
    <n v="0"/>
    <n v="0"/>
    <n v="0"/>
    <n v="0"/>
    <m/>
    <n v="0"/>
    <x v="1"/>
  </r>
  <r>
    <d v="2024-01-08T00:00:00"/>
    <s v="Normal-Income Tagged"/>
    <n v="291"/>
    <d v="2024-01-08T00:00:00"/>
    <x v="0"/>
    <s v="Eugenia"/>
    <s v="1315124"/>
    <s v="EMBASSY OF BELGIUM"/>
    <n v="346341.98"/>
    <n v="346341.98"/>
    <n v="0"/>
    <n v="68958.080000000002"/>
    <n v="0"/>
    <n v="68958.080000000002"/>
    <n v="0.19910401851949916"/>
    <n v="68958.080000000002"/>
    <n v="0"/>
    <n v="0"/>
    <m/>
    <n v="0"/>
    <x v="1"/>
  </r>
  <r>
    <d v="2024-01-08T00:00:00"/>
    <s v="Normal-Income Tagged"/>
    <n v="291"/>
    <d v="2024-01-08T00:00:00"/>
    <x v="0"/>
    <s v="Eugenia"/>
    <s v="1315119"/>
    <s v="MPESA FOUNDATION"/>
    <n v="561581"/>
    <n v="561581"/>
    <n v="0"/>
    <m/>
    <n v="0"/>
    <n v="0"/>
    <n v="0"/>
    <n v="0"/>
    <n v="0"/>
    <n v="0"/>
    <m/>
    <n v="0"/>
    <x v="1"/>
  </r>
  <r>
    <d v="2024-01-08T00:00:00"/>
    <s v="Normal-Income Tagged"/>
    <n v="291"/>
    <d v="2024-01-08T00:00:00"/>
    <x v="0"/>
    <s v="Eugenia"/>
    <s v="1315118"/>
    <s v="SAFARICOM FOUNDATION"/>
    <n v="181736.33"/>
    <n v="0"/>
    <n v="181736.33"/>
    <m/>
    <n v="0"/>
    <n v="0"/>
    <n v="0"/>
    <n v="0"/>
    <n v="0"/>
    <n v="0"/>
    <m/>
    <n v="0"/>
    <x v="1"/>
  </r>
  <r>
    <d v="2024-01-08T00:00:00"/>
    <s v="Normal-Income Tagged"/>
    <n v="291"/>
    <d v="2024-01-08T00:00:00"/>
    <x v="0"/>
    <s v="Eugenia"/>
    <s v="1315117"/>
    <s v="SAFARICOM PENSION FUND"/>
    <n v="603983.18000000005"/>
    <n v="603983.18000000005"/>
    <n v="0"/>
    <m/>
    <n v="0"/>
    <n v="0"/>
    <n v="0"/>
    <n v="0"/>
    <n v="0"/>
    <n v="0"/>
    <m/>
    <n v="0"/>
    <x v="1"/>
  </r>
  <r>
    <d v="2024-01-08T00:00:00"/>
    <s v="Normal-Income Tagged"/>
    <n v="291"/>
    <d v="2024-01-08T00:00:00"/>
    <x v="0"/>
    <s v="Eugenia"/>
    <s v="1315128"/>
    <s v="UBA KENYA BANK LTD"/>
    <n v="50225"/>
    <n v="50225"/>
    <n v="0"/>
    <n v="10000"/>
    <n v="0"/>
    <n v="10000"/>
    <n v="0.1991040318566451"/>
    <n v="10000"/>
    <n v="0"/>
    <n v="0"/>
    <m/>
    <n v="0"/>
    <x v="1"/>
  </r>
  <r>
    <d v="2024-01-08T00:00:00"/>
    <s v="Normal-Income Tagged"/>
    <n v="291"/>
    <d v="2024-01-08T00:00:00"/>
    <x v="0"/>
    <s v="Eugenia"/>
    <s v="1315120"/>
    <s v="ZINDUA TRUST"/>
    <n v="167835"/>
    <n v="167835"/>
    <n v="0"/>
    <m/>
    <n v="0"/>
    <n v="0"/>
    <n v="0"/>
    <n v="0"/>
    <n v="0"/>
    <n v="0"/>
    <m/>
    <n v="0"/>
    <x v="1"/>
  </r>
  <r>
    <d v="2024-01-11T00:00:00"/>
    <s v="Normal-Income Tagged"/>
    <n v="288"/>
    <d v="2024-01-11T00:00:00"/>
    <x v="0"/>
    <s v="Eugenia"/>
    <s v="1315195"/>
    <s v="THE M-PESA ACADEMY"/>
    <n v="3768215.83"/>
    <n v="3768215.83"/>
    <n v="0"/>
    <n v="937823.75"/>
    <n v="0"/>
    <n v="937823.75"/>
    <n v="0.2488773977683757"/>
    <n v="937823.75"/>
    <n v="0"/>
    <n v="0"/>
    <m/>
    <n v="0"/>
    <x v="1"/>
  </r>
  <r>
    <d v="2024-01-11T00:00:00"/>
    <s v="Normal-Income Tagged"/>
    <n v="288"/>
    <d v="2024-01-11T00:00:00"/>
    <x v="0"/>
    <s v="Eugenia"/>
    <s v="1315196"/>
    <s v="THE M-PESA ACADEMY"/>
    <n v="1248363"/>
    <n v="1248363"/>
    <n v="0"/>
    <n v="124273.07"/>
    <n v="0"/>
    <n v="124273.07"/>
    <n v="9.9548825141405187E-2"/>
    <n v="124273.07"/>
    <n v="0"/>
    <n v="0"/>
    <m/>
    <n v="0"/>
    <x v="1"/>
  </r>
  <r>
    <d v="2024-01-11T00:00:00"/>
    <s v="Normal-Income Tagged"/>
    <n v="288"/>
    <d v="2024-01-11T00:00:00"/>
    <x v="0"/>
    <s v="Eugenia"/>
    <s v="1315198"/>
    <s v="THE M-PESA ACADEMY"/>
    <n v="60310"/>
    <n v="60310"/>
    <n v="0"/>
    <n v="6000"/>
    <n v="0"/>
    <n v="6000"/>
    <n v="9.9485989056541199E-2"/>
    <n v="6000"/>
    <n v="0"/>
    <n v="0"/>
    <m/>
    <n v="0"/>
    <x v="1"/>
  </r>
  <r>
    <d v="2024-01-11T00:00:00"/>
    <s v="Normal-Income Tagged"/>
    <n v="288"/>
    <d v="2024-01-11T00:00:00"/>
    <x v="0"/>
    <s v="Eugenia"/>
    <s v="1315199"/>
    <s v="THE M-PESA ACADEMY"/>
    <n v="104249.85"/>
    <n v="104249.85"/>
    <n v="0"/>
    <n v="20748.599999999999"/>
    <n v="0"/>
    <n v="20748.599999999999"/>
    <n v="0.19902762450017911"/>
    <n v="20748.599999999999"/>
    <n v="0"/>
    <n v="0"/>
    <m/>
    <n v="0"/>
    <x v="1"/>
  </r>
  <r>
    <d v="2024-01-11T00:00:00"/>
    <s v="Normal-Income Tagged"/>
    <n v="288"/>
    <d v="2024-01-11T00:00:00"/>
    <x v="0"/>
    <s v="Eugenia"/>
    <s v="1315200"/>
    <s v="THE M-PESA ACADEMY"/>
    <n v="113609.77"/>
    <n v="113609.77"/>
    <n v="0"/>
    <n v="11306.1"/>
    <n v="0"/>
    <n v="11306.1"/>
    <n v="9.9516969359237331E-2"/>
    <n v="11306.1"/>
    <n v="0"/>
    <n v="0"/>
    <m/>
    <n v="0"/>
    <x v="1"/>
  </r>
  <r>
    <d v="2024-01-11T00:00:00"/>
    <s v="Normal-Income Tagged"/>
    <n v="288"/>
    <d v="2024-01-11T00:00:00"/>
    <x v="0"/>
    <s v="Eugenia"/>
    <s v="1315202"/>
    <s v="THE M-PESA ACADEMY"/>
    <n v="189913.61"/>
    <n v="189913.61"/>
    <n v="0"/>
    <n v="37804.6"/>
    <n v="0"/>
    <n v="37804.6"/>
    <n v="0.19906208933630404"/>
    <n v="37804.6"/>
    <n v="0"/>
    <n v="0"/>
    <m/>
    <n v="0"/>
    <x v="1"/>
  </r>
  <r>
    <d v="2024-01-11T00:00:00"/>
    <s v="Normal-Income Tagged"/>
    <n v="288"/>
    <d v="2024-01-11T00:00:00"/>
    <x v="0"/>
    <s v="Eugenia"/>
    <s v="1315203"/>
    <s v="THE M-PESA ACADEMY"/>
    <n v="12596.25"/>
    <n v="12596.25"/>
    <n v="0"/>
    <n v="2500"/>
    <n v="0"/>
    <n v="2500"/>
    <n v="0.19847176739108863"/>
    <n v="2500"/>
    <n v="0"/>
    <n v="0"/>
    <m/>
    <n v="0"/>
    <x v="1"/>
  </r>
  <r>
    <d v="2024-01-11T00:00:00"/>
    <s v="Normal-Income Tagged"/>
    <n v="288"/>
    <d v="2024-01-11T00:00:00"/>
    <x v="0"/>
    <s v="Eugenia"/>
    <s v="1315205"/>
    <s v="THE M-PESA ACADEMY"/>
    <n v="10085"/>
    <n v="10085"/>
    <n v="0"/>
    <n v="1000"/>
    <n v="0"/>
    <n v="1000"/>
    <n v="9.9157164105106596E-2"/>
    <n v="1000"/>
    <n v="0"/>
    <n v="0"/>
    <m/>
    <n v="0"/>
    <x v="1"/>
  </r>
  <r>
    <d v="2024-01-11T00:00:00"/>
    <s v="Normal-Income Tagged"/>
    <n v="288"/>
    <d v="2024-01-11T00:00:00"/>
    <x v="0"/>
    <s v="Eugenia"/>
    <s v="1315206"/>
    <s v="THE M-PESA ACADEMY"/>
    <n v="25152.5"/>
    <n v="25152.5"/>
    <n v="0"/>
    <n v="5000"/>
    <n v="0"/>
    <n v="5000"/>
    <n v="0.19878739687903788"/>
    <n v="5000"/>
    <n v="0"/>
    <n v="0"/>
    <m/>
    <n v="0"/>
    <x v="1"/>
  </r>
  <r>
    <d v="2024-01-11T00:00:00"/>
    <s v="Normal-Income Tagged"/>
    <n v="288"/>
    <d v="2024-01-11T00:00:00"/>
    <x v="0"/>
    <s v="Eugenia"/>
    <s v="1315208"/>
    <s v="THE M-PESA ACADEMY"/>
    <n v="35761.019999999997"/>
    <n v="35761.019999999997"/>
    <n v="0"/>
    <n v="7112.2"/>
    <n v="0"/>
    <n v="7112.2"/>
    <n v="0.19888135181826472"/>
    <n v="7112.2000000000007"/>
    <n v="0"/>
    <n v="0"/>
    <m/>
    <n v="0"/>
    <x v="1"/>
  </r>
  <r>
    <d v="2024-01-11T00:00:00"/>
    <s v="Normal-Income Tagged"/>
    <n v="288"/>
    <d v="2024-01-11T00:00:00"/>
    <x v="0"/>
    <s v="Eugenia"/>
    <s v="1315209"/>
    <s v="THE M-PESA ACADEMY"/>
    <n v="313594.68"/>
    <n v="313594.68"/>
    <n v="0"/>
    <n v="31215"/>
    <n v="0"/>
    <n v="31215"/>
    <n v="9.9539316164419633E-2"/>
    <n v="31215"/>
    <n v="0"/>
    <n v="0"/>
    <m/>
    <n v="0"/>
    <x v="1"/>
  </r>
  <r>
    <d v="2024-01-11T00:00:00"/>
    <s v="Normal-Income Tagged"/>
    <n v="288"/>
    <d v="2024-01-11T00:00:00"/>
    <x v="0"/>
    <s v="Eugenia"/>
    <s v="1315210"/>
    <s v="THE M-PESA ACADEMY"/>
    <n v="307306.51"/>
    <n v="307306.51"/>
    <n v="0"/>
    <n v="30589"/>
    <n v="0"/>
    <n v="30589"/>
    <n v="9.953905629919782E-2"/>
    <n v="30589"/>
    <n v="0"/>
    <n v="0"/>
    <m/>
    <n v="0"/>
    <x v="1"/>
  </r>
  <r>
    <d v="2024-01-11T00:00:00"/>
    <s v="Normal-Income Tagged"/>
    <n v="288"/>
    <d v="2024-01-11T00:00:00"/>
    <x v="0"/>
    <s v="Eugenia"/>
    <s v="1315212"/>
    <s v="THE M-PESA ACADEMY"/>
    <n v="25152.5"/>
    <n v="25152.5"/>
    <n v="0"/>
    <n v="2500"/>
    <n v="0"/>
    <n v="2500"/>
    <n v="9.9393698439518938E-2"/>
    <n v="2500"/>
    <n v="0"/>
    <n v="0"/>
    <m/>
    <n v="0"/>
    <x v="1"/>
  </r>
  <r>
    <d v="2024-01-11T00:00:00"/>
    <s v="Normal-Income Tagged"/>
    <n v="288"/>
    <d v="2024-01-11T00:00:00"/>
    <x v="0"/>
    <s v="Eugenia"/>
    <s v="1315213"/>
    <s v="THE M-PESA ACADEMY"/>
    <n v="1079977.95"/>
    <n v="1079977.95"/>
    <n v="0"/>
    <n v="107510"/>
    <n v="0"/>
    <n v="107510"/>
    <n v="9.9548328741341438E-2"/>
    <n v="107510"/>
    <n v="0"/>
    <n v="0"/>
    <m/>
    <n v="0"/>
    <x v="1"/>
  </r>
  <r>
    <d v="2024-01-11T00:00:00"/>
    <s v="Normal-Income Tagged"/>
    <n v="288"/>
    <d v="2024-01-11T00:00:00"/>
    <x v="0"/>
    <s v="Eugenia"/>
    <s v="1315214"/>
    <s v="THE M-PESA ACADEMY"/>
    <n v="99063.61"/>
    <n v="99063.61"/>
    <n v="0"/>
    <n v="9858"/>
    <n v="0"/>
    <n v="9858"/>
    <n v="9.95118187193057E-2"/>
    <n v="9858"/>
    <n v="0"/>
    <n v="0"/>
    <m/>
    <n v="0"/>
    <x v="1"/>
  </r>
  <r>
    <d v="2024-01-11T00:00:00"/>
    <s v="Normal-Income Tagged"/>
    <n v="288"/>
    <d v="2024-01-11T00:00:00"/>
    <x v="0"/>
    <s v="Eugenia"/>
    <s v="1315215"/>
    <s v="THE M-PESA ACADEMY"/>
    <n v="5063"/>
    <n v="5063"/>
    <n v="0"/>
    <n v="500.05"/>
    <n v="0"/>
    <n v="500.05"/>
    <n v="9.8765554019356119E-2"/>
    <n v="500.05"/>
    <n v="0"/>
    <n v="0"/>
    <m/>
    <n v="0"/>
    <x v="1"/>
  </r>
  <r>
    <d v="2024-01-12T00:00:00"/>
    <s v="Normal-Income Tagged"/>
    <n v="287"/>
    <d v="2024-01-12T00:00:00"/>
    <x v="0"/>
    <s v="Eugenia"/>
    <s v="1315228"/>
    <s v="EABX PUBLIC LIMITED COMPANY"/>
    <n v="17166.11"/>
    <n v="17166.11"/>
    <n v="0"/>
    <n v="1704.94"/>
    <n v="0"/>
    <n v="1704.94"/>
    <n v="9.9320113875537325E-2"/>
    <n v="1704.94"/>
    <n v="0"/>
    <n v="0"/>
    <m/>
    <n v="0"/>
    <x v="1"/>
  </r>
  <r>
    <d v="2024-01-12T00:00:00"/>
    <s v="Normal-Income Tagged"/>
    <n v="287"/>
    <d v="2024-01-12T00:00:00"/>
    <x v="0"/>
    <s v="Eugenia"/>
    <s v="1315230"/>
    <s v="EABX PUBLIC LIMITED COMPANY"/>
    <n v="5062.5"/>
    <n v="5062.5"/>
    <n v="0"/>
    <n v="1000"/>
    <n v="0"/>
    <n v="1000"/>
    <n v="0.19753086419753085"/>
    <n v="1000"/>
    <n v="0"/>
    <n v="0"/>
    <m/>
    <n v="0"/>
    <x v="1"/>
  </r>
  <r>
    <d v="2024-01-12T00:00:00"/>
    <s v="Normal-Income Tagged"/>
    <n v="287"/>
    <d v="2024-01-12T00:00:00"/>
    <x v="0"/>
    <s v="Eugenia"/>
    <s v="1315232"/>
    <s v="EABX PUBLIC LIMITED COMPANY"/>
    <n v="5062.5"/>
    <n v="5062.5"/>
    <n v="0"/>
    <n v="1250"/>
    <n v="0"/>
    <n v="1250"/>
    <n v="0.24691358024691357"/>
    <n v="1250"/>
    <n v="0"/>
    <n v="0"/>
    <m/>
    <n v="0"/>
    <x v="1"/>
  </r>
  <r>
    <d v="2024-01-12T00:00:00"/>
    <s v="Normal-Income Tagged"/>
    <n v="287"/>
    <d v="2024-01-12T00:00:00"/>
    <x v="0"/>
    <s v="Eugenia"/>
    <s v="1315233"/>
    <s v="EABX PUBLIC LIMITED COMPANY"/>
    <n v="8603.06"/>
    <n v="8603.06"/>
    <n v="0"/>
    <n v="852.47"/>
    <n v="0"/>
    <n v="852.47"/>
    <n v="9.9089161298421727E-2"/>
    <n v="852.47"/>
    <n v="0"/>
    <n v="0"/>
    <m/>
    <n v="0"/>
    <x v="1"/>
  </r>
  <r>
    <d v="2024-01-15T00:00:00"/>
    <s v="Normal-Income Tagged"/>
    <n v="284"/>
    <d v="2024-01-15T00:00:00"/>
    <x v="0"/>
    <s v="Eugenia"/>
    <s v="1315235"/>
    <s v="KENBRIGHT REINSURANCE BROKERS"/>
    <n v="464387.38"/>
    <n v="464387.38"/>
    <n v="0"/>
    <n v="92461.4"/>
    <n v="0"/>
    <n v="92461.4"/>
    <n v="0.19910403249976344"/>
    <n v="92461.4"/>
    <n v="0"/>
    <n v="0"/>
    <m/>
    <n v="0"/>
    <x v="1"/>
  </r>
  <r>
    <d v="2024-01-22T00:00:00"/>
    <s v="Normal-Income Tagged"/>
    <n v="277"/>
    <d v="2024-01-22T00:00:00"/>
    <x v="0"/>
    <s v="Eugenia"/>
    <s v="1315293"/>
    <s v="HIGH NOON PLAZA LIMITED"/>
    <n v="162164.48000000001"/>
    <n v="162164.48000000001"/>
    <n v="0"/>
    <n v="40359.5"/>
    <n v="0"/>
    <n v="40359.5"/>
    <n v="0.24888002600816159"/>
    <n v="40359.5"/>
    <n v="0"/>
    <n v="0"/>
    <m/>
    <n v="0"/>
    <x v="1"/>
  </r>
  <r>
    <d v="2024-01-22T00:00:00"/>
    <s v="Normal-Income Tagged"/>
    <n v="277"/>
    <d v="2024-01-22T00:00:00"/>
    <x v="0"/>
    <s v="Eugenia"/>
    <s v="1315294"/>
    <s v="HIGH NOON PLAZA LIMITED"/>
    <n v="28957.73"/>
    <n v="28957.73"/>
    <n v="0"/>
    <n v="7207"/>
    <n v="0"/>
    <n v="7207"/>
    <n v="0.24888000544241556"/>
    <n v="7207"/>
    <n v="0"/>
    <n v="0"/>
    <m/>
    <n v="0"/>
    <x v="1"/>
  </r>
  <r>
    <d v="2024-01-22T00:00:00"/>
    <s v="Normal-Income Tagged"/>
    <n v="277"/>
    <d v="2024-01-22T00:00:00"/>
    <x v="0"/>
    <s v="Eugenia"/>
    <s v="1315295"/>
    <s v="HIGH NOON PLAZA LIMITED"/>
    <n v="5022.5"/>
    <n v="5022.5"/>
    <n v="0"/>
    <n v="500"/>
    <n v="0"/>
    <n v="500"/>
    <n v="9.9552015928322551E-2"/>
    <n v="500"/>
    <n v="0"/>
    <n v="0"/>
    <m/>
    <n v="0"/>
    <x v="1"/>
  </r>
  <r>
    <d v="2024-01-22T00:00:00"/>
    <s v="Normal-Income Tagged"/>
    <n v="277"/>
    <d v="2024-01-22T00:00:00"/>
    <x v="0"/>
    <s v="Eugenia"/>
    <s v="1315296"/>
    <s v="HIGH NOON PLAZA LIMITED"/>
    <n v="5817.06"/>
    <n v="5817.06"/>
    <n v="0"/>
    <n v="579.1"/>
    <n v="0"/>
    <n v="579.1"/>
    <n v="9.9552007371421294E-2"/>
    <n v="579.1"/>
    <n v="0"/>
    <n v="0"/>
    <m/>
    <n v="0"/>
    <x v="1"/>
  </r>
  <r>
    <d v="2024-01-22T00:00:00"/>
    <s v="Normal-Income Tagged"/>
    <n v="277"/>
    <d v="2024-01-22T00:00:00"/>
    <x v="0"/>
    <s v="Eugenia"/>
    <s v="1315297"/>
    <s v="HIGH NOON PLAZA LIMITED"/>
    <n v="22601.25"/>
    <n v="22601.25"/>
    <n v="0"/>
    <n v="4500"/>
    <n v="0"/>
    <n v="4500"/>
    <n v="0.1991040318566451"/>
    <n v="4500"/>
    <n v="0"/>
    <n v="0"/>
    <m/>
    <n v="0"/>
    <x v="1"/>
  </r>
  <r>
    <d v="2024-01-22T00:00:00"/>
    <s v="Normal-Income Tagged"/>
    <n v="277"/>
    <d v="2024-01-22T00:00:00"/>
    <x v="0"/>
    <s v="Eugenia"/>
    <s v="1315298"/>
    <s v="HIGH NOON PLAZA LIMITED"/>
    <n v="7533.75"/>
    <n v="7533.75"/>
    <n v="0"/>
    <n v="1500"/>
    <n v="0"/>
    <n v="1500"/>
    <n v="0.1991040318566451"/>
    <n v="1500"/>
    <n v="0"/>
    <n v="0"/>
    <m/>
    <n v="0"/>
    <x v="1"/>
  </r>
  <r>
    <d v="2024-01-22T00:00:00"/>
    <s v="Normal-Income Tagged"/>
    <n v="277"/>
    <d v="2024-01-22T00:00:00"/>
    <x v="0"/>
    <s v="Eugenia"/>
    <s v="1315299"/>
    <s v="HIGH NOON PLAZA LIMITED"/>
    <n v="5022.5"/>
    <n v="5022.5"/>
    <n v="0"/>
    <n v="500"/>
    <n v="0"/>
    <n v="500"/>
    <n v="9.9552015928322551E-2"/>
    <n v="500"/>
    <n v="0"/>
    <n v="0"/>
    <m/>
    <n v="0"/>
    <x v="1"/>
  </r>
  <r>
    <d v="2024-01-22T00:00:00"/>
    <s v="Normal-Income Tagged"/>
    <n v="277"/>
    <d v="2024-01-22T00:00:00"/>
    <x v="0"/>
    <s v="Eugenia"/>
    <s v="1315300"/>
    <s v="SBM BANK (KENYA) LIMITED"/>
    <n v="856453.59"/>
    <n v="856453.59"/>
    <n v="0"/>
    <n v="213144.25"/>
    <n v="80994.820000000007"/>
    <n v="294139.07"/>
    <n v="0.34343842262369406"/>
    <n v="294139.07"/>
    <n v="0"/>
    <n v="0"/>
    <m/>
    <n v="0"/>
    <x v="1"/>
  </r>
  <r>
    <d v="2024-01-22T00:00:00"/>
    <s v="Normal-Income Tagged"/>
    <n v="277"/>
    <d v="2024-01-22T00:00:00"/>
    <x v="0"/>
    <s v="Eugenia"/>
    <s v="1315301"/>
    <s v="SBM BANK (KENYA) LIMITED"/>
    <n v="131880.63"/>
    <n v="131880.63"/>
    <n v="0"/>
    <n v="32812.5"/>
    <n v="12468.75"/>
    <n v="45281.25"/>
    <n v="0.34335027061972634"/>
    <n v="45281.25"/>
    <n v="0"/>
    <n v="0"/>
    <m/>
    <n v="0"/>
    <x v="1"/>
  </r>
  <r>
    <d v="2024-01-22T00:00:00"/>
    <s v="Normal-Income Tagged"/>
    <n v="277"/>
    <d v="2024-01-22T00:00:00"/>
    <x v="0"/>
    <s v="Eugenia"/>
    <s v="1315302"/>
    <s v="SBM BANK (KENYA) LIMITED"/>
    <n v="220260.56"/>
    <n v="220260.56"/>
    <n v="0"/>
    <n v="21923.4"/>
    <n v="20827.23"/>
    <n v="42750.630000000005"/>
    <n v="0.19409117092955727"/>
    <n v="42750.630000000005"/>
    <n v="0"/>
    <n v="0"/>
    <m/>
    <n v="0"/>
    <x v="1"/>
  </r>
  <r>
    <d v="2024-01-22T00:00:00"/>
    <s v="Normal-Income Tagged"/>
    <n v="277"/>
    <d v="2024-01-22T00:00:00"/>
    <x v="0"/>
    <s v="Eugenia"/>
    <s v="1315303"/>
    <s v="SBM BANK (KENYA) LIMITED"/>
    <n v="580669.13"/>
    <n v="580669.13"/>
    <n v="0"/>
    <n v="115605.6"/>
    <n v="54912.66"/>
    <n v="170518.26"/>
    <n v="0.29365821461871067"/>
    <n v="170518.26"/>
    <n v="0"/>
    <n v="0"/>
    <m/>
    <n v="0"/>
    <x v="1"/>
  </r>
  <r>
    <d v="2024-01-23T00:00:00"/>
    <s v="Normal-Income Tagged"/>
    <n v="276"/>
    <d v="2024-01-23T00:00:00"/>
    <x v="0"/>
    <s v="Eugenia"/>
    <s v="1315305"/>
    <s v="SBM BANK (KENYA) LIMITED"/>
    <n v="1118567.82"/>
    <n v="1118567.82"/>
    <n v="0"/>
    <n v="111351.7"/>
    <n v="105784.12"/>
    <n v="217135.82"/>
    <n v="0.19411949469456397"/>
    <n v="217135.82"/>
    <n v="0"/>
    <n v="0"/>
    <m/>
    <n v="0"/>
    <x v="1"/>
  </r>
  <r>
    <d v="2024-01-23T00:00:00"/>
    <s v="Normal-Income Tagged"/>
    <n v="276"/>
    <d v="2024-01-23T00:00:00"/>
    <x v="0"/>
    <s v="Eugenia"/>
    <s v="1315306"/>
    <s v="SBM BANK (KENYA) LIMITED"/>
    <n v="50265"/>
    <n v="50265"/>
    <n v="0"/>
    <n v="10000"/>
    <n v="4750"/>
    <n v="14750"/>
    <n v="0.29344474286282701"/>
    <n v="14750"/>
    <n v="0"/>
    <n v="0"/>
    <m/>
    <n v="0"/>
    <x v="1"/>
  </r>
  <r>
    <d v="2024-01-23T00:00:00"/>
    <s v="Normal-Income Tagged"/>
    <n v="276"/>
    <d v="2024-01-23T00:00:00"/>
    <x v="0"/>
    <s v="Eugenia"/>
    <s v="1315307"/>
    <s v="SBM BANK (KENYA) LIMITED"/>
    <n v="80210.149999999994"/>
    <n v="80210.149999999994"/>
    <n v="0"/>
    <n v="7981.1"/>
    <n v="7582.05"/>
    <n v="15563.150000000001"/>
    <n v="0.19402968327574505"/>
    <n v="15563.15"/>
    <n v="0"/>
    <n v="0"/>
    <m/>
    <n v="0"/>
    <x v="1"/>
  </r>
  <r>
    <d v="2024-01-23T00:00:00"/>
    <s v="Normal-Income Tagged"/>
    <n v="276"/>
    <d v="2024-01-23T00:00:00"/>
    <x v="0"/>
    <s v="Eugenia"/>
    <s v="1315308"/>
    <s v="SBM BANK (KENYA) LIMITED"/>
    <n v="75377.5"/>
    <n v="75377.5"/>
    <n v="0"/>
    <n v="15000"/>
    <n v="7125"/>
    <n v="22125"/>
    <n v="0.29352260289874299"/>
    <n v="22125"/>
    <n v="0"/>
    <n v="0"/>
    <m/>
    <n v="0"/>
    <x v="1"/>
  </r>
  <r>
    <d v="2024-01-23T00:00:00"/>
    <s v="Normal-Income Tagged"/>
    <n v="276"/>
    <d v="2024-01-23T00:00:00"/>
    <x v="0"/>
    <s v="Eugenia"/>
    <s v="1315309"/>
    <s v="SBM BANK (KENYA) LIMITED"/>
    <n v="535260.80000000005"/>
    <n v="535260.80000000005"/>
    <n v="0"/>
    <n v="53282.31"/>
    <n v="50618.19"/>
    <n v="103900.5"/>
    <n v="0.19411191703184688"/>
    <n v="103900.5"/>
    <n v="0"/>
    <n v="0"/>
    <m/>
    <n v="0"/>
    <x v="1"/>
  </r>
  <r>
    <d v="2024-01-23T00:00:00"/>
    <s v="Normal-Income Tagged"/>
    <n v="276"/>
    <d v="2024-01-23T00:00:00"/>
    <x v="0"/>
    <s v="Eugenia"/>
    <s v="1315311"/>
    <s v="SBM BANK (KENYA) LIMITED"/>
    <n v="1114461.46"/>
    <n v="1114461.46"/>
    <n v="0"/>
    <n v="110942.9"/>
    <n v="79046.820000000007"/>
    <n v="189989.72"/>
    <n v="0.17047670719811164"/>
    <n v="189989.72"/>
    <n v="0"/>
    <n v="0"/>
    <m/>
    <n v="0"/>
    <x v="1"/>
  </r>
  <r>
    <d v="2024-01-23T00:00:00"/>
    <s v="Normal-Income Tagged"/>
    <n v="276"/>
    <d v="2024-01-23T00:00:00"/>
    <x v="0"/>
    <s v="Eugenia"/>
    <s v="1315312"/>
    <s v="SBM BANK (KENYA) LIMITED"/>
    <n v="280295.5"/>
    <n v="280295.5"/>
    <n v="0"/>
    <n v="27900"/>
    <n v="0"/>
    <n v="27900"/>
    <n v="9.9537809204928371E-2"/>
    <n v="27900"/>
    <n v="0"/>
    <n v="0"/>
    <m/>
    <n v="0"/>
    <x v="1"/>
  </r>
  <r>
    <d v="2024-01-24T00:00:00"/>
    <s v="Normal-Income Tagged"/>
    <n v="275"/>
    <d v="2024-01-24T00:00:00"/>
    <x v="0"/>
    <s v="Eugenia"/>
    <s v="1316814"/>
    <s v="TOURISM FUND"/>
    <n v="55450929.340000004"/>
    <n v="55450929.340000004"/>
    <n v="0"/>
    <n v="5520251.7999999998"/>
    <n v="0"/>
    <n v="5520251.7999999998"/>
    <n v="9.9552015912164685E-2"/>
    <n v="5520251.7999999998"/>
    <n v="0"/>
    <n v="0"/>
    <m/>
    <n v="0"/>
    <x v="1"/>
  </r>
  <r>
    <d v="2024-01-26T00:00:00"/>
    <s v="Normal-Income Tagged"/>
    <n v="273"/>
    <d v="2024-01-26T00:00:00"/>
    <x v="0"/>
    <s v="Eugenia"/>
    <s v="1315348"/>
    <s v="NAIROBI SECURITIES EXCHANGE PL"/>
    <n v="15491.22"/>
    <n v="15491.22"/>
    <n v="0"/>
    <n v="1538.2"/>
    <n v="0"/>
    <n v="1538.2"/>
    <n v="9.9294955465095716E-2"/>
    <n v="1538.2"/>
    <n v="0"/>
    <n v="0"/>
    <m/>
    <n v="0"/>
    <x v="1"/>
  </r>
  <r>
    <d v="2024-01-26T00:00:00"/>
    <s v="Normal-Income Tagged"/>
    <n v="273"/>
    <d v="2024-01-26T00:00:00"/>
    <x v="0"/>
    <s v="Eugenia"/>
    <s v="1315349"/>
    <s v="NAIROBI SECURITIES EXCHANGE PL"/>
    <n v="25152.5"/>
    <n v="25152.5"/>
    <n v="0"/>
    <n v="2500"/>
    <n v="0"/>
    <n v="2500"/>
    <n v="9.9393698439518938E-2"/>
    <n v="2500"/>
    <n v="0"/>
    <n v="0"/>
    <m/>
    <n v="0"/>
    <x v="1"/>
  </r>
  <r>
    <d v="2024-01-26T00:00:00"/>
    <s v="Normal-Income Tagged"/>
    <n v="273"/>
    <d v="2024-01-26T00:00:00"/>
    <x v="0"/>
    <s v="Eugenia"/>
    <s v="1315350"/>
    <s v="NAIROBI SECURITIES EXCHANGE PL"/>
    <n v="266164.19"/>
    <n v="266164.19"/>
    <n v="0"/>
    <n v="52986.400000000001"/>
    <n v="0"/>
    <n v="52986.400000000001"/>
    <n v="0.19907411286244028"/>
    <n v="52986.400000000001"/>
    <n v="0"/>
    <n v="0"/>
    <m/>
    <n v="0"/>
    <x v="1"/>
  </r>
  <r>
    <d v="2024-01-29T00:00:00"/>
    <s v="Normal-Income Tagged"/>
    <n v="270"/>
    <d v="2024-01-29T00:00:00"/>
    <x v="0"/>
    <s v="Eugenia"/>
    <s v="1315361"/>
    <s v="SAFARICOM PLC LTD"/>
    <n v="43729803.359999999"/>
    <n v="43729803.359999999"/>
    <n v="0"/>
    <m/>
    <n v="0"/>
    <n v="0"/>
    <n v="0"/>
    <n v="0"/>
    <n v="0"/>
    <n v="0"/>
    <m/>
    <n v="0"/>
    <x v="1"/>
  </r>
  <r>
    <d v="2024-01-29T00:00:00"/>
    <s v="Normal-Income Tagged"/>
    <n v="270"/>
    <d v="2024-01-29T00:00:00"/>
    <x v="0"/>
    <s v="Eugenia"/>
    <s v="1315377"/>
    <s v="SAFARICOM PLC LTD"/>
    <n v="173039"/>
    <n v="173039"/>
    <n v="0"/>
    <m/>
    <n v="0"/>
    <n v="0"/>
    <n v="0"/>
    <n v="0"/>
    <n v="0"/>
    <n v="0"/>
    <m/>
    <n v="0"/>
    <x v="1"/>
  </r>
  <r>
    <d v="2024-01-29T00:00:00"/>
    <s v="Normal-Income Tagged"/>
    <n v="270"/>
    <d v="2024-01-29T00:00:00"/>
    <x v="0"/>
    <s v="Eugenia"/>
    <s v="1315378"/>
    <s v="SAFARICOM PLC LTD"/>
    <n v="749890.78"/>
    <n v="0"/>
    <n v="749890.78"/>
    <m/>
    <n v="0"/>
    <n v="0"/>
    <n v="0"/>
    <n v="0"/>
    <n v="0"/>
    <n v="0"/>
    <m/>
    <n v="0"/>
    <x v="1"/>
  </r>
  <r>
    <d v="2024-01-30T00:00:00"/>
    <s v="Normal-Income Tagged"/>
    <n v="269"/>
    <d v="2024-01-30T00:00:00"/>
    <x v="0"/>
    <s v="Eugenia"/>
    <s v="1315385"/>
    <s v="EABX PUBLIC LIMITED COMPANY"/>
    <n v="6068.18"/>
    <n v="6068.18"/>
    <n v="0"/>
    <n v="604.1"/>
    <n v="0"/>
    <n v="604.1"/>
    <n v="9.955208975343513E-2"/>
    <n v="604.1"/>
    <n v="0"/>
    <n v="0"/>
    <m/>
    <n v="0"/>
    <x v="1"/>
  </r>
  <r>
    <d v="2024-01-30T00:00:00"/>
    <s v="Normal-Income Tagged"/>
    <n v="269"/>
    <d v="2024-01-30T00:00:00"/>
    <x v="0"/>
    <s v="Eugenia"/>
    <s v="1315388"/>
    <s v="THE M-PESA ACADEMY"/>
    <n v="5576432"/>
    <n v="5576432"/>
    <n v="0"/>
    <n v="444112.85"/>
    <n v="0"/>
    <n v="444112.85"/>
    <n v="7.9641041081465705E-2"/>
    <n v="444112.85"/>
    <n v="0"/>
    <n v="0"/>
    <m/>
    <n v="0"/>
    <x v="1"/>
  </r>
  <r>
    <d v="2024-01-31T00:00:00"/>
    <s v="Normal-Income Tagged"/>
    <n v="268"/>
    <d v="2024-01-31T00:00:00"/>
    <x v="0"/>
    <s v="Eugenia"/>
    <s v="1315398"/>
    <s v="EXPORT CONSOLIDATION SERVICES"/>
    <n v="31135"/>
    <n v="31135"/>
    <n v="0"/>
    <n v="3000"/>
    <n v="0"/>
    <n v="3000"/>
    <n v="9.6354584872330173E-2"/>
    <n v="3000"/>
    <n v="0"/>
    <n v="0"/>
    <m/>
    <n v="0"/>
    <x v="1"/>
  </r>
  <r>
    <d v="2024-02-01T00:00:00"/>
    <s v="Normal-Income Tagged"/>
    <n v="267"/>
    <d v="2024-02-01T00:00:00"/>
    <x v="0"/>
    <s v="Eugenia"/>
    <s v="1315421"/>
    <s v="SAFARICOM PLC LTD"/>
    <n v="108438.79"/>
    <n v="108438.79"/>
    <n v="0"/>
    <m/>
    <n v="0"/>
    <n v="0"/>
    <n v="0"/>
    <n v="0"/>
    <n v="0"/>
    <n v="0"/>
    <m/>
    <n v="0"/>
    <x v="1"/>
  </r>
  <r>
    <d v="2024-02-06T00:00:00"/>
    <s v="Normal-Income Tagged"/>
    <n v="262"/>
    <d v="2024-02-06T00:00:00"/>
    <x v="0"/>
    <s v="Eugenia"/>
    <s v="1315457"/>
    <s v="SAFARICOM PLC LTD"/>
    <n v="3436376"/>
    <n v="3436376"/>
    <n v="0"/>
    <m/>
    <n v="0"/>
    <n v="0"/>
    <n v="0"/>
    <n v="0"/>
    <n v="0"/>
    <n v="0"/>
    <m/>
    <n v="0"/>
    <x v="1"/>
  </r>
  <r>
    <d v="2024-02-06T00:00:00"/>
    <s v="Normal-Income Tagged"/>
    <n v="262"/>
    <d v="2024-02-06T00:00:00"/>
    <x v="0"/>
    <s v="Eugenia"/>
    <s v="1315459"/>
    <s v="SAFARICOM PLC LTD"/>
    <n v="683983"/>
    <n v="683983"/>
    <n v="0"/>
    <m/>
    <n v="0"/>
    <n v="0"/>
    <n v="0"/>
    <n v="0"/>
    <n v="0"/>
    <n v="0"/>
    <m/>
    <n v="0"/>
    <x v="1"/>
  </r>
  <r>
    <d v="2024-02-09T00:00:00"/>
    <s v="Normal-Income Tagged"/>
    <n v="259"/>
    <d v="2024-02-09T00:00:00"/>
    <x v="0"/>
    <s v="Eugenia"/>
    <s v="1315497"/>
    <s v="SAFARICOM PLC LTD"/>
    <n v="4184713.25"/>
    <n v="4184713.25"/>
    <n v="0"/>
    <m/>
    <n v="0"/>
    <n v="0"/>
    <n v="0"/>
    <n v="0"/>
    <n v="0"/>
    <n v="0"/>
    <m/>
    <n v="0"/>
    <x v="1"/>
  </r>
  <r>
    <d v="2024-02-12T00:00:00"/>
    <s v="Normal-Income Tagged"/>
    <n v="256"/>
    <d v="2024-02-12T00:00:00"/>
    <x v="0"/>
    <s v="Eugenia"/>
    <s v="1315517"/>
    <s v="GREEN LIGHT PLANET KENYA LIMIT"/>
    <n v="134705.01"/>
    <n v="134705.01"/>
    <n v="0"/>
    <n v="18271.099999999999"/>
    <n v="10440.629999999999"/>
    <n v="28711.729999999996"/>
    <n v="0.21314522748634215"/>
    <n v="28711.729999999996"/>
    <n v="0"/>
    <n v="0"/>
    <m/>
    <n v="0"/>
    <x v="1"/>
  </r>
  <r>
    <d v="2024-02-12T00:00:00"/>
    <s v="Normal-Income Tagged"/>
    <n v="256"/>
    <d v="2024-02-12T00:00:00"/>
    <x v="0"/>
    <s v="Eugenia"/>
    <s v="1315518"/>
    <s v="GREEN LIGHT PLANET KENYA LIMIT"/>
    <n v="2109450"/>
    <n v="2109450"/>
    <n v="0"/>
    <n v="367500"/>
    <n v="157500"/>
    <n v="525000"/>
    <n v="0.24888003982080636"/>
    <n v="525000"/>
    <n v="0"/>
    <n v="0"/>
    <m/>
    <n v="0"/>
    <x v="1"/>
  </r>
  <r>
    <d v="2024-02-14T00:00:00"/>
    <s v="Normal-Income Tagged"/>
    <n v="254"/>
    <d v="2024-02-14T00:00:00"/>
    <x v="0"/>
    <s v="Eugenia"/>
    <s v="1315556"/>
    <s v="ORARO &amp; CO. ADVOCATES."/>
    <n v="42691.25"/>
    <n v="42691.25"/>
    <n v="0"/>
    <n v="4250"/>
    <n v="3187.5"/>
    <n v="7437.5"/>
    <n v="0.17421602787456447"/>
    <n v="7437.5000000000009"/>
    <n v="0"/>
    <n v="0"/>
    <m/>
    <n v="0"/>
    <x v="1"/>
  </r>
  <r>
    <d v="2024-02-14T00:00:00"/>
    <s v="Normal-Income Tagged"/>
    <n v="254"/>
    <d v="2024-02-14T00:00:00"/>
    <x v="0"/>
    <s v="Eugenia"/>
    <s v="1315549"/>
    <s v="THE M-PESA ACADEMY"/>
    <n v="260522.1"/>
    <n v="260522.1"/>
    <n v="0"/>
    <n v="25935.5"/>
    <n v="0"/>
    <n v="25935.5"/>
    <n v="9.9552014973009958E-2"/>
    <n v="25935.5"/>
    <n v="0"/>
    <n v="0"/>
    <m/>
    <n v="0"/>
    <x v="1"/>
  </r>
  <r>
    <d v="2024-02-15T00:00:00"/>
    <s v="Normal-Income Tagged"/>
    <n v="253"/>
    <d v="2024-02-15T00:00:00"/>
    <x v="0"/>
    <s v="Eugenia"/>
    <s v="1315562"/>
    <s v="GEOTHERMAL DEVELOPMENT COMPANY"/>
    <n v="6787151.0300000003"/>
    <n v="6787151.0300000003"/>
    <n v="0"/>
    <n v="675674.57"/>
    <n v="506755.93"/>
    <n v="1182430.5"/>
    <n v="0.17421602890130469"/>
    <n v="1182430.5"/>
    <n v="0"/>
    <n v="0"/>
    <m/>
    <n v="0"/>
    <x v="1"/>
  </r>
  <r>
    <d v="2024-02-16T00:00:00"/>
    <s v="Normal-Income Tagged"/>
    <n v="252"/>
    <d v="2024-02-16T00:00:00"/>
    <x v="0"/>
    <s v="Eugenia"/>
    <s v="1315572"/>
    <s v="HAND IN HAND EASTERN AFRICA"/>
    <n v="706504.85"/>
    <n v="706504.85"/>
    <n v="0"/>
    <n v="70330"/>
    <n v="50110.13"/>
    <n v="120440.13"/>
    <n v="0.17047318217277632"/>
    <n v="120440.13"/>
    <n v="0"/>
    <n v="0"/>
    <m/>
    <n v="0"/>
    <x v="1"/>
  </r>
  <r>
    <d v="2024-02-16T00:00:00"/>
    <s v="Normal-Income Tagged"/>
    <n v="252"/>
    <d v="2024-02-16T00:00:00"/>
    <x v="0"/>
    <s v="Eugenia"/>
    <s v="1315573"/>
    <s v="HAND IN HAND EASTERN AFRICA"/>
    <n v="184414.97"/>
    <n v="184414.97"/>
    <n v="0"/>
    <n v="18354.900000000001"/>
    <n v="13077.87"/>
    <n v="31432.770000000004"/>
    <n v="0.17044586998550065"/>
    <n v="31432.770000000004"/>
    <n v="0"/>
    <n v="0"/>
    <m/>
    <n v="0"/>
    <x v="1"/>
  </r>
  <r>
    <d v="2024-02-16T00:00:00"/>
    <s v="Normal-Income Tagged"/>
    <n v="252"/>
    <d v="2024-02-16T00:00:00"/>
    <x v="0"/>
    <s v="Eugenia"/>
    <s v="1315574"/>
    <s v="HAND IN HAND EASTERN AFRICA"/>
    <n v="18141.63"/>
    <n v="18141.63"/>
    <n v="0"/>
    <n v="4505.1400000000003"/>
    <n v="1283.96"/>
    <n v="5789.1"/>
    <n v="0.31910583558368238"/>
    <n v="5789.1"/>
    <n v="0"/>
    <n v="0"/>
    <m/>
    <n v="0"/>
    <x v="1"/>
  </r>
  <r>
    <d v="2024-02-20T00:00:00"/>
    <s v="Normal-Income Tagged"/>
    <n v="248"/>
    <d v="2024-02-20T00:00:00"/>
    <x v="0"/>
    <s v="Eugenia"/>
    <s v="1315599"/>
    <s v="EXPORT CONSOLIDATION SERVICES"/>
    <n v="24212.47"/>
    <n v="24212.47"/>
    <n v="0"/>
    <n v="2410.4"/>
    <n v="0"/>
    <n v="2410.4"/>
    <n v="9.9552007705120543E-2"/>
    <n v="2410.4"/>
    <n v="0"/>
    <n v="0"/>
    <m/>
    <n v="0"/>
    <x v="1"/>
  </r>
  <r>
    <d v="2024-02-20T00:00:00"/>
    <s v="Normal-Income Tagged"/>
    <n v="248"/>
    <d v="2024-02-20T00:00:00"/>
    <x v="0"/>
    <s v="Eugenia"/>
    <n v="1315596"/>
    <s v="KENYA POWER &amp; LIGHTING CO. LIM"/>
    <n v="7031.5"/>
    <n v="0"/>
    <n v="7031.5"/>
    <n v="700"/>
    <n v="0"/>
    <n v="700"/>
    <n v="9.9552015928322551E-2"/>
    <n v="0"/>
    <n v="700"/>
    <n v="35"/>
    <m/>
    <n v="665"/>
    <x v="1"/>
  </r>
  <r>
    <d v="2024-02-21T00:00:00"/>
    <s v="Normal-Income Tagged"/>
    <n v="247"/>
    <d v="2024-02-21T00:00:00"/>
    <x v="0"/>
    <s v="Eugenia"/>
    <s v="1315604"/>
    <s v="HAND IN HAND EASTERN AFRICA"/>
    <n v="110047.82"/>
    <n v="110047.82"/>
    <n v="0"/>
    <n v="10951.5"/>
    <n v="7802.94"/>
    <n v="18754.439999999999"/>
    <n v="0.17042082251152268"/>
    <n v="18754.439999999999"/>
    <n v="0"/>
    <n v="0"/>
    <m/>
    <n v="0"/>
    <x v="1"/>
  </r>
  <r>
    <d v="2024-02-21T00:00:00"/>
    <s v="Normal-Income Tagged"/>
    <n v="247"/>
    <d v="2024-02-21T00:00:00"/>
    <x v="0"/>
    <s v="Eugenia"/>
    <s v="1315605"/>
    <s v="HAND IN HAND EASTERN AFRICA"/>
    <n v="7280.65"/>
    <n v="7280.65"/>
    <n v="0"/>
    <n v="720.82"/>
    <n v="513.58000000000004"/>
    <n v="1234.4000000000001"/>
    <n v="0.16954530158708359"/>
    <n v="1234.4000000000001"/>
    <n v="0"/>
    <n v="0"/>
    <m/>
    <n v="0"/>
    <x v="1"/>
  </r>
  <r>
    <d v="2024-02-21T00:00:00"/>
    <s v="Normal-Income Tagged"/>
    <n v="247"/>
    <d v="2024-02-21T00:00:00"/>
    <x v="0"/>
    <s v="Eugenia"/>
    <s v="1315606"/>
    <s v="HAND IN HAND EASTERN AFRICA"/>
    <n v="20609.650000000001"/>
    <n v="20609.650000000001"/>
    <n v="0"/>
    <n v="2047.75"/>
    <n v="1459.02"/>
    <n v="3506.77"/>
    <n v="0.17015184634382435"/>
    <n v="3506.77"/>
    <n v="0"/>
    <n v="0"/>
    <m/>
    <n v="0"/>
    <x v="1"/>
  </r>
  <r>
    <d v="2024-02-21T00:00:00"/>
    <s v="Normal-Income Tagged"/>
    <n v="247"/>
    <d v="2024-02-21T00:00:00"/>
    <x v="0"/>
    <s v="Eugenia"/>
    <s v="1315607"/>
    <s v="HAND IN HAND EASTERN AFRICA"/>
    <n v="9800.7199999999993"/>
    <n v="0"/>
    <n v="9800.7199999999993"/>
    <n v="971.7"/>
    <n v="692.34"/>
    <n v="1664.04"/>
    <n v="0.16978752581442996"/>
    <n v="1664.04"/>
    <n v="0"/>
    <n v="0"/>
    <m/>
    <n v="0"/>
    <x v="1"/>
  </r>
  <r>
    <d v="2024-02-23T00:00:00"/>
    <s v="Normal-Income Tagged"/>
    <n v="245"/>
    <d v="2024-02-23T00:00:00"/>
    <x v="0"/>
    <s v="Eugenia"/>
    <s v="1315626"/>
    <s v="GREEN LIGHT PLANET KENYA LIMIT"/>
    <n v="6457.93"/>
    <n v="6457.93"/>
    <n v="0"/>
    <n v="642.9"/>
    <n v="482.18"/>
    <n v="1125.08"/>
    <n v="0.17421681560500035"/>
    <n v="1125.08"/>
    <n v="0"/>
    <n v="0"/>
    <m/>
    <n v="0"/>
    <x v="1"/>
  </r>
  <r>
    <d v="2024-02-26T00:00:00"/>
    <s v="Normal-Income Tagged"/>
    <n v="242"/>
    <d v="2024-02-26T00:00:00"/>
    <x v="0"/>
    <s v="Eugenia"/>
    <s v="1315658"/>
    <s v="EABX PUBLIC LIMITED COMPANY"/>
    <n v="1111818.78"/>
    <n v="1111818.78"/>
    <n v="0"/>
    <n v="110683.8"/>
    <n v="0"/>
    <n v="110683.8"/>
    <n v="9.9552015122464477E-2"/>
    <n v="110683.8"/>
    <n v="0"/>
    <n v="0"/>
    <m/>
    <n v="0"/>
    <x v="1"/>
  </r>
  <r>
    <d v="2024-02-26T00:00:00"/>
    <s v="Normal-Income Tagged"/>
    <n v="242"/>
    <d v="2024-02-26T00:00:00"/>
    <x v="0"/>
    <s v="Eugenia"/>
    <s v="1315659"/>
    <s v="EABX PUBLIC LIMITED COMPANY"/>
    <n v="733057.14"/>
    <n v="733057.14"/>
    <n v="0"/>
    <n v="72977.320000000007"/>
    <n v="0"/>
    <n v="72977.320000000007"/>
    <n v="9.9552021278996081E-2"/>
    <n v="72977.320000000007"/>
    <n v="0"/>
    <n v="0"/>
    <m/>
    <n v="0"/>
    <x v="1"/>
  </r>
  <r>
    <d v="2024-02-26T00:00:00"/>
    <s v="Normal-Income Tagged"/>
    <n v="242"/>
    <d v="2024-02-26T00:00:00"/>
    <x v="0"/>
    <s v="Eugenia"/>
    <s v="1315757"/>
    <s v="LARGE TAXPAYERS OFFICE WELFARE"/>
    <n v="533500"/>
    <n v="533500"/>
    <n v="0"/>
    <n v="42680"/>
    <n v="0"/>
    <n v="42680"/>
    <n v="0.08"/>
    <n v="42680"/>
    <n v="0"/>
    <n v="0"/>
    <m/>
    <n v="0"/>
    <x v="1"/>
  </r>
  <r>
    <d v="2024-02-27T00:00:00"/>
    <s v="Normal-Income Tagged"/>
    <n v="241"/>
    <d v="2024-02-27T00:00:00"/>
    <x v="0"/>
    <s v="Eugenia"/>
    <s v="1315679"/>
    <s v="K.R.C.S/ BOMA INTERNATIONAL HO"/>
    <n v="1705330"/>
    <n v="0"/>
    <n v="1705330"/>
    <n v="136426.4"/>
    <n v="0"/>
    <n v="136426.4"/>
    <n v="0.08"/>
    <n v="0"/>
    <n v="136426.4"/>
    <n v="6821.32"/>
    <m/>
    <n v="129605.07999999999"/>
    <x v="1"/>
  </r>
  <r>
    <d v="2024-02-27T00:00:00"/>
    <s v="Normal-Income Tagged"/>
    <n v="241"/>
    <d v="2024-02-27T00:00:00"/>
    <x v="0"/>
    <s v="Eugenia"/>
    <s v="1315677"/>
    <s v="K.R.C.S/EMERGENCY PLUS MEDICAL"/>
    <n v="5875022"/>
    <n v="0"/>
    <n v="5875022"/>
    <n v="470001.76"/>
    <n v="0"/>
    <n v="470001.76"/>
    <n v="0.08"/>
    <n v="0"/>
    <n v="470001.76"/>
    <n v="23500.088000000003"/>
    <m/>
    <n v="446501.67200000002"/>
    <x v="1"/>
  </r>
  <r>
    <d v="2024-02-27T00:00:00"/>
    <s v="Normal-Income Tagged"/>
    <n v="241"/>
    <d v="2024-02-27T00:00:00"/>
    <x v="0"/>
    <s v="Eugenia"/>
    <s v="1315680"/>
    <s v="K.R.C.S/SWITCH TV"/>
    <n v="626197"/>
    <n v="0"/>
    <n v="626197"/>
    <n v="50095.76"/>
    <n v="0"/>
    <n v="50095.76"/>
    <n v="0.08"/>
    <n v="0"/>
    <n v="50095.76"/>
    <n v="2504.7880000000005"/>
    <m/>
    <n v="47590.972000000002"/>
    <x v="1"/>
  </r>
  <r>
    <d v="2024-02-27T00:00:00"/>
    <s v="Normal-Income Tagged"/>
    <n v="241"/>
    <d v="2024-02-27T00:00:00"/>
    <x v="0"/>
    <s v="Eugenia"/>
    <n v="1315671"/>
    <s v="ORARO &amp; CO. ADVOCATES."/>
    <n v="10122140.58"/>
    <n v="10122140.58"/>
    <n v="0"/>
    <n v="1007679.5"/>
    <n v="0"/>
    <n v="1007679.5"/>
    <n v="9.9552015903734858E-2"/>
    <n v="1007680"/>
    <n v="0"/>
    <n v="0"/>
    <m/>
    <n v="0"/>
    <x v="1"/>
  </r>
  <r>
    <d v="2024-02-27T00:00:00"/>
    <s v="Normal-Income Tagged"/>
    <n v="241"/>
    <d v="2024-02-27T00:00:00"/>
    <x v="0"/>
    <s v="Eugenia"/>
    <s v="1315672"/>
    <s v="ORARO &amp; CO. ADVOCATES."/>
    <n v="88992.68"/>
    <n v="88992.68"/>
    <n v="0"/>
    <n v="8859.4"/>
    <n v="0"/>
    <n v="8859.4"/>
    <n v="9.9552008097744671E-2"/>
    <n v="8859.4"/>
    <n v="0"/>
    <n v="0"/>
    <m/>
    <n v="0"/>
    <x v="1"/>
  </r>
  <r>
    <d v="2024-02-27T00:00:00"/>
    <s v="Normal-Income Tagged"/>
    <n v="241"/>
    <d v="2024-02-27T00:00:00"/>
    <x v="0"/>
    <s v="Eugenia"/>
    <s v="1315673"/>
    <s v="ORARO &amp; CO. ADVOCATES."/>
    <n v="10629.72"/>
    <n v="10629.72"/>
    <n v="0"/>
    <n v="1058.21"/>
    <n v="0"/>
    <n v="1058.21"/>
    <n v="9.9552010777329988E-2"/>
    <n v="1058.21"/>
    <n v="0"/>
    <n v="0"/>
    <m/>
    <n v="0"/>
    <x v="1"/>
  </r>
  <r>
    <d v="2024-02-28T00:00:00"/>
    <s v="Normal-Income Tagged"/>
    <n v="240"/>
    <d v="2024-02-28T00:00:00"/>
    <x v="0"/>
    <s v="Eugenia"/>
    <s v="1315687"/>
    <s v="KCA UNIVERSITY"/>
    <n v="7991.3"/>
    <n v="7991.3"/>
    <n v="0"/>
    <n v="1591.1"/>
    <n v="0"/>
    <n v="1591.1"/>
    <n v="0.1991040256278703"/>
    <n v="1591.1"/>
    <n v="0"/>
    <n v="0"/>
    <m/>
    <n v="0"/>
    <x v="1"/>
  </r>
  <r>
    <d v="2024-03-01T00:00:00"/>
    <s v="Normal-Income Tagged"/>
    <n v="238"/>
    <d v="2024-03-01T00:00:00"/>
    <x v="0"/>
    <s v="Eugenia"/>
    <s v="1315718"/>
    <s v="PARAMOUNT HOLDINGS LIMITED"/>
    <n v="36825.79"/>
    <n v="36825.79"/>
    <n v="0"/>
    <n v="9155.25"/>
    <n v="0"/>
    <n v="9155.25"/>
    <n v="0.24860973790378971"/>
    <n v="9155.25"/>
    <n v="0"/>
    <n v="0"/>
    <m/>
    <n v="0"/>
    <x v="1"/>
  </r>
  <r>
    <d v="2024-03-01T00:00:00"/>
    <s v="Normal-Income Tagged"/>
    <n v="238"/>
    <d v="2024-03-01T00:00:00"/>
    <x v="0"/>
    <s v="Eugenia"/>
    <s v="1315719"/>
    <s v="PARAMOUNT HOLDINGS LIMITED"/>
    <n v="85500.86"/>
    <n v="85500.86"/>
    <n v="0"/>
    <n v="17015.599999999999"/>
    <n v="0"/>
    <n v="17015.599999999999"/>
    <n v="0.1990108637503763"/>
    <n v="17015.599999999999"/>
    <n v="0"/>
    <n v="0"/>
    <m/>
    <n v="0"/>
    <x v="1"/>
  </r>
  <r>
    <d v="2024-03-01T00:00:00"/>
    <s v="Normal-Income Tagged"/>
    <n v="238"/>
    <d v="2024-03-01T00:00:00"/>
    <x v="0"/>
    <s v="Eugenia"/>
    <s v="1315720"/>
    <s v="PARAMOUNT HOLDINGS LIMITED"/>
    <n v="10378.31"/>
    <n v="10378.31"/>
    <n v="0"/>
    <n v="1029.2"/>
    <n v="0"/>
    <n v="1029.2"/>
    <n v="9.9168361708216468E-2"/>
    <n v="1029.2"/>
    <n v="0"/>
    <n v="0"/>
    <m/>
    <n v="0"/>
    <x v="1"/>
  </r>
  <r>
    <d v="2024-03-04T00:00:00"/>
    <s v="Normal-Income Tagged"/>
    <n v="235"/>
    <d v="2024-03-04T00:00:00"/>
    <x v="0"/>
    <s v="Eugenia"/>
    <s v="1315739"/>
    <s v="TORRENT EAST AFRICA LIMITED"/>
    <n v="67531.47"/>
    <n v="67531.47"/>
    <n v="0"/>
    <n v="6722.89"/>
    <n v="0"/>
    <n v="6722.89"/>
    <n v="9.9551957035734606E-2"/>
    <n v="6722.89"/>
    <n v="0"/>
    <n v="0"/>
    <m/>
    <n v="0"/>
    <x v="1"/>
  </r>
  <r>
    <d v="2024-03-04T00:00:00"/>
    <s v="Normal-Income Tagged"/>
    <n v="235"/>
    <d v="2024-03-04T00:00:00"/>
    <x v="0"/>
    <s v="Eugenia"/>
    <s v="1315740"/>
    <s v="TORRENT EAST AFRICA LIMITED"/>
    <n v="58465.66"/>
    <n v="58465.66"/>
    <n v="0"/>
    <n v="5820.37"/>
    <n v="0"/>
    <n v="5820.37"/>
    <n v="9.9551942114396719E-2"/>
    <n v="5820.37"/>
    <n v="0"/>
    <n v="0"/>
    <m/>
    <n v="0"/>
    <x v="1"/>
  </r>
  <r>
    <d v="2024-03-04T00:00:00"/>
    <s v="Normal-Income Tagged"/>
    <n v="235"/>
    <d v="2024-03-04T00:00:00"/>
    <x v="0"/>
    <s v="Eugenia"/>
    <s v="1315741"/>
    <s v="TORRENT EAST AFRICA LIMITED"/>
    <n v="8753.6200000000008"/>
    <n v="8753.6200000000008"/>
    <n v="0"/>
    <n v="871.44"/>
    <n v="0"/>
    <n v="871.44"/>
    <n v="9.9551956790447829E-2"/>
    <n v="871.44"/>
    <n v="0"/>
    <n v="0"/>
    <m/>
    <n v="0"/>
    <x v="1"/>
  </r>
  <r>
    <d v="2024-03-05T00:00:00"/>
    <s v="Normal-Income Tagged"/>
    <n v="234"/>
    <d v="2024-03-05T00:00:00"/>
    <x v="0"/>
    <s v="Eugenia"/>
    <s v="1315750"/>
    <s v="HALTONS LIMITED"/>
    <n v="10045"/>
    <n v="0"/>
    <n v="10045"/>
    <n v="1000"/>
    <n v="0"/>
    <n v="1000"/>
    <n v="9.9552015928322551E-2"/>
    <n v="0"/>
    <n v="1000"/>
    <n v="50"/>
    <m/>
    <n v="950"/>
    <x v="1"/>
  </r>
  <r>
    <d v="2024-03-05T00:00:00"/>
    <s v="Normal-Income Tagged"/>
    <n v="234"/>
    <d v="2024-03-05T00:00:00"/>
    <x v="0"/>
    <s v="Eugenia"/>
    <s v="1315745"/>
    <s v="SAFARICOM PLC LTD"/>
    <n v="1315554.46"/>
    <n v="1315554.46"/>
    <n v="0"/>
    <m/>
    <n v="0"/>
    <n v="0"/>
    <n v="0"/>
    <n v="0"/>
    <n v="0"/>
    <n v="0"/>
    <m/>
    <n v="0"/>
    <x v="1"/>
  </r>
  <r>
    <d v="2024-03-06T00:00:00"/>
    <s v="Normal-Income Tagged"/>
    <n v="233"/>
    <d v="2024-03-06T00:00:00"/>
    <x v="0"/>
    <s v="Eugenia"/>
    <s v="1315763"/>
    <s v="JUMBO CHEM K. LTD"/>
    <n v="1450284.66"/>
    <n v="1450284.66"/>
    <n v="0"/>
    <n v="288757.52"/>
    <n v="0"/>
    <n v="288757.52"/>
    <n v="0.19910402968752358"/>
    <n v="288757.52"/>
    <n v="0"/>
    <n v="0"/>
    <m/>
    <n v="0"/>
    <x v="1"/>
  </r>
  <r>
    <d v="2024-03-07T00:00:00"/>
    <s v="Normal-Income Tagged"/>
    <n v="232"/>
    <d v="2024-03-07T00:00:00"/>
    <x v="0"/>
    <s v="Eugenia"/>
    <s v="1315782"/>
    <s v="JIMMY KAHINDI AND ASSOCIATES"/>
    <n v="36865.15"/>
    <n v="19000"/>
    <n v="17865.150000000001"/>
    <n v="7340"/>
    <n v="0"/>
    <n v="7340"/>
    <n v="0.1991040318566451"/>
    <n v="3782.976605276257"/>
    <n v="3557.0233947237434"/>
    <n v="177.85116973618719"/>
    <m/>
    <n v="3379.1722249875561"/>
    <x v="1"/>
  </r>
  <r>
    <d v="2024-03-08T00:00:00"/>
    <s v="Normal-Income Tagged"/>
    <n v="231"/>
    <d v="2024-03-08T00:00:00"/>
    <x v="0"/>
    <s v="Eugenia"/>
    <s v="1315793"/>
    <s v="EXPORT CONSOLIDATION SERVICES"/>
    <n v="213456.25"/>
    <n v="213456.25"/>
    <n v="0"/>
    <n v="37187.5"/>
    <n v="0"/>
    <n v="37187.5"/>
    <n v="0.17421602787456447"/>
    <n v="37187.5"/>
    <n v="0"/>
    <n v="0"/>
    <m/>
    <n v="0"/>
    <x v="1"/>
  </r>
  <r>
    <d v="2024-03-08T00:00:00"/>
    <s v="Normal-Income Tagged"/>
    <n v="231"/>
    <d v="2024-03-08T00:00:00"/>
    <x v="0"/>
    <s v="Eugenia"/>
    <s v="1315818"/>
    <s v="ZHONGMEI ENG GROUP LIMITED"/>
    <n v="37708.75"/>
    <n v="37708.75"/>
    <n v="0"/>
    <n v="3750"/>
    <n v="0"/>
    <n v="3750"/>
    <n v="9.9446414956740808E-2"/>
    <n v="3750"/>
    <n v="0"/>
    <n v="0"/>
    <m/>
    <n v="0"/>
    <x v="1"/>
  </r>
  <r>
    <d v="2024-03-11T00:00:00"/>
    <s v="Normal-Income Tagged"/>
    <n v="228"/>
    <d v="2024-03-11T00:00:00"/>
    <x v="0"/>
    <s v="Eugenia"/>
    <s v="1315838"/>
    <s v="KCA UNIVERSITY"/>
    <n v="7991.3"/>
    <n v="7991.3"/>
    <n v="0"/>
    <n v="1591.1"/>
    <n v="0"/>
    <n v="1591.1"/>
    <n v="0.1991040256278703"/>
    <n v="1591.1"/>
    <n v="0"/>
    <n v="0"/>
    <m/>
    <n v="0"/>
    <x v="1"/>
  </r>
  <r>
    <d v="2024-03-12T00:00:00"/>
    <s v="Normal-Income Tagged"/>
    <n v="227"/>
    <d v="2024-03-12T00:00:00"/>
    <x v="0"/>
    <s v="Eugenia"/>
    <s v="1315847"/>
    <s v="GREEN LIGHT PLANET KENYA LIMIT"/>
    <n v="11327.51"/>
    <n v="11327.51"/>
    <n v="0"/>
    <n v="1536.5"/>
    <n v="878"/>
    <n v="2414.5"/>
    <n v="0.21315364100318604"/>
    <n v="2414.5"/>
    <n v="0"/>
    <n v="0"/>
    <m/>
    <n v="0"/>
    <x v="1"/>
  </r>
  <r>
    <d v="2024-03-14T00:00:00"/>
    <s v="Normal-Income Tagged"/>
    <n v="225"/>
    <d v="2024-03-14T00:00:00"/>
    <x v="0"/>
    <s v="Eugenia"/>
    <s v="1315876"/>
    <s v="K.R.C.S/EMERGENCY PLUS MEDICAL"/>
    <n v="54202.5"/>
    <n v="0"/>
    <n v="54202.5"/>
    <n v="4500"/>
    <n v="4500"/>
    <n v="9000"/>
    <n v="0.16604400166044"/>
    <n v="0"/>
    <n v="9000"/>
    <n v="450"/>
    <m/>
    <n v="8550"/>
    <x v="1"/>
  </r>
  <r>
    <d v="2024-03-15T00:00:00"/>
    <s v="Normal-Income Tagged"/>
    <n v="224"/>
    <d v="2024-03-15T00:00:00"/>
    <x v="0"/>
    <s v="Eugenia"/>
    <s v="1315893"/>
    <s v="HUMAN RESOURCE MANAGEMENT PROF"/>
    <n v="5022.5"/>
    <n v="5022.5"/>
    <n v="0"/>
    <n v="1250"/>
    <n v="0"/>
    <n v="1250"/>
    <n v="0.24888003982080636"/>
    <n v="1250"/>
    <n v="0"/>
    <n v="0"/>
    <m/>
    <n v="0"/>
    <x v="1"/>
  </r>
  <r>
    <d v="2024-03-15T00:00:00"/>
    <s v="Normal-Income Tagged"/>
    <n v="224"/>
    <d v="2024-03-15T00:00:00"/>
    <x v="0"/>
    <s v="Eugenia"/>
    <s v="1315894"/>
    <s v="HUMAN RESOURCE MANAGEMENT PROF"/>
    <n v="5022.5"/>
    <n v="5022.5"/>
    <n v="0"/>
    <n v="500"/>
    <n v="0"/>
    <n v="500"/>
    <n v="9.9552015928322551E-2"/>
    <n v="500"/>
    <n v="0"/>
    <n v="0"/>
    <m/>
    <n v="0"/>
    <x v="1"/>
  </r>
  <r>
    <d v="2024-03-15T00:00:00"/>
    <s v="Normal-Income Tagged"/>
    <n v="224"/>
    <d v="2024-03-15T00:00:00"/>
    <x v="0"/>
    <s v="Eugenia"/>
    <s v="1315895"/>
    <s v="HUMAN RESOURCE MANAGEMENT PROF"/>
    <n v="23909.11"/>
    <n v="23909.11"/>
    <n v="0"/>
    <n v="2380.1999999999998"/>
    <n v="0"/>
    <n v="2380.1999999999998"/>
    <n v="9.9552011764553333E-2"/>
    <n v="2380.1999999999998"/>
    <n v="0"/>
    <n v="0"/>
    <m/>
    <n v="0"/>
    <x v="1"/>
  </r>
  <r>
    <d v="2024-03-15T00:00:00"/>
    <s v="Normal-Income Tagged"/>
    <n v="224"/>
    <d v="2024-03-15T00:00:00"/>
    <x v="0"/>
    <s v="Eugenia"/>
    <s v="1315896"/>
    <s v="HUMAN RESOURCE MANAGEMENT PROF"/>
    <n v="5022.5"/>
    <n v="5022.5"/>
    <n v="0"/>
    <n v="1000"/>
    <n v="0"/>
    <n v="1000"/>
    <n v="0.1991040318566451"/>
    <n v="1000"/>
    <n v="0"/>
    <n v="0"/>
    <m/>
    <n v="0"/>
    <x v="1"/>
  </r>
  <r>
    <d v="2024-03-18T00:00:00"/>
    <s v="Normal-Income Tagged"/>
    <n v="221"/>
    <d v="2024-03-18T00:00:00"/>
    <x v="0"/>
    <s v="Eugenia"/>
    <s v="1315915"/>
    <s v="KENYA VEHICLE MANUFACTURERS LT"/>
    <n v="2838242.08"/>
    <n v="2838242.08"/>
    <n v="0"/>
    <n v="280543.35999999999"/>
    <n v="0"/>
    <n v="280543.35999999999"/>
    <n v="9.8844056318127732E-2"/>
    <n v="280543.35999999999"/>
    <n v="0"/>
    <n v="0"/>
    <m/>
    <n v="0"/>
    <x v="1"/>
  </r>
  <r>
    <d v="2024-03-18T00:00:00"/>
    <s v="Normal-Income Tagged"/>
    <n v="221"/>
    <d v="2024-03-18T00:00:00"/>
    <x v="0"/>
    <s v="Eugenia"/>
    <s v="1315917"/>
    <s v="NAIROBI SECURITIES EXCHANGE PL"/>
    <n v="71861.75"/>
    <n v="71861.75"/>
    <n v="0"/>
    <n v="12512.5"/>
    <n v="0"/>
    <n v="12512.5"/>
    <n v="0.17411905499100705"/>
    <n v="12512.5"/>
    <n v="0"/>
    <n v="0"/>
    <m/>
    <n v="0"/>
    <x v="1"/>
  </r>
  <r>
    <d v="2024-03-18T00:00:00"/>
    <s v="Normal-Income Tagged"/>
    <n v="221"/>
    <d v="2024-03-18T00:00:00"/>
    <x v="0"/>
    <s v="Eugenia"/>
    <s v="1315916"/>
    <s v="SAFARICOM PLC LTD"/>
    <n v="716302.31"/>
    <n v="0"/>
    <n v="716302.31"/>
    <m/>
    <n v="0"/>
    <n v="0"/>
    <n v="0"/>
    <n v="0"/>
    <n v="0"/>
    <n v="0"/>
    <m/>
    <n v="0"/>
    <x v="1"/>
  </r>
  <r>
    <d v="2024-03-20T00:00:00"/>
    <s v="Normal-Income Tagged"/>
    <n v="219"/>
    <d v="2024-03-20T00:00:00"/>
    <x v="0"/>
    <s v="Eugenia"/>
    <s v="1316069"/>
    <s v="HALTONS LIMITED"/>
    <n v="914828.1"/>
    <n v="914828.1"/>
    <n v="0"/>
    <n v="91069"/>
    <n v="0"/>
    <n v="91069"/>
    <n v="9.9547663653969526E-2"/>
    <n v="91069"/>
    <n v="0"/>
    <n v="0"/>
    <m/>
    <n v="0"/>
    <x v="1"/>
  </r>
  <r>
    <d v="2024-03-20T00:00:00"/>
    <s v="Normal-Income Tagged"/>
    <n v="219"/>
    <d v="2024-03-20T00:00:00"/>
    <x v="0"/>
    <s v="Eugenia"/>
    <s v="1315930"/>
    <s v="K.R.C.S/EMERGENCY PLUS MEDICAL"/>
    <n v="45202.5"/>
    <n v="0"/>
    <n v="45202.5"/>
    <n v="4500"/>
    <n v="4500"/>
    <n v="9000"/>
    <n v="0.1991040318566451"/>
    <n v="0"/>
    <n v="9000"/>
    <n v="450"/>
    <m/>
    <n v="8550"/>
    <x v="1"/>
  </r>
  <r>
    <d v="2024-03-20T00:00:00"/>
    <s v="Normal-Income Tagged"/>
    <n v="219"/>
    <d v="2024-03-20T00:00:00"/>
    <x v="0"/>
    <s v="Eugenia"/>
    <n v="14808"/>
    <s v="KENYA VEHICLE MANUFACTURERS LT"/>
    <n v="-100537.28"/>
    <n v="0"/>
    <n v="-100537.28"/>
    <n v="-9939.4"/>
    <n v="0"/>
    <n v="-9939.4"/>
    <n v="9.886282978811442E-2"/>
    <n v="0"/>
    <n v="-9939.4"/>
    <n v="-496.97"/>
    <m/>
    <n v="-9442.43"/>
    <x v="1"/>
  </r>
  <r>
    <d v="2024-03-21T00:00:00"/>
    <s v="Normal-Income Tagged"/>
    <n v="218"/>
    <d v="2024-03-21T00:00:00"/>
    <x v="0"/>
    <s v="Eugenia"/>
    <s v="1315938"/>
    <s v="THE ANTI-COUNTERFEIT AGENCY"/>
    <n v="385482.9"/>
    <n v="385482.9"/>
    <n v="0"/>
    <n v="38375.599999999999"/>
    <n v="0"/>
    <n v="38375.599999999999"/>
    <n v="9.9552016444828029E-2"/>
    <n v="38375.599999999999"/>
    <n v="0"/>
    <n v="0"/>
    <m/>
    <n v="0"/>
    <x v="1"/>
  </r>
  <r>
    <d v="2024-03-26T00:00:00"/>
    <s v="Normal-Income Tagged"/>
    <n v="213"/>
    <d v="2024-03-26T00:00:00"/>
    <x v="0"/>
    <s v="Eugenia"/>
    <s v="14814"/>
    <s v="NAIROBI CLUB"/>
    <n v="-19587.75"/>
    <n v="0"/>
    <n v="-19587.75"/>
    <n v="-1950"/>
    <n v="-975"/>
    <n v="-2925"/>
    <n v="0.14932802389248381"/>
    <n v="0"/>
    <n v="-2925"/>
    <n v="-146.25"/>
    <m/>
    <n v="-2778.75"/>
    <x v="1"/>
  </r>
  <r>
    <d v="2024-03-26T00:00:00"/>
    <s v="Normal-Income Tagged"/>
    <n v="213"/>
    <d v="2024-03-26T00:00:00"/>
    <x v="0"/>
    <s v="Eugenia"/>
    <s v="1316001"/>
    <s v="NAIROBI CLUB"/>
    <n v="300119.49"/>
    <n v="125326.48"/>
    <n v="174793.01"/>
    <n v="74693.75"/>
    <n v="0"/>
    <n v="74693.75"/>
    <n v="0.24888003774763179"/>
    <n v="31191.259073177818"/>
    <n v="43502.490926822182"/>
    <n v="2175.1245463411092"/>
    <m/>
    <n v="41327.366380481071"/>
    <x v="1"/>
  </r>
  <r>
    <d v="2024-03-26T00:00:00"/>
    <s v="Normal-Income Tagged"/>
    <n v="213"/>
    <d v="2024-03-26T00:00:00"/>
    <x v="0"/>
    <s v="Eugenia"/>
    <s v="1316002"/>
    <s v="NAIROBI CLUB"/>
    <n v="24324.97"/>
    <n v="24075.98"/>
    <n v="248.9900000000016"/>
    <n v="6054"/>
    <n v="0"/>
    <n v="6054"/>
    <n v="0.24888006028373313"/>
    <n v="5992.0313537899528"/>
    <n v="61.968646210047112"/>
    <n v="3.0984323105023557"/>
    <m/>
    <n v="58.870213899544758"/>
    <x v="1"/>
  </r>
  <r>
    <d v="2024-03-26T00:00:00"/>
    <s v="Normal-Income Tagged"/>
    <n v="213"/>
    <d v="2024-03-26T00:00:00"/>
    <x v="0"/>
    <s v="Eugenia"/>
    <s v="1316003"/>
    <s v="NAIROBI CLUB"/>
    <n v="15202.11"/>
    <n v="15202.11"/>
    <n v="0"/>
    <n v="1513.4"/>
    <n v="0"/>
    <n v="1513.4"/>
    <n v="9.9551970088362737E-2"/>
    <n v="1513.4"/>
    <n v="0"/>
    <n v="0"/>
    <m/>
    <n v="0"/>
    <x v="1"/>
  </r>
  <r>
    <d v="2024-03-26T00:00:00"/>
    <s v="Normal-Income Tagged"/>
    <n v="213"/>
    <d v="2024-03-26T00:00:00"/>
    <x v="0"/>
    <s v="Eugenia"/>
    <s v="1316004"/>
    <s v="NAIROBI CLUB"/>
    <n v="19587.75"/>
    <n v="0"/>
    <n v="19587.75"/>
    <n v="1950"/>
    <n v="975"/>
    <n v="2925"/>
    <n v="0.14932802389248381"/>
    <n v="0"/>
    <n v="2925"/>
    <n v="146.25"/>
    <m/>
    <n v="2778.75"/>
    <x v="1"/>
  </r>
  <r>
    <d v="2024-03-26T00:00:00"/>
    <s v="Normal-Income Tagged"/>
    <n v="213"/>
    <d v="2024-03-26T00:00:00"/>
    <x v="0"/>
    <s v="Eugenia"/>
    <s v="1316005"/>
    <s v="NAIROBI CLUB"/>
    <n v="19587.75"/>
    <n v="19587.75"/>
    <n v="0"/>
    <n v="1950"/>
    <n v="0"/>
    <n v="1950"/>
    <n v="9.9552015928322551E-2"/>
    <n v="1950"/>
    <n v="0"/>
    <n v="0"/>
    <m/>
    <n v="0"/>
    <x v="1"/>
  </r>
  <r>
    <d v="2024-03-26T00:00:00"/>
    <s v="Normal-Income Tagged"/>
    <n v="213"/>
    <d v="2024-03-26T00:00:00"/>
    <x v="0"/>
    <s v="Eugenia"/>
    <s v="1316006"/>
    <s v="NAIROBI CLUB"/>
    <n v="12556.25"/>
    <n v="0"/>
    <n v="12556.25"/>
    <n v="2500"/>
    <n v="0"/>
    <n v="2500"/>
    <n v="0.1991040318566451"/>
    <n v="0"/>
    <n v="2500"/>
    <n v="125"/>
    <m/>
    <n v="2375"/>
    <x v="1"/>
  </r>
  <r>
    <d v="2024-03-26T00:00:00"/>
    <s v="Normal-Income Tagged"/>
    <n v="213"/>
    <d v="2024-03-26T00:00:00"/>
    <x v="0"/>
    <s v="Eugenia"/>
    <s v="1316007"/>
    <s v="NAIROBI CLUB"/>
    <n v="623366.59"/>
    <n v="500000"/>
    <n v="123366.58999999997"/>
    <n v="124114.8"/>
    <n v="0"/>
    <n v="124114.8"/>
    <n v="0.19910402962083676"/>
    <n v="99552.014810418375"/>
    <n v="24562.785189581617"/>
    <n v="1228.1392594790809"/>
    <m/>
    <n v="23334.645930102535"/>
    <x v="1"/>
  </r>
  <r>
    <d v="2024-03-26T00:00:00"/>
    <s v="Normal-Income Tagged"/>
    <n v="213"/>
    <d v="2024-03-26T00:00:00"/>
    <x v="0"/>
    <s v="Eugenia"/>
    <s v="1316008"/>
    <s v="NAIROBI CLUB"/>
    <n v="124673.52"/>
    <n v="124673.52"/>
    <n v="0"/>
    <n v="24823"/>
    <n v="0"/>
    <n v="24823"/>
    <n v="0.19910402786413667"/>
    <n v="24823"/>
    <n v="0"/>
    <n v="0"/>
    <m/>
    <n v="0"/>
    <x v="1"/>
  </r>
  <r>
    <d v="2024-03-26T00:00:00"/>
    <s v="Normal-Income Tagged"/>
    <n v="213"/>
    <d v="2024-03-26T00:00:00"/>
    <x v="0"/>
    <s v="Eugenia"/>
    <s v="1316009"/>
    <s v="NAIROBI CLUB"/>
    <n v="43341.16"/>
    <n v="43341.16"/>
    <n v="0"/>
    <n v="8629.4"/>
    <n v="0"/>
    <n v="8629.4"/>
    <n v="0.19910403874746313"/>
    <n v="8629.4"/>
    <n v="0"/>
    <n v="0"/>
    <m/>
    <n v="0"/>
    <x v="1"/>
  </r>
  <r>
    <d v="2024-03-26T00:00:00"/>
    <s v="Normal-Income Tagged"/>
    <n v="213"/>
    <d v="2024-03-26T00:00:00"/>
    <x v="0"/>
    <s v="Eugenia"/>
    <s v="1316010"/>
    <s v="NAIROBI CLUB"/>
    <n v="5022.5"/>
    <n v="0"/>
    <n v="5022.5"/>
    <n v="500"/>
    <n v="0"/>
    <n v="500"/>
    <n v="9.9552015928322551E-2"/>
    <n v="0"/>
    <n v="500"/>
    <n v="25"/>
    <m/>
    <n v="475"/>
    <x v="1"/>
  </r>
  <r>
    <d v="2024-03-26T00:00:00"/>
    <s v="Normal-Income Tagged"/>
    <n v="213"/>
    <d v="2024-03-26T00:00:00"/>
    <x v="0"/>
    <s v="Eugenia"/>
    <s v="1316011"/>
    <s v="NAIROBI CLUB"/>
    <n v="20090"/>
    <n v="20090"/>
    <n v="0"/>
    <n v="2000"/>
    <n v="0"/>
    <n v="2000"/>
    <n v="9.9552015928322551E-2"/>
    <n v="2000"/>
    <n v="0"/>
    <n v="0"/>
    <m/>
    <n v="0"/>
    <x v="1"/>
  </r>
  <r>
    <d v="2024-03-27T00:00:00"/>
    <s v="Normal-Income Tagged"/>
    <n v="212"/>
    <d v="2024-03-27T00:00:00"/>
    <x v="0"/>
    <s v="Eugenia"/>
    <s v="1316019"/>
    <s v="HALTONS LIMITED"/>
    <n v="35926.83"/>
    <n v="0"/>
    <n v="35926.83"/>
    <n v="3576.59"/>
    <n v="0"/>
    <n v="3576.59"/>
    <n v="9.9552061787805943E-2"/>
    <n v="0"/>
    <n v="3576.59"/>
    <n v="178.82950000000002"/>
    <m/>
    <n v="3397.7605000000003"/>
    <x v="1"/>
  </r>
  <r>
    <d v="2024-03-28T00:00:00"/>
    <s v="Normal-Income Tagged"/>
    <n v="211"/>
    <d v="2024-03-28T00:00:00"/>
    <x v="0"/>
    <s v="Eugenia"/>
    <s v="1316034"/>
    <s v="KAMBU RIDGE PROPERTIES"/>
    <n v="93157.33"/>
    <n v="0"/>
    <n v="93157.33"/>
    <n v="18548"/>
    <n v="0"/>
    <n v="18548"/>
    <n v="0.1991040318566451"/>
    <n v="0"/>
    <n v="18548"/>
    <n v="927.40000000000009"/>
    <m/>
    <n v="17620.599999999999"/>
    <x v="1"/>
  </r>
  <r>
    <d v="2024-04-03T00:00:00"/>
    <s v="Normal-Income Tagged"/>
    <n v="205"/>
    <d v="2024-04-03T00:00:00"/>
    <x v="0"/>
    <s v="Eugenia"/>
    <s v="1316077"/>
    <s v="ENASHIPAI RESORT AND SPA"/>
    <n v="6393758.8399999999"/>
    <n v="6393758.8399999999"/>
    <n v="0"/>
    <n v="1591269"/>
    <n v="0"/>
    <n v="1591269"/>
    <n v="0.24887848288003306"/>
    <n v="1591269"/>
    <n v="0"/>
    <n v="0"/>
    <m/>
    <n v="0"/>
    <x v="1"/>
  </r>
  <r>
    <d v="2024-04-09T00:00:00"/>
    <s v="Normal-Income Tagged"/>
    <n v="199"/>
    <d v="2024-04-09T00:00:00"/>
    <x v="0"/>
    <s v="Eugenia"/>
    <s v="1316146"/>
    <s v="KCA UNIVERSITY"/>
    <n v="10284.89"/>
    <n v="10284.89"/>
    <n v="0"/>
    <n v="2047.76"/>
    <n v="0"/>
    <n v="2047.76"/>
    <n v="0.19910373372977253"/>
    <n v="2047.76"/>
    <n v="0"/>
    <n v="0"/>
    <m/>
    <n v="0"/>
    <x v="1"/>
  </r>
  <r>
    <d v="2024-04-09T00:00:00"/>
    <s v="Normal-Income Tagged"/>
    <n v="199"/>
    <d v="2024-04-09T00:00:00"/>
    <x v="0"/>
    <s v="Eugenia"/>
    <s v="1316156"/>
    <s v="SAFARICOM PLC LTD"/>
    <n v="1962941"/>
    <n v="1962941"/>
    <n v="0"/>
    <m/>
    <n v="0"/>
    <n v="0"/>
    <n v="0"/>
    <n v="0"/>
    <n v="0"/>
    <n v="0"/>
    <m/>
    <n v="0"/>
    <x v="1"/>
  </r>
  <r>
    <d v="2024-04-09T00:00:00"/>
    <s v="Normal-Income Tagged"/>
    <n v="199"/>
    <d v="2024-04-09T00:00:00"/>
    <x v="0"/>
    <s v="Eugenia"/>
    <s v="1316153"/>
    <s v="SMILE AFRICA"/>
    <n v="19652.04"/>
    <n v="19652.04"/>
    <n v="0"/>
    <n v="1956.4"/>
    <n v="0"/>
    <n v="1956.4"/>
    <n v="9.9552005796853665E-2"/>
    <n v="1956.4"/>
    <n v="0"/>
    <n v="0"/>
    <m/>
    <n v="0"/>
    <x v="1"/>
  </r>
  <r>
    <d v="2024-04-11T00:00:00"/>
    <s v="Normal-Income Tagged"/>
    <n v="197"/>
    <d v="2024-04-11T00:00:00"/>
    <x v="0"/>
    <s v="Eugenia"/>
    <s v="1316161"/>
    <s v="IPAY KENYA LTD"/>
    <n v="984129.11"/>
    <n v="984129.11"/>
    <n v="0"/>
    <n v="97348.44"/>
    <n v="0"/>
    <n v="97348.44"/>
    <n v="9.8918362449414793E-2"/>
    <n v="97348.44"/>
    <n v="0"/>
    <n v="0"/>
    <m/>
    <n v="0"/>
    <x v="1"/>
  </r>
  <r>
    <d v="2024-04-12T00:00:00"/>
    <s v="Normal-Income Tagged"/>
    <n v="196"/>
    <d v="2024-04-12T00:00:00"/>
    <x v="0"/>
    <s v="Eugenia"/>
    <s v="1316182"/>
    <s v="MAC APARTMENTS LIMITED"/>
    <n v="5022.5"/>
    <n v="5022.5"/>
    <n v="0"/>
    <n v="1000"/>
    <n v="0"/>
    <n v="1000"/>
    <n v="0.1991040318566451"/>
    <n v="1000"/>
    <n v="0"/>
    <n v="0"/>
    <m/>
    <n v="0"/>
    <x v="1"/>
  </r>
  <r>
    <d v="2024-04-12T00:00:00"/>
    <s v="Normal-Income Tagged"/>
    <n v="196"/>
    <d v="2024-04-12T00:00:00"/>
    <x v="0"/>
    <s v="Eugenia"/>
    <s v="1316183"/>
    <s v="MAC APARTMENTS LIMITED"/>
    <n v="50225"/>
    <n v="50225"/>
    <n v="0"/>
    <n v="10000"/>
    <n v="0"/>
    <n v="10000"/>
    <n v="0.1991040318566451"/>
    <n v="10000"/>
    <n v="0"/>
    <n v="0"/>
    <m/>
    <n v="0"/>
    <x v="1"/>
  </r>
  <r>
    <d v="2024-04-12T00:00:00"/>
    <s v="Normal-Income Tagged"/>
    <n v="196"/>
    <d v="2024-04-12T00:00:00"/>
    <x v="0"/>
    <s v="Eugenia"/>
    <s v="1316184"/>
    <s v="MAC APARTMENTS LIMITED"/>
    <n v="38673.25"/>
    <n v="38673.25"/>
    <n v="0"/>
    <n v="7700"/>
    <n v="0"/>
    <n v="7700"/>
    <n v="0.1991040318566451"/>
    <n v="7700"/>
    <n v="0"/>
    <n v="0"/>
    <m/>
    <n v="0"/>
    <x v="1"/>
  </r>
  <r>
    <d v="2024-04-12T00:00:00"/>
    <s v="Normal-Income Tagged"/>
    <n v="196"/>
    <d v="2024-04-12T00:00:00"/>
    <x v="0"/>
    <s v="Eugenia"/>
    <s v="1316186"/>
    <s v="MAC APARTMENTS LIMITED"/>
    <n v="159024.4"/>
    <n v="159024.4"/>
    <n v="0"/>
    <n v="31662.400000000001"/>
    <n v="0"/>
    <n v="31662.400000000001"/>
    <n v="0.19910403686478303"/>
    <n v="31662.400000000001"/>
    <n v="0"/>
    <n v="0"/>
    <m/>
    <n v="0"/>
    <x v="1"/>
  </r>
  <r>
    <d v="2024-04-15T00:00:00"/>
    <s v="Normal-Income Tagged"/>
    <n v="193"/>
    <d v="2024-04-15T00:00:00"/>
    <x v="0"/>
    <s v="Seline"/>
    <s v="1316216"/>
    <s v="KENYA INSTITUTE OF CURRICULUM"/>
    <n v="14245.09"/>
    <n v="0"/>
    <n v="14245.09"/>
    <n v="1418.13"/>
    <n v="0"/>
    <n v="1418.13"/>
    <n v="9.9552196581418589E-2"/>
    <n v="0"/>
    <n v="1418.13"/>
    <n v="70.906500000000008"/>
    <m/>
    <n v="1347.2235000000001"/>
    <x v="1"/>
  </r>
  <r>
    <d v="2024-04-15T00:00:00"/>
    <s v="Normal-Income Tagged"/>
    <n v="193"/>
    <d v="2024-04-15T00:00:00"/>
    <x v="0"/>
    <s v="Seline"/>
    <s v="1316219"/>
    <s v="KENYA INSTITUTE OF CURRICULUM"/>
    <n v="47535.96"/>
    <n v="0"/>
    <n v="47535.96"/>
    <n v="4732.3"/>
    <n v="0"/>
    <n v="4732.3"/>
    <n v="9.9552002315720561E-2"/>
    <n v="0"/>
    <n v="4732.3"/>
    <n v="236.61500000000001"/>
    <m/>
    <n v="4495.6850000000004"/>
    <x v="1"/>
  </r>
  <r>
    <d v="2024-04-15T00:00:00"/>
    <s v="Normal-Income Tagged"/>
    <n v="193"/>
    <d v="2024-04-15T00:00:00"/>
    <x v="0"/>
    <s v="Seline"/>
    <s v="1316217"/>
    <s v="SAFARICOM PLC LTD"/>
    <n v="9040.5"/>
    <n v="9040.5"/>
    <n v="0"/>
    <n v="900"/>
    <n v="0"/>
    <n v="900"/>
    <n v="9.9552015928322551E-2"/>
    <n v="900"/>
    <n v="0"/>
    <n v="0"/>
    <m/>
    <n v="0"/>
    <x v="1"/>
  </r>
  <r>
    <d v="2024-04-17T00:00:00"/>
    <s v="Normal-Income Tagged"/>
    <n v="191"/>
    <d v="2024-04-17T00:00:00"/>
    <x v="0"/>
    <s v="Seline"/>
    <s v="1316243"/>
    <s v="KCA UNIVERSITY"/>
    <n v="7397.11"/>
    <n v="7397.11"/>
    <n v="0"/>
    <n v="736.4"/>
    <n v="0"/>
    <n v="736.4"/>
    <n v="9.9552392758793642E-2"/>
    <n v="736.4"/>
    <n v="0"/>
    <n v="0"/>
    <m/>
    <n v="0"/>
    <x v="1"/>
  </r>
  <r>
    <d v="2024-04-17T00:00:00"/>
    <s v="Normal-Income Tagged"/>
    <n v="191"/>
    <d v="2024-04-17T00:00:00"/>
    <x v="0"/>
    <s v="Seline"/>
    <s v="1316244"/>
    <s v="KCA UNIVERSITY"/>
    <n v="11013.48"/>
    <n v="11013.48"/>
    <n v="0"/>
    <n v="1096.4100000000001"/>
    <n v="0"/>
    <n v="1096.4100000000001"/>
    <n v="9.9551640353457774E-2"/>
    <n v="1096.4100000000001"/>
    <n v="0"/>
    <n v="0"/>
    <m/>
    <n v="0"/>
    <x v="1"/>
  </r>
  <r>
    <d v="2024-04-17T00:00:00"/>
    <s v="Normal-Income Tagged"/>
    <n v="191"/>
    <d v="2024-04-17T00:00:00"/>
    <x v="0"/>
    <s v="Seline"/>
    <s v="1316245"/>
    <s v="KCA UNIVERSITY"/>
    <n v="9499.35"/>
    <n v="9499.35"/>
    <n v="0"/>
    <n v="945.68"/>
    <n v="0"/>
    <n v="945.68"/>
    <n v="9.9552074615631592E-2"/>
    <n v="945.68"/>
    <n v="0"/>
    <n v="0"/>
    <m/>
    <n v="0"/>
    <x v="1"/>
  </r>
  <r>
    <d v="2024-04-17T00:00:00"/>
    <s v="Normal-Income Tagged"/>
    <n v="191"/>
    <d v="2024-04-17T00:00:00"/>
    <x v="0"/>
    <s v="Seline"/>
    <s v="1316246"/>
    <s v="KCA UNIVERSITY"/>
    <n v="9991.91"/>
    <n v="9991.91"/>
    <n v="0"/>
    <n v="994.72"/>
    <n v="0"/>
    <n v="994.72"/>
    <n v="9.9552538003244623E-2"/>
    <n v="994.71999999999991"/>
    <n v="0"/>
    <n v="0"/>
    <m/>
    <n v="0"/>
    <x v="1"/>
  </r>
  <r>
    <d v="2024-04-17T00:00:00"/>
    <s v="Normal-Income Tagged"/>
    <n v="191"/>
    <d v="2024-04-17T00:00:00"/>
    <x v="0"/>
    <s v="Seline"/>
    <s v="1316247"/>
    <s v="KCA UNIVERSITY"/>
    <n v="62787.7"/>
    <n v="62787.7"/>
    <n v="0"/>
    <n v="6250.64"/>
    <n v="0"/>
    <n v="6250.64"/>
    <n v="9.9551982315007573E-2"/>
    <n v="6250.64"/>
    <n v="0"/>
    <n v="0"/>
    <m/>
    <n v="0"/>
    <x v="1"/>
  </r>
  <r>
    <d v="2024-04-17T00:00:00"/>
    <s v="Normal-Income Tagged"/>
    <n v="191"/>
    <d v="2024-04-17T00:00:00"/>
    <x v="0"/>
    <s v="Seline"/>
    <s v="1316248"/>
    <s v="KCA UNIVERSITY"/>
    <n v="6333.17"/>
    <n v="6333.17"/>
    <n v="0"/>
    <n v="630.48"/>
    <n v="0"/>
    <n v="630.48"/>
    <n v="9.9552041078954143E-2"/>
    <n v="630.48"/>
    <n v="0"/>
    <n v="0"/>
    <m/>
    <n v="0"/>
    <x v="1"/>
  </r>
  <r>
    <d v="2024-04-18T00:00:00"/>
    <s v="Normal-Income Tagged"/>
    <n v="190"/>
    <d v="2024-04-18T00:00:00"/>
    <x v="0"/>
    <s v="Seline"/>
    <s v="1316265"/>
    <s v="EAST AFRICA DEVICE ASSEMBLY KE"/>
    <n v="4876541"/>
    <n v="4876541"/>
    <n v="0"/>
    <n v="484155.4"/>
    <n v="0"/>
    <n v="484155.4"/>
    <n v="9.9282544738165848E-2"/>
    <n v="484155.4"/>
    <n v="0"/>
    <n v="0"/>
    <m/>
    <n v="0"/>
    <x v="1"/>
  </r>
  <r>
    <d v="2024-04-19T00:00:00"/>
    <s v="Normal-Income Tagged"/>
    <n v="189"/>
    <d v="2024-04-19T00:00:00"/>
    <x v="0"/>
    <s v="Seline"/>
    <s v="1316266"/>
    <s v="KCA UNIVERSITY"/>
    <n v="50147.79"/>
    <n v="50147.79"/>
    <n v="0"/>
    <n v="4992.3100000000004"/>
    <n v="0"/>
    <n v="4992.3100000000004"/>
    <n v="9.9551944362852293E-2"/>
    <n v="4992.3100000000004"/>
    <n v="0"/>
    <n v="0"/>
    <m/>
    <n v="0"/>
    <x v="1"/>
  </r>
  <r>
    <d v="2024-04-19T00:00:00"/>
    <s v="Normal-Income Tagged"/>
    <n v="189"/>
    <d v="2024-04-19T00:00:00"/>
    <x v="0"/>
    <s v="Seline"/>
    <s v="1316267"/>
    <s v="KCA UNIVERSITY"/>
    <n v="8915.94"/>
    <n v="8915.94"/>
    <n v="0"/>
    <n v="887.6"/>
    <n v="0"/>
    <n v="887.6"/>
    <n v="9.9552038259566572E-2"/>
    <n v="887.6"/>
    <n v="0"/>
    <n v="0"/>
    <m/>
    <n v="0"/>
    <x v="1"/>
  </r>
  <r>
    <d v="2024-04-19T00:00:00"/>
    <s v="Normal-Income Tagged"/>
    <n v="189"/>
    <d v="2024-04-19T00:00:00"/>
    <x v="0"/>
    <s v="Seline"/>
    <s v="1316268"/>
    <s v="KCA UNIVERSITY"/>
    <n v="6828.34"/>
    <n v="6828.34"/>
    <n v="0"/>
    <n v="679.78"/>
    <n v="0"/>
    <n v="679.78"/>
    <n v="9.95527463483072E-2"/>
    <n v="679.78"/>
    <n v="0"/>
    <n v="0"/>
    <m/>
    <n v="0"/>
    <x v="1"/>
  </r>
  <r>
    <d v="2024-04-19T00:00:00"/>
    <s v="Normal-Income Tagged"/>
    <n v="189"/>
    <d v="2024-04-19T00:00:00"/>
    <x v="0"/>
    <s v="Seline"/>
    <s v="1316269"/>
    <s v="KCA UNIVERSITY"/>
    <n v="9111.01"/>
    <n v="9111.01"/>
    <n v="0"/>
    <n v="907.02"/>
    <n v="0"/>
    <n v="907.02"/>
    <n v="9.9552080395038531E-2"/>
    <n v="907.02"/>
    <n v="0"/>
    <n v="0"/>
    <m/>
    <n v="0"/>
    <x v="1"/>
  </r>
  <r>
    <d v="2024-04-19T00:00:00"/>
    <s v="Normal-Income Tagged"/>
    <n v="189"/>
    <d v="2024-04-19T00:00:00"/>
    <x v="0"/>
    <s v="Seline"/>
    <s v="1316270"/>
    <s v="KCA UNIVERSITY"/>
    <n v="6333.17"/>
    <n v="6333.17"/>
    <n v="0"/>
    <n v="630.48"/>
    <n v="0"/>
    <n v="630.48"/>
    <n v="9.9552041078954143E-2"/>
    <n v="630.48"/>
    <n v="0"/>
    <n v="0"/>
    <m/>
    <n v="0"/>
    <x v="1"/>
  </r>
  <r>
    <d v="2024-04-19T00:00:00"/>
    <s v="Normal-Income Tagged"/>
    <n v="189"/>
    <d v="2024-04-19T00:00:00"/>
    <x v="0"/>
    <s v="Seline"/>
    <s v="1316271"/>
    <s v="KCA UNIVERSITY"/>
    <n v="6333.17"/>
    <n v="6333.17"/>
    <n v="0"/>
    <n v="630.48"/>
    <n v="0"/>
    <n v="630.48"/>
    <n v="9.9552041078954143E-2"/>
    <n v="630.48"/>
    <n v="0"/>
    <n v="0"/>
    <m/>
    <n v="0"/>
    <x v="1"/>
  </r>
  <r>
    <d v="2024-04-19T00:00:00"/>
    <s v="Normal-Income Tagged"/>
    <n v="189"/>
    <d v="2024-04-19T00:00:00"/>
    <x v="0"/>
    <s v="Seline"/>
    <s v="1316272"/>
    <s v="KCA UNIVERSITY"/>
    <n v="7479.29"/>
    <n v="7479.29"/>
    <n v="0"/>
    <n v="744.58"/>
    <n v="0"/>
    <n v="744.58"/>
    <n v="9.9552230225061475E-2"/>
    <n v="744.58"/>
    <n v="0"/>
    <n v="0"/>
    <m/>
    <n v="0"/>
    <x v="1"/>
  </r>
  <r>
    <d v="2024-04-19T00:00:00"/>
    <s v="Normal-Income Tagged"/>
    <n v="189"/>
    <d v="2024-04-19T00:00:00"/>
    <x v="0"/>
    <s v="Seline"/>
    <s v="1316273"/>
    <s v="KCA UNIVERSITY"/>
    <n v="70003.02"/>
    <n v="70003.02"/>
    <n v="0"/>
    <n v="6968.94"/>
    <n v="0"/>
    <n v="6968.94"/>
    <n v="9.9551990756970188E-2"/>
    <n v="6968.94"/>
    <n v="0"/>
    <n v="0"/>
    <m/>
    <n v="0"/>
    <x v="1"/>
  </r>
  <r>
    <d v="2024-04-19T00:00:00"/>
    <s v="Normal-Income Tagged"/>
    <n v="189"/>
    <d v="2024-04-19T00:00:00"/>
    <x v="0"/>
    <s v="Seline"/>
    <s v="1316277"/>
    <s v="KCA UNIVERSITY"/>
    <n v="14143.5"/>
    <n v="14143.5"/>
    <n v="0"/>
    <n v="1408.01"/>
    <n v="0"/>
    <n v="1408.01"/>
    <n v="9.9551737547283206E-2"/>
    <n v="1408.01"/>
    <n v="0"/>
    <n v="0"/>
    <m/>
    <n v="0"/>
    <x v="1"/>
  </r>
  <r>
    <d v="2024-04-19T00:00:00"/>
    <s v="Normal-Income Tagged"/>
    <n v="189"/>
    <d v="2024-04-19T00:00:00"/>
    <x v="0"/>
    <s v="Seline"/>
    <s v="1316278"/>
    <s v="KCA UNIVERSITY"/>
    <n v="121672.32000000001"/>
    <n v="121672.32000000001"/>
    <n v="0"/>
    <n v="12112.73"/>
    <n v="0"/>
    <n v="12112.73"/>
    <n v="9.9552059170072524E-2"/>
    <n v="12112.73"/>
    <n v="0"/>
    <n v="0"/>
    <m/>
    <n v="0"/>
    <x v="1"/>
  </r>
  <r>
    <d v="2024-04-19T00:00:00"/>
    <s v="Normal-Income Tagged"/>
    <n v="189"/>
    <d v="2024-04-19T00:00:00"/>
    <x v="0"/>
    <s v="Seline"/>
    <s v="1316279"/>
    <s v="KCA UNIVERSITY"/>
    <n v="114225.5"/>
    <n v="114225.5"/>
    <n v="0"/>
    <n v="11371.38"/>
    <n v="0"/>
    <n v="11371.38"/>
    <n v="9.9552026473948452E-2"/>
    <n v="11371.38"/>
    <n v="0"/>
    <n v="0"/>
    <m/>
    <n v="0"/>
    <x v="1"/>
  </r>
  <r>
    <d v="2024-04-19T00:00:00"/>
    <s v="Normal-Income Tagged"/>
    <n v="189"/>
    <d v="2024-04-19T00:00:00"/>
    <x v="0"/>
    <s v="Seline"/>
    <s v="1316301"/>
    <s v="KCA UNIVERSITY"/>
    <n v="17662.54"/>
    <n v="17662.54"/>
    <n v="0"/>
    <n v="1758.34"/>
    <n v="0"/>
    <n v="1758.34"/>
    <n v="9.955193307417845E-2"/>
    <n v="1758.34"/>
    <n v="0"/>
    <n v="0"/>
    <m/>
    <n v="0"/>
    <x v="1"/>
  </r>
  <r>
    <d v="2024-04-19T00:00:00"/>
    <s v="Normal-Income Tagged"/>
    <n v="189"/>
    <d v="2024-04-19T00:00:00"/>
    <x v="0"/>
    <s v="Seline"/>
    <s v="1316302"/>
    <s v="KCA UNIVERSITY"/>
    <n v="6333.17"/>
    <n v="6333.17"/>
    <n v="0"/>
    <n v="630.48"/>
    <n v="0"/>
    <n v="630.48"/>
    <n v="9.9552041078954143E-2"/>
    <n v="630.48"/>
    <n v="0"/>
    <n v="0"/>
    <m/>
    <n v="0"/>
    <x v="1"/>
  </r>
  <r>
    <d v="2024-04-19T00:00:00"/>
    <s v="Normal-Income Tagged"/>
    <n v="189"/>
    <d v="2024-04-19T00:00:00"/>
    <x v="0"/>
    <s v="Seline"/>
    <s v="1316304"/>
    <s v="KCA UNIVERSITY"/>
    <n v="21369.43"/>
    <n v="21369.43"/>
    <n v="0"/>
    <n v="2127.37"/>
    <n v="0"/>
    <n v="2127.37"/>
    <n v="9.9552023615042604E-2"/>
    <n v="2127.37"/>
    <n v="0"/>
    <n v="0"/>
    <m/>
    <n v="0"/>
    <x v="1"/>
  </r>
  <r>
    <d v="2024-04-19T00:00:00"/>
    <s v="Normal-Income Tagged"/>
    <n v="189"/>
    <d v="2024-04-19T00:00:00"/>
    <x v="0"/>
    <s v="Seline"/>
    <s v="1316310"/>
    <s v="KCA UNIVERSITY"/>
    <n v="90966.22"/>
    <n v="90966.22"/>
    <n v="0"/>
    <n v="9055.8700000000008"/>
    <n v="0"/>
    <n v="9055.8700000000008"/>
    <n v="9.9552009526173574E-2"/>
    <n v="9055.8700000000008"/>
    <n v="0"/>
    <n v="0"/>
    <m/>
    <n v="0"/>
    <x v="1"/>
  </r>
  <r>
    <d v="2024-04-19T00:00:00"/>
    <s v="Normal-Income Tagged"/>
    <n v="189"/>
    <d v="2024-04-19T00:00:00"/>
    <x v="0"/>
    <s v="Seline"/>
    <s v="1316312"/>
    <s v="KCA UNIVERSITY"/>
    <n v="20829.13"/>
    <n v="20829.13"/>
    <n v="0"/>
    <n v="2073.58"/>
    <n v="0"/>
    <n v="2073.58"/>
    <n v="9.9551925596508342E-2"/>
    <n v="2073.58"/>
    <n v="0"/>
    <n v="0"/>
    <m/>
    <n v="0"/>
    <x v="1"/>
  </r>
  <r>
    <d v="2024-04-19T00:00:00"/>
    <s v="Normal-Income Tagged"/>
    <n v="189"/>
    <d v="2024-04-19T00:00:00"/>
    <x v="0"/>
    <s v="Seline"/>
    <s v="1316313"/>
    <s v="KCA UNIVERSITY"/>
    <n v="25396.75"/>
    <n v="25396.75"/>
    <n v="0"/>
    <n v="2528.3000000000002"/>
    <n v="0"/>
    <n v="2528.3000000000002"/>
    <n v="9.9552108045320761E-2"/>
    <n v="2528.3000000000002"/>
    <n v="0"/>
    <n v="0"/>
    <m/>
    <n v="0"/>
    <x v="1"/>
  </r>
  <r>
    <d v="2024-04-19T00:00:00"/>
    <s v="Normal-Income Tagged"/>
    <n v="189"/>
    <d v="2024-04-19T00:00:00"/>
    <x v="0"/>
    <s v="Seline"/>
    <s v="1316315"/>
    <s v="KCA UNIVERSITY"/>
    <n v="22024.44"/>
    <n v="22024.44"/>
    <n v="0"/>
    <n v="2192.58"/>
    <n v="0"/>
    <n v="2192.58"/>
    <n v="9.9552133902155976E-2"/>
    <n v="2192.58"/>
    <n v="0"/>
    <n v="0"/>
    <m/>
    <n v="0"/>
    <x v="1"/>
  </r>
  <r>
    <d v="2024-04-19T00:00:00"/>
    <s v="Normal-Income Tagged"/>
    <n v="189"/>
    <d v="2024-04-19T00:00:00"/>
    <x v="0"/>
    <s v="Seline"/>
    <s v="1316317"/>
    <s v="SAFARICOM PLC LTD"/>
    <n v="443764.89"/>
    <n v="0"/>
    <n v="443764.89"/>
    <m/>
    <n v="0"/>
    <n v="0"/>
    <n v="0"/>
    <n v="0"/>
    <n v="0"/>
    <n v="0"/>
    <m/>
    <n v="0"/>
    <x v="1"/>
  </r>
  <r>
    <d v="2024-04-19T00:00:00"/>
    <s v="Normal-Income Tagged"/>
    <n v="189"/>
    <d v="2024-04-19T00:00:00"/>
    <x v="0"/>
    <s v="Seline"/>
    <s v="1316286"/>
    <s v="SYBYL KENYA LIMITED"/>
    <n v="122873.18"/>
    <n v="122873.18"/>
    <n v="0"/>
    <n v="12232.27"/>
    <n v="0"/>
    <n v="12232.27"/>
    <n v="9.9551993364215052E-2"/>
    <n v="12232.27"/>
    <n v="0"/>
    <n v="0"/>
    <m/>
    <n v="0"/>
    <x v="1"/>
  </r>
  <r>
    <d v="2024-04-19T00:00:00"/>
    <s v="Normal-Income Tagged"/>
    <n v="189"/>
    <d v="2024-04-19T00:00:00"/>
    <x v="0"/>
    <s v="Seline"/>
    <s v="1316287"/>
    <s v="SYBYL KENYA LIMITED"/>
    <n v="9233.7000000000007"/>
    <n v="9233.7000000000007"/>
    <n v="0"/>
    <n v="919.23"/>
    <n v="0"/>
    <n v="919.23"/>
    <n v="9.9551642353552738E-2"/>
    <n v="919.23"/>
    <n v="0"/>
    <n v="0"/>
    <m/>
    <n v="0"/>
    <x v="1"/>
  </r>
  <r>
    <d v="2024-04-19T00:00:00"/>
    <s v="Normal-Income Tagged"/>
    <n v="189"/>
    <d v="2024-04-19T00:00:00"/>
    <x v="0"/>
    <s v="Seline"/>
    <s v="1316288"/>
    <s v="SYBYL KENYA LIMITED"/>
    <n v="29055.200000000001"/>
    <n v="29055.200000000001"/>
    <n v="0"/>
    <n v="2892.5"/>
    <n v="0"/>
    <n v="2892.5"/>
    <n v="9.9551887441834852E-2"/>
    <n v="2892.5"/>
    <n v="0"/>
    <n v="0"/>
    <m/>
    <n v="0"/>
    <x v="1"/>
  </r>
  <r>
    <d v="2024-04-19T00:00:00"/>
    <s v="Normal-Income Tagged"/>
    <n v="189"/>
    <d v="2024-04-19T00:00:00"/>
    <x v="0"/>
    <s v="Seline"/>
    <s v="1316289"/>
    <s v="SYBYL KENYA LIMITED"/>
    <n v="14870"/>
    <n v="14870"/>
    <n v="0"/>
    <n v="1480.34"/>
    <n v="0"/>
    <n v="1480.34"/>
    <n v="9.9552118359112304E-2"/>
    <n v="1480.34"/>
    <n v="0"/>
    <n v="0"/>
    <m/>
    <n v="0"/>
    <x v="1"/>
  </r>
  <r>
    <d v="2024-04-19T00:00:00"/>
    <s v="Normal-Income Tagged"/>
    <n v="189"/>
    <d v="2024-04-19T00:00:00"/>
    <x v="0"/>
    <s v="Seline"/>
    <s v="1316290"/>
    <s v="SYBYL KENYA LIMITED"/>
    <n v="53023.31"/>
    <n v="53023.31"/>
    <n v="0"/>
    <n v="5278.58"/>
    <n v="0"/>
    <n v="5278.58"/>
    <n v="9.9552064931442419E-2"/>
    <n v="5278.58"/>
    <n v="0"/>
    <n v="0"/>
    <m/>
    <n v="0"/>
    <x v="1"/>
  </r>
  <r>
    <d v="2024-04-19T00:00:00"/>
    <s v="Normal-Income Tagged"/>
    <n v="189"/>
    <d v="2024-04-19T00:00:00"/>
    <x v="0"/>
    <s v="Seline"/>
    <s v="1316291"/>
    <s v="SYBYL KENYA LIMITED"/>
    <n v="26413.82"/>
    <n v="26413.82"/>
    <n v="0"/>
    <n v="2629.55"/>
    <n v="0"/>
    <n v="2629.55"/>
    <n v="9.9552052675455513E-2"/>
    <n v="2629.55"/>
    <n v="0"/>
    <n v="0"/>
    <m/>
    <n v="0"/>
    <x v="1"/>
  </r>
  <r>
    <d v="2024-04-19T00:00:00"/>
    <s v="Normal-Income Tagged"/>
    <n v="189"/>
    <d v="2024-04-19T00:00:00"/>
    <x v="0"/>
    <s v="Seline"/>
    <s v="1316292"/>
    <s v="SYBYL KENYA LIMITED"/>
    <n v="13451.14"/>
    <n v="13451.14"/>
    <n v="0"/>
    <n v="1339.09"/>
    <n v="0"/>
    <n v="1339.09"/>
    <n v="9.9552156917554938E-2"/>
    <n v="1339.09"/>
    <n v="0"/>
    <n v="0"/>
    <m/>
    <n v="0"/>
    <x v="1"/>
  </r>
  <r>
    <d v="2024-04-19T00:00:00"/>
    <s v="Normal-Income Tagged"/>
    <n v="189"/>
    <d v="2024-04-19T00:00:00"/>
    <x v="0"/>
    <s v="Seline"/>
    <s v="1316293"/>
    <s v="SYBYL KENYA LIMITED"/>
    <n v="22402.83"/>
    <n v="22402.83"/>
    <n v="0"/>
    <n v="2230.25"/>
    <n v="0"/>
    <n v="2230.25"/>
    <n v="9.955215479472905E-2"/>
    <n v="2230.25"/>
    <n v="0"/>
    <n v="0"/>
    <m/>
    <n v="0"/>
    <x v="1"/>
  </r>
  <r>
    <d v="2024-04-19T00:00:00"/>
    <s v="Normal-Income Tagged"/>
    <n v="189"/>
    <d v="2024-04-19T00:00:00"/>
    <x v="0"/>
    <s v="Seline"/>
    <s v="1316294"/>
    <s v="SYBYL KENYA LIMITED"/>
    <n v="21815.87"/>
    <n v="21815.87"/>
    <n v="0"/>
    <n v="2171.81"/>
    <n v="0"/>
    <n v="2171.81"/>
    <n v="9.9551840013714782E-2"/>
    <n v="2171.81"/>
    <n v="0"/>
    <n v="0"/>
    <m/>
    <n v="0"/>
    <x v="1"/>
  </r>
  <r>
    <d v="2024-04-19T00:00:00"/>
    <s v="Normal-Income Tagged"/>
    <n v="189"/>
    <d v="2024-04-19T00:00:00"/>
    <x v="0"/>
    <s v="Seline"/>
    <s v="1316295"/>
    <s v="SYBYL KENYA LIMITED"/>
    <n v="5463.04"/>
    <n v="5463.04"/>
    <n v="0"/>
    <n v="543.86"/>
    <n v="0"/>
    <n v="543.86"/>
    <n v="9.9552630037488293E-2"/>
    <n v="543.86"/>
    <n v="0"/>
    <n v="0"/>
    <m/>
    <n v="0"/>
    <x v="1"/>
  </r>
  <r>
    <d v="2024-04-19T00:00:00"/>
    <s v="Normal-Income Tagged"/>
    <n v="189"/>
    <d v="2024-04-19T00:00:00"/>
    <x v="0"/>
    <s v="Seline"/>
    <s v="1316297"/>
    <s v="SYBYL KENYA LIMITED"/>
    <n v="67893.31"/>
    <n v="67893.31"/>
    <n v="0"/>
    <n v="6758.92"/>
    <n v="0"/>
    <n v="6758.92"/>
    <n v="9.9552076633176376E-2"/>
    <n v="6758.92"/>
    <n v="0"/>
    <n v="0"/>
    <m/>
    <n v="0"/>
    <x v="1"/>
  </r>
  <r>
    <d v="2024-04-19T00:00:00"/>
    <s v="Normal-Income Tagged"/>
    <n v="189"/>
    <d v="2024-04-19T00:00:00"/>
    <x v="0"/>
    <s v="Seline"/>
    <s v="1316299"/>
    <s v="SYBYL KENYA LIMITED"/>
    <n v="66915.03"/>
    <n v="66915.03"/>
    <n v="0"/>
    <n v="6661.53"/>
    <n v="0"/>
    <n v="6661.53"/>
    <n v="9.955207372693399E-2"/>
    <n v="6661.53"/>
    <n v="0"/>
    <n v="0"/>
    <m/>
    <n v="0"/>
    <x v="1"/>
  </r>
  <r>
    <d v="2024-04-19T00:00:00"/>
    <s v="Normal-Income Tagged"/>
    <n v="189"/>
    <d v="2024-04-19T00:00:00"/>
    <x v="0"/>
    <s v="Seline"/>
    <s v="1316300"/>
    <s v="SYBYL KENYA LIMITED"/>
    <n v="9244.69"/>
    <n v="9244.69"/>
    <n v="0"/>
    <n v="920.33"/>
    <n v="0"/>
    <n v="920.33"/>
    <n v="9.9552283527084201E-2"/>
    <n v="920.33"/>
    <n v="0"/>
    <n v="0"/>
    <m/>
    <n v="0"/>
    <x v="1"/>
  </r>
  <r>
    <d v="2024-04-19T00:00:00"/>
    <s v="Normal-Income Tagged"/>
    <n v="189"/>
    <d v="2024-04-19T00:00:00"/>
    <x v="0"/>
    <s v="Seline"/>
    <s v="1316303"/>
    <s v="SYBYL KENYA LIMITED"/>
    <n v="59407.59"/>
    <n v="59407.59"/>
    <n v="0"/>
    <n v="5914.15"/>
    <n v="0"/>
    <n v="5914.15"/>
    <n v="9.955209426943594E-2"/>
    <n v="5914.15"/>
    <n v="0"/>
    <n v="0"/>
    <m/>
    <n v="0"/>
    <x v="1"/>
  </r>
  <r>
    <d v="2024-04-19T00:00:00"/>
    <s v="Normal-Income Tagged"/>
    <n v="189"/>
    <d v="2024-04-19T00:00:00"/>
    <x v="0"/>
    <s v="Seline"/>
    <s v="1316306"/>
    <s v="SYBYL KENYA LIMITED"/>
    <n v="20029.849999999999"/>
    <n v="20029.849999999999"/>
    <n v="0"/>
    <n v="1994.01"/>
    <n v="0"/>
    <n v="1994.01"/>
    <n v="9.9551918761248845E-2"/>
    <n v="1994.01"/>
    <n v="0"/>
    <n v="0"/>
    <m/>
    <n v="0"/>
    <x v="1"/>
  </r>
  <r>
    <d v="2024-04-19T00:00:00"/>
    <s v="Normal-Income Tagged"/>
    <n v="189"/>
    <d v="2024-04-19T00:00:00"/>
    <x v="0"/>
    <s v="Seline"/>
    <s v="1316307"/>
    <s v="SYBYL KENYA LIMITED"/>
    <n v="9916.58"/>
    <n v="9916.58"/>
    <n v="0"/>
    <n v="987.22"/>
    <n v="0"/>
    <n v="987.22"/>
    <n v="9.9552466677019696E-2"/>
    <n v="987.22"/>
    <n v="0"/>
    <n v="0"/>
    <m/>
    <n v="0"/>
    <x v="1"/>
  </r>
  <r>
    <d v="2024-04-19T00:00:00"/>
    <s v="Normal-Income Tagged"/>
    <n v="189"/>
    <d v="2024-04-19T00:00:00"/>
    <x v="0"/>
    <s v="Seline"/>
    <s v="1316309"/>
    <s v="SYBYL KENYA LIMITED"/>
    <n v="13375.99"/>
    <n v="13375.99"/>
    <n v="0"/>
    <n v="1331.61"/>
    <n v="0"/>
    <n v="1331.61"/>
    <n v="9.9552257440383846E-2"/>
    <n v="1331.61"/>
    <n v="0"/>
    <n v="0"/>
    <m/>
    <n v="0"/>
    <x v="1"/>
  </r>
  <r>
    <d v="2024-04-19T00:00:00"/>
    <s v="Normal-Income Tagged"/>
    <n v="189"/>
    <d v="2024-04-19T00:00:00"/>
    <x v="0"/>
    <s v="Seline"/>
    <s v="1316314"/>
    <s v="SYBYL KENYA LIMITED"/>
    <n v="13583.74"/>
    <n v="13583.74"/>
    <n v="0"/>
    <n v="1352.29"/>
    <n v="0"/>
    <n v="1352.29"/>
    <n v="9.9552111568684321E-2"/>
    <n v="1352.29"/>
    <n v="0"/>
    <n v="0"/>
    <m/>
    <n v="0"/>
    <x v="1"/>
  </r>
  <r>
    <d v="2024-04-19T00:00:00"/>
    <s v="Normal-Income Tagged"/>
    <n v="189"/>
    <d v="2024-04-19T00:00:00"/>
    <x v="0"/>
    <s v="Seline"/>
    <s v="1316316"/>
    <s v="SYBYL KENYA LIMITED"/>
    <n v="3948.82"/>
    <n v="0"/>
    <n v="3948.82"/>
    <n v="393.11"/>
    <n v="0"/>
    <n v="393.11"/>
    <n v="9.9551258350595875E-2"/>
    <n v="0"/>
    <n v="393.11"/>
    <n v="19.655500000000004"/>
    <m/>
    <n v="373.4545"/>
    <x v="1"/>
  </r>
  <r>
    <d v="2024-04-19T00:00:00"/>
    <s v="Normal-Income Tagged"/>
    <n v="189"/>
    <d v="2024-04-19T00:00:00"/>
    <x v="0"/>
    <s v="Seline"/>
    <s v="1316319"/>
    <s v="TORRENT EAST AFRICA LIMITED"/>
    <n v="4498460.3899999997"/>
    <n v="4498460.3899999997"/>
    <n v="0"/>
    <n v="447830.8"/>
    <n v="0"/>
    <n v="447830.8"/>
    <n v="9.9552015839801583E-2"/>
    <n v="447830.8"/>
    <n v="0"/>
    <n v="0"/>
    <m/>
    <n v="0"/>
    <x v="1"/>
  </r>
  <r>
    <d v="2024-04-22T00:00:00"/>
    <s v="Normal-Income Tagged"/>
    <n v="186"/>
    <d v="2024-04-22T00:00:00"/>
    <x v="0"/>
    <s v="Seline"/>
    <s v="1316332"/>
    <s v="EAST AFRICA DEVICE ASSEMBLY KE"/>
    <n v="2179535.17"/>
    <n v="2179535.17"/>
    <n v="0"/>
    <n v="253515.71"/>
    <n v="144866.12"/>
    <n v="398381.82999999996"/>
    <n v="0.18278293256446967"/>
    <n v="398381.82999999996"/>
    <n v="0"/>
    <n v="0"/>
    <m/>
    <n v="0"/>
    <x v="1"/>
  </r>
  <r>
    <d v="2024-04-23T00:00:00"/>
    <s v="Normal-Income Tagged"/>
    <n v="185"/>
    <d v="2024-04-23T00:00:00"/>
    <x v="0"/>
    <s v="Seline"/>
    <s v="1316354"/>
    <s v="THE ANGLICAN CHURCH OF KENYA"/>
    <n v="22140724.93"/>
    <n v="12933780"/>
    <n v="9206944.9299999997"/>
    <n v="2204153.7999999998"/>
    <n v="0"/>
    <n v="2204153.7999999998"/>
    <n v="9.9552015887855561E-2"/>
    <n v="1287583.8720500285"/>
    <n v="916569.92794997117"/>
    <n v="45828.496397498559"/>
    <m/>
    <n v="870741.43155247264"/>
    <x v="1"/>
  </r>
  <r>
    <d v="2024-04-25T00:00:00"/>
    <s v="Normal-Income Tagged"/>
    <n v="183"/>
    <d v="2024-04-25T00:00:00"/>
    <x v="0"/>
    <s v="Seline"/>
    <n v="1316395"/>
    <s v="CENTRAL ORGANIZATION OF TRADE"/>
    <n v="115484.27"/>
    <n v="115484.27"/>
    <n v="0"/>
    <n v="11496.69"/>
    <n v="0"/>
    <n v="11496.69"/>
    <n v="9.9551999592671803E-2"/>
    <n v="11496.69"/>
    <n v="0"/>
    <n v="0"/>
    <m/>
    <n v="0"/>
    <x v="1"/>
  </r>
  <r>
    <d v="2024-04-25T00:00:00"/>
    <s v="Normal-Income Tagged"/>
    <n v="183"/>
    <d v="2024-04-25T00:00:00"/>
    <x v="0"/>
    <s v="Seline"/>
    <s v="1316396"/>
    <s v="CENTRAL ORGANIZATION OF TRADE"/>
    <n v="117067.45"/>
    <n v="117067.45"/>
    <n v="0"/>
    <n v="11588.3"/>
    <n v="0"/>
    <n v="11588.3"/>
    <n v="9.898823285208655E-2"/>
    <n v="11588.3"/>
    <n v="0"/>
    <n v="0"/>
    <m/>
    <n v="0"/>
    <x v="1"/>
  </r>
  <r>
    <d v="2024-04-25T00:00:00"/>
    <s v="Normal-Income Tagged"/>
    <n v="183"/>
    <d v="2024-04-25T00:00:00"/>
    <x v="0"/>
    <s v="Seline"/>
    <s v="1316371"/>
    <s v="LEISURE LODGE BEACH &amp; GOLF RES"/>
    <n v="103524.63"/>
    <n v="103524.63"/>
    <n v="0"/>
    <n v="10306.09"/>
    <n v="0"/>
    <n v="10306.09"/>
    <n v="9.9552058287964901E-2"/>
    <n v="10306.09"/>
    <n v="0"/>
    <n v="0"/>
    <m/>
    <n v="0"/>
    <x v="1"/>
  </r>
  <r>
    <d v="2024-04-26T00:00:00"/>
    <s v="Normal-Income Tagged"/>
    <n v="182"/>
    <d v="2024-04-26T00:00:00"/>
    <x v="0"/>
    <s v="Seline"/>
    <n v="1316408"/>
    <s v="RILEY FALCON SECURITY SERVICES"/>
    <n v="4395204.82"/>
    <n v="4395204.82"/>
    <n v="0"/>
    <n v="437551.5"/>
    <n v="0"/>
    <n v="437551.5"/>
    <n v="9.955201587169718E-2"/>
    <n v="437551.5"/>
    <n v="0"/>
    <n v="0"/>
    <m/>
    <n v="0"/>
    <x v="1"/>
  </r>
  <r>
    <d v="2024-04-29T00:00:00"/>
    <s v="Normal-Income Tagged"/>
    <n v="179"/>
    <d v="2024-04-29T00:00:00"/>
    <x v="1"/>
    <s v="Seline"/>
    <s v="1316416"/>
    <s v="GEOTHERMAL DEVELOPMENT COMPANY"/>
    <n v="77086.33"/>
    <n v="77086.33"/>
    <n v="0"/>
    <n v="7674.1"/>
    <n v="0"/>
    <n v="7674.1"/>
    <n v="9.9552021739781879E-2"/>
    <n v="7674.1"/>
    <n v="0"/>
    <n v="0"/>
    <m/>
    <n v="0"/>
    <x v="1"/>
  </r>
  <r>
    <d v="2024-04-29T00:00:00"/>
    <s v="Normal-Income Tagged"/>
    <n v="179"/>
    <d v="2024-04-29T00:00:00"/>
    <x v="1"/>
    <s v="Seline"/>
    <s v="14850"/>
    <s v="PRIME BANK LTD"/>
    <n v="-140378.88"/>
    <n v="0"/>
    <n v="-140378.88"/>
    <n v="-13975"/>
    <n v="0"/>
    <n v="-13975"/>
    <n v="9.9552012382489438E-2"/>
    <n v="0"/>
    <n v="-13975"/>
    <n v="-698.75"/>
    <m/>
    <n v="-13276.25"/>
    <x v="1"/>
  </r>
  <r>
    <d v="2024-04-29T00:00:00"/>
    <s v="Normal-Income Tagged"/>
    <n v="179"/>
    <d v="2024-04-29T00:00:00"/>
    <x v="1"/>
    <s v="Seline"/>
    <s v="1316427"/>
    <s v="PRIME BANK LTD"/>
    <n v="77131.539999999994"/>
    <n v="77131.539999999994"/>
    <n v="0"/>
    <n v="7678.6"/>
    <n v="0"/>
    <n v="7678.6"/>
    <n v="9.9552012056287234E-2"/>
    <n v="7678.6"/>
    <n v="0"/>
    <n v="0"/>
    <m/>
    <n v="0"/>
    <x v="1"/>
  </r>
  <r>
    <d v="2024-04-29T00:00:00"/>
    <s v="Normal-Income Tagged"/>
    <n v="179"/>
    <d v="2024-04-29T00:00:00"/>
    <x v="1"/>
    <s v="Seline"/>
    <s v="1316428"/>
    <s v="PRIME BANK LTD"/>
    <n v="31775.55"/>
    <n v="31775.55"/>
    <n v="0"/>
    <n v="3163.32"/>
    <n v="0"/>
    <n v="3163.32"/>
    <n v="9.9552014048537321E-2"/>
    <n v="3163.32"/>
    <n v="0"/>
    <n v="0"/>
    <m/>
    <n v="0"/>
    <x v="1"/>
  </r>
  <r>
    <d v="2024-04-29T00:00:00"/>
    <s v="Normal-Income Tagged"/>
    <n v="179"/>
    <d v="2024-04-29T00:00:00"/>
    <x v="1"/>
    <s v="Seline"/>
    <s v="1316429"/>
    <s v="PRIME BANK LTD"/>
    <n v="103853.23"/>
    <n v="103853.23"/>
    <n v="0"/>
    <n v="10338.799999999999"/>
    <n v="0"/>
    <n v="10338.799999999999"/>
    <n v="9.955203126566213E-2"/>
    <n v="10338.799999999999"/>
    <n v="0"/>
    <n v="0"/>
    <m/>
    <n v="0"/>
    <x v="1"/>
  </r>
  <r>
    <d v="2024-04-29T00:00:00"/>
    <s v="Normal-Income Tagged"/>
    <n v="179"/>
    <d v="2024-04-29T00:00:00"/>
    <x v="1"/>
    <s v="Seline"/>
    <s v="1316430"/>
    <s v="PRIME BANK LTD"/>
    <n v="229111.97"/>
    <n v="229111.97"/>
    <n v="0"/>
    <n v="22808.560000000001"/>
    <n v="0"/>
    <n v="22808.560000000001"/>
    <n v="9.9552022532912621E-2"/>
    <n v="22808.560000000001"/>
    <n v="0"/>
    <n v="0"/>
    <m/>
    <n v="0"/>
    <x v="1"/>
  </r>
  <r>
    <d v="2024-04-29T00:00:00"/>
    <s v="Normal-Income Tagged"/>
    <n v="179"/>
    <d v="2024-04-29T00:00:00"/>
    <x v="1"/>
    <s v="Seline"/>
    <s v="1316431"/>
    <s v="PRIME BANK LTD"/>
    <n v="24626.93"/>
    <n v="24626.93"/>
    <n v="0"/>
    <n v="2451.66"/>
    <n v="0"/>
    <n v="2451.66"/>
    <n v="9.955199450357799E-2"/>
    <n v="2451.66"/>
    <n v="0"/>
    <n v="0"/>
    <m/>
    <n v="0"/>
    <x v="1"/>
  </r>
  <r>
    <d v="2024-04-29T00:00:00"/>
    <s v="Normal-Income Tagged"/>
    <n v="179"/>
    <d v="2024-04-29T00:00:00"/>
    <x v="1"/>
    <s v="Seline"/>
    <s v="1316432"/>
    <s v="PRIME BANK LTD"/>
    <n v="23278.47"/>
    <n v="23278.47"/>
    <n v="0"/>
    <n v="2317.42"/>
    <n v="0"/>
    <n v="2317.42"/>
    <n v="9.9552075372651205E-2"/>
    <n v="2317.42"/>
    <n v="0"/>
    <n v="0"/>
    <m/>
    <n v="0"/>
    <x v="1"/>
  </r>
  <r>
    <d v="2024-04-29T00:00:00"/>
    <s v="Normal-Income Tagged"/>
    <n v="179"/>
    <d v="2024-04-29T00:00:00"/>
    <x v="1"/>
    <s v="Seline"/>
    <s v="1316433"/>
    <s v="PRIME BANK LTD"/>
    <n v="22001.18"/>
    <n v="22001.18"/>
    <n v="0"/>
    <n v="2190.2600000000002"/>
    <n v="0"/>
    <n v="2190.2600000000002"/>
    <n v="9.9551933123587011E-2"/>
    <n v="2190.2600000000002"/>
    <n v="0"/>
    <n v="0"/>
    <m/>
    <n v="0"/>
    <x v="1"/>
  </r>
  <r>
    <d v="2024-04-29T00:00:00"/>
    <s v="Normal-Income Tagged"/>
    <n v="179"/>
    <d v="2024-04-29T00:00:00"/>
    <x v="1"/>
    <s v="Seline"/>
    <s v="1316434"/>
    <s v="PRIME BANK LTD"/>
    <n v="19029.93"/>
    <n v="19029.93"/>
    <n v="0"/>
    <n v="1894.47"/>
    <n v="0"/>
    <n v="1894.47"/>
    <n v="9.9552126571143457E-2"/>
    <n v="1894.47"/>
    <n v="0"/>
    <n v="0"/>
    <m/>
    <n v="0"/>
    <x v="1"/>
  </r>
  <r>
    <d v="2024-04-29T00:00:00"/>
    <s v="Normal-Income Tagged"/>
    <n v="179"/>
    <d v="2024-04-29T00:00:00"/>
    <x v="1"/>
    <s v="Seline"/>
    <s v="1316435"/>
    <s v="PRIME BANK LTD"/>
    <n v="11768.76"/>
    <n v="11768.76"/>
    <n v="0"/>
    <n v="1171.5999999999999"/>
    <n v="0"/>
    <n v="1171.5999999999999"/>
    <n v="9.9551694486080089E-2"/>
    <n v="1171.5999999999999"/>
    <n v="0"/>
    <n v="0"/>
    <m/>
    <n v="0"/>
    <x v="1"/>
  </r>
  <r>
    <d v="2024-04-29T00:00:00"/>
    <s v="Normal-Income Tagged"/>
    <n v="179"/>
    <d v="2024-04-29T00:00:00"/>
    <x v="1"/>
    <s v="Seline"/>
    <s v="1316436"/>
    <s v="PRIME BANK LTD"/>
    <n v="44045.06"/>
    <n v="44045.06"/>
    <n v="0"/>
    <n v="4384.7700000000004"/>
    <n v="0"/>
    <n v="4384.7700000000004"/>
    <n v="9.9551913426840624E-2"/>
    <n v="4384.7700000000004"/>
    <n v="0"/>
    <n v="0"/>
    <m/>
    <n v="0"/>
    <x v="1"/>
  </r>
  <r>
    <d v="2024-04-29T00:00:00"/>
    <s v="Normal-Income Tagged"/>
    <n v="179"/>
    <d v="2024-04-29T00:00:00"/>
    <x v="1"/>
    <s v="Seline"/>
    <s v="1316437"/>
    <s v="PRIME BANK LTD"/>
    <n v="11768.76"/>
    <n v="11768.76"/>
    <n v="0"/>
    <n v="1171.5999999999999"/>
    <n v="0"/>
    <n v="1171.5999999999999"/>
    <n v="9.9551694486080089E-2"/>
    <n v="1171.5999999999999"/>
    <n v="0"/>
    <n v="0"/>
    <m/>
    <n v="0"/>
    <x v="1"/>
  </r>
  <r>
    <d v="2024-04-29T00:00:00"/>
    <s v="Normal-Income Tagged"/>
    <n v="179"/>
    <d v="2024-04-29T00:00:00"/>
    <x v="1"/>
    <s v="Seline"/>
    <s v="1316439"/>
    <s v="PRIME BANK LTD"/>
    <n v="129511.74"/>
    <n v="129511.74"/>
    <n v="0"/>
    <n v="12893.16"/>
    <n v="0"/>
    <n v="12893.16"/>
    <n v="9.9552056052987933E-2"/>
    <n v="12893.16"/>
    <n v="0"/>
    <n v="0"/>
    <m/>
    <n v="0"/>
    <x v="1"/>
  </r>
  <r>
    <d v="2024-04-29T00:00:00"/>
    <s v="Normal-Income Tagged"/>
    <n v="179"/>
    <d v="2024-04-29T00:00:00"/>
    <x v="1"/>
    <s v="Seline"/>
    <s v="1316440"/>
    <s v="PRIME BANK LTD"/>
    <n v="7877.51"/>
    <n v="7877.51"/>
    <n v="0"/>
    <n v="784.22"/>
    <n v="0"/>
    <n v="784.22"/>
    <n v="9.955176191461515E-2"/>
    <n v="784.22"/>
    <n v="0"/>
    <n v="0"/>
    <m/>
    <n v="0"/>
    <x v="1"/>
  </r>
  <r>
    <d v="2024-04-29T00:00:00"/>
    <s v="Normal-Income Tagged"/>
    <n v="179"/>
    <d v="2024-04-29T00:00:00"/>
    <x v="1"/>
    <s v="Seline"/>
    <s v="1316441"/>
    <s v="PRIME BANK LTD"/>
    <n v="5985"/>
    <n v="5985"/>
    <n v="0"/>
    <n v="595.82000000000005"/>
    <n v="0"/>
    <n v="595.82000000000005"/>
    <n v="9.955221386800335E-2"/>
    <n v="595.82000000000005"/>
    <n v="0"/>
    <n v="0"/>
    <m/>
    <n v="0"/>
    <x v="1"/>
  </r>
  <r>
    <d v="2024-04-29T00:00:00"/>
    <s v="Normal-Income Tagged"/>
    <n v="179"/>
    <d v="2024-04-29T00:00:00"/>
    <x v="1"/>
    <s v="Seline"/>
    <s v="1316442"/>
    <s v="PRIME BANK LTD"/>
    <n v="7434.94"/>
    <n v="7434.94"/>
    <n v="0"/>
    <n v="740.16"/>
    <n v="0"/>
    <n v="740.16"/>
    <n v="9.955157674439874E-2"/>
    <n v="740.16"/>
    <n v="0"/>
    <n v="0"/>
    <m/>
    <n v="0"/>
    <x v="1"/>
  </r>
  <r>
    <d v="2024-05-06T00:00:00"/>
    <s v="Normal-Income Tagged"/>
    <n v="172"/>
    <d v="2024-05-06T00:00:00"/>
    <x v="1"/>
    <s v="Seline"/>
    <s v="1316490"/>
    <s v="HABITAT FOR HUMANITY KENYA"/>
    <n v="190643.88"/>
    <n v="190643.88"/>
    <n v="0"/>
    <n v="18975"/>
    <n v="0"/>
    <n v="18975"/>
    <n v="9.9531125782794605E-2"/>
    <n v="18975"/>
    <n v="0"/>
    <n v="0"/>
    <m/>
    <n v="0"/>
    <x v="1"/>
  </r>
  <r>
    <d v="2024-05-07T00:00:00"/>
    <s v="Normal-Income Tagged"/>
    <n v="171"/>
    <d v="2024-05-07T00:00:00"/>
    <x v="1"/>
    <s v="Seline"/>
    <s v="1316499"/>
    <s v="SAFARICOM PLC LTD"/>
    <n v="1345982.64"/>
    <n v="1345982.64"/>
    <n v="0"/>
    <m/>
    <n v="0"/>
    <n v="0"/>
    <n v="0"/>
    <n v="0"/>
    <n v="0"/>
    <n v="0"/>
    <m/>
    <n v="0"/>
    <x v="1"/>
  </r>
  <r>
    <d v="2024-05-08T00:00:00"/>
    <s v="Normal-Income Tagged"/>
    <n v="170"/>
    <d v="2024-05-08T00:00:00"/>
    <x v="1"/>
    <s v="Seline"/>
    <s v="1316518"/>
    <s v="HABITAT FOR HUMANITY KENYA"/>
    <n v="10085"/>
    <n v="10085"/>
    <n v="0"/>
    <n v="1000"/>
    <n v="0"/>
    <n v="1000"/>
    <n v="9.9157164105106596E-2"/>
    <n v="1000"/>
    <n v="0"/>
    <n v="0"/>
    <m/>
    <n v="0"/>
    <x v="1"/>
  </r>
  <r>
    <d v="2024-05-09T00:00:00"/>
    <s v="Normal-Income Tagged"/>
    <n v="169"/>
    <d v="2024-05-09T00:00:00"/>
    <x v="1"/>
    <s v="Seline"/>
    <s v="1316534"/>
    <s v="KCA UNIVERSITY"/>
    <n v="13437.6"/>
    <n v="13437.6"/>
    <n v="0"/>
    <n v="2667.52"/>
    <n v="0"/>
    <n v="2667.52"/>
    <n v="0.19851163898315174"/>
    <n v="2667.52"/>
    <n v="0"/>
    <n v="0"/>
    <m/>
    <n v="0"/>
    <x v="1"/>
  </r>
  <r>
    <d v="2024-05-09T00:00:00"/>
    <s v="Normal-Income Tagged"/>
    <n v="169"/>
    <d v="2024-05-09T00:00:00"/>
    <x v="1"/>
    <s v="Seline"/>
    <s v="14868"/>
    <s v="SAFARICOM PLC LTD"/>
    <n v="-1315944.22"/>
    <n v="0"/>
    <n v="-1315944.22"/>
    <m/>
    <n v="0"/>
    <n v="0"/>
    <n v="0"/>
    <n v="0"/>
    <n v="0"/>
    <n v="0"/>
    <m/>
    <n v="0"/>
    <x v="1"/>
  </r>
  <r>
    <d v="2024-05-09T00:00:00"/>
    <s v="Normal-Income Tagged"/>
    <n v="169"/>
    <d v="2024-05-09T00:00:00"/>
    <x v="1"/>
    <s v="Seline"/>
    <s v="14869"/>
    <s v="SAFARICOM PLC LTD"/>
    <n v="-154905.95000000001"/>
    <n v="0"/>
    <n v="-154905.95000000001"/>
    <n v="0"/>
    <n v="0"/>
    <n v="0"/>
    <n v="0"/>
    <n v="0"/>
    <n v="0"/>
    <n v="0"/>
    <m/>
    <n v="0"/>
    <x v="1"/>
  </r>
  <r>
    <d v="2024-05-14T00:00:00"/>
    <s v="Normal-Income Tagged"/>
    <n v="164"/>
    <d v="2024-05-14T00:00:00"/>
    <x v="1"/>
    <s v="Seline"/>
    <s v="1316565"/>
    <s v="KCA UNIVERSITY"/>
    <n v="55850.2"/>
    <n v="55850.2"/>
    <n v="0"/>
    <n v="5560"/>
    <n v="4170"/>
    <n v="9730"/>
    <n v="0.17421602787456447"/>
    <n v="9730"/>
    <n v="0"/>
    <n v="0"/>
    <m/>
    <n v="0"/>
    <x v="1"/>
  </r>
  <r>
    <d v="2024-05-15T00:00:00"/>
    <s v="Normal-Income Tagged"/>
    <n v="163"/>
    <d v="2024-05-15T00:00:00"/>
    <x v="1"/>
    <s v="Seline"/>
    <s v="14875"/>
    <s v="PRIME INVESTMENT LTD"/>
    <n v="-6872.42"/>
    <n v="0"/>
    <n v="-6872.42"/>
    <n v="-687.24"/>
    <n v="0"/>
    <n v="-687.24"/>
    <n v="9.9999708981697855E-2"/>
    <n v="0"/>
    <n v="-687.24"/>
    <n v="-34.362000000000002"/>
    <m/>
    <n v="-652.87800000000004"/>
    <x v="1"/>
  </r>
  <r>
    <d v="2024-05-15T00:00:00"/>
    <s v="Normal-Income Tagged"/>
    <n v="163"/>
    <d v="2024-05-15T00:00:00"/>
    <x v="1"/>
    <s v="Seline"/>
    <s v="1316594"/>
    <s v="PRIME INVESTMENT LTD"/>
    <n v="18252.8"/>
    <n v="18252.8"/>
    <n v="0"/>
    <n v="1817.1"/>
    <n v="0"/>
    <n v="1817.1"/>
    <n v="9.9551849579242638E-2"/>
    <n v="1817.1"/>
    <n v="0"/>
    <n v="0"/>
    <m/>
    <n v="0"/>
    <x v="1"/>
  </r>
  <r>
    <d v="2024-05-15T00:00:00"/>
    <s v="Normal-Income Tagged"/>
    <n v="163"/>
    <d v="2024-05-15T00:00:00"/>
    <x v="1"/>
    <s v="Seline"/>
    <s v="1316595"/>
    <s v="PRIME INVESTMENT LTD"/>
    <n v="72666.81"/>
    <n v="72666.81"/>
    <n v="0"/>
    <n v="7234.13"/>
    <n v="0"/>
    <n v="7234.13"/>
    <n v="9.9552051342284051E-2"/>
    <n v="7234.13"/>
    <n v="0"/>
    <n v="0"/>
    <m/>
    <n v="0"/>
    <x v="1"/>
  </r>
  <r>
    <d v="2024-05-16T00:00:00"/>
    <s v="Normal-Income Tagged"/>
    <n v="162"/>
    <d v="2024-05-16T00:00:00"/>
    <x v="1"/>
    <s v="Seline"/>
    <s v="1316598"/>
    <s v="CEDAR HOLDINGS LIMITED"/>
    <n v="138433.16"/>
    <n v="138433.16"/>
    <n v="0"/>
    <n v="34453.25"/>
    <n v="13781.3"/>
    <n v="48234.55"/>
    <n v="0.34843205197367455"/>
    <n v="48234.55"/>
    <n v="0"/>
    <n v="0"/>
    <m/>
    <n v="0"/>
    <x v="1"/>
  </r>
  <r>
    <d v="2024-05-16T00:00:00"/>
    <s v="Normal-Income Tagged"/>
    <n v="162"/>
    <d v="2024-05-16T00:00:00"/>
    <x v="1"/>
    <s v="Seline"/>
    <s v="1316599"/>
    <s v="CEDAR HOLDINGS LIMITED"/>
    <n v="4018"/>
    <n v="4018"/>
    <n v="0"/>
    <n v="400"/>
    <n v="400"/>
    <n v="800"/>
    <n v="0.1991040318566451"/>
    <n v="800"/>
    <n v="0"/>
    <n v="0"/>
    <m/>
    <n v="0"/>
    <x v="1"/>
  </r>
  <r>
    <d v="2024-05-16T00:00:00"/>
    <s v="Normal-Income Tagged"/>
    <n v="162"/>
    <d v="2024-05-16T00:00:00"/>
    <x v="1"/>
    <s v="Seline"/>
    <s v="1316600"/>
    <s v="CEDAR HOLDINGS LIMITED"/>
    <n v="2511.25"/>
    <n v="2511.25"/>
    <n v="0"/>
    <n v="250"/>
    <n v="250"/>
    <n v="500"/>
    <n v="0.1991040318566451"/>
    <n v="500"/>
    <n v="0"/>
    <n v="0"/>
    <m/>
    <n v="0"/>
    <x v="1"/>
  </r>
  <r>
    <d v="2024-05-16T00:00:00"/>
    <s v="Normal-Income Tagged"/>
    <n v="162"/>
    <d v="2024-05-16T00:00:00"/>
    <x v="1"/>
    <s v="Seline"/>
    <s v="1316601"/>
    <s v="CEDAR HOLDINGS LIMITED"/>
    <n v="10045"/>
    <n v="10045"/>
    <n v="0"/>
    <n v="2000"/>
    <n v="1000"/>
    <n v="3000"/>
    <n v="0.29865604778496763"/>
    <n v="3000"/>
    <n v="0"/>
    <n v="0"/>
    <m/>
    <n v="0"/>
    <x v="1"/>
  </r>
  <r>
    <d v="2024-05-16T00:00:00"/>
    <s v="Normal-Income Tagged"/>
    <n v="162"/>
    <d v="2024-05-16T00:00:00"/>
    <x v="1"/>
    <s v="Seline"/>
    <s v="1316602"/>
    <s v="CEDAR HOLDINGS LIMITED"/>
    <n v="13058.5"/>
    <n v="13058.5"/>
    <n v="0"/>
    <n v="2600"/>
    <n v="1300"/>
    <n v="3900"/>
    <n v="0.29865604778496763"/>
    <n v="3899.9999999999995"/>
    <n v="0"/>
    <n v="0"/>
    <m/>
    <n v="0"/>
    <x v="1"/>
  </r>
  <r>
    <d v="2024-05-16T00:00:00"/>
    <s v="Normal-Income Tagged"/>
    <n v="162"/>
    <d v="2024-05-16T00:00:00"/>
    <x v="1"/>
    <s v="Seline"/>
    <s v="1316617"/>
    <s v="JIMMY KAHINDI AND ASSOCIATES"/>
    <n v="20090"/>
    <n v="0"/>
    <n v="20090"/>
    <n v="4000"/>
    <n v="0"/>
    <n v="4000"/>
    <n v="0.1991040318566451"/>
    <n v="0"/>
    <n v="4000"/>
    <n v="200"/>
    <m/>
    <n v="3800"/>
    <x v="1"/>
  </r>
  <r>
    <d v="2024-05-20T00:00:00"/>
    <s v="Normal-Income Tagged"/>
    <n v="158"/>
    <d v="2024-05-20T00:00:00"/>
    <x v="1"/>
    <s v="Seline"/>
    <s v="1316629"/>
    <s v="PICKLEBALL KENYA LIMITED"/>
    <n v="25009.03"/>
    <n v="25009.03"/>
    <n v="0"/>
    <n v="2489.6999999999998"/>
    <n v="0"/>
    <n v="2489.6999999999998"/>
    <n v="9.9552041802500935E-2"/>
    <n v="2489.6999999999998"/>
    <n v="0"/>
    <n v="0"/>
    <m/>
    <n v="0"/>
    <x v="1"/>
  </r>
  <r>
    <d v="2024-05-20T00:00:00"/>
    <s v="Normal-Income Tagged"/>
    <n v="158"/>
    <d v="2024-05-20T00:00:00"/>
    <x v="1"/>
    <s v="Seline"/>
    <s v="1316630"/>
    <s v="PICKLEBALL KENYA LIMITED"/>
    <n v="37608.480000000003"/>
    <n v="37608.480000000003"/>
    <n v="0"/>
    <n v="7488"/>
    <n v="0"/>
    <n v="7488"/>
    <n v="0.19910403185664508"/>
    <n v="7488"/>
    <n v="0"/>
    <n v="0"/>
    <m/>
    <n v="0"/>
    <x v="1"/>
  </r>
  <r>
    <d v="2024-05-20T00:00:00"/>
    <s v="Normal-Income Tagged"/>
    <n v="158"/>
    <d v="2024-05-20T00:00:00"/>
    <x v="1"/>
    <s v="Seline"/>
    <s v="1316631"/>
    <s v="PICKLEBALL KENYA LIMITED"/>
    <n v="20090"/>
    <n v="20090"/>
    <n v="0"/>
    <n v="4000"/>
    <n v="0"/>
    <n v="4000"/>
    <n v="0.1991040318566451"/>
    <n v="4000"/>
    <n v="0"/>
    <n v="0"/>
    <m/>
    <n v="0"/>
    <x v="1"/>
  </r>
  <r>
    <d v="2024-05-21T00:00:00"/>
    <s v="Normal-Income Tagged"/>
    <n v="157"/>
    <d v="2024-05-21T00:00:00"/>
    <x v="1"/>
    <s v="Seline"/>
    <s v="1316650"/>
    <s v="MAC APARTMENTS LIMITED"/>
    <n v="30657.34"/>
    <n v="30657.34"/>
    <n v="0"/>
    <n v="6104"/>
    <n v="0"/>
    <n v="6104"/>
    <n v="0.1991040318566451"/>
    <n v="6104"/>
    <n v="0"/>
    <n v="0"/>
    <m/>
    <n v="0"/>
    <x v="1"/>
  </r>
  <r>
    <d v="2024-05-21T00:00:00"/>
    <s v="Normal-Income Tagged"/>
    <n v="157"/>
    <d v="2024-05-21T00:00:00"/>
    <x v="1"/>
    <s v="Seline"/>
    <s v="1316651"/>
    <s v="MAC APARTMENTS LIMITED"/>
    <n v="41762.089999999997"/>
    <n v="41762.089999999997"/>
    <n v="0"/>
    <n v="8315"/>
    <n v="0"/>
    <n v="8315"/>
    <n v="0.19910401993769949"/>
    <n v="8315"/>
    <n v="0"/>
    <n v="0"/>
    <m/>
    <n v="0"/>
    <x v="1"/>
  </r>
  <r>
    <d v="2024-05-21T00:00:00"/>
    <s v="Normal-Income Tagged"/>
    <n v="157"/>
    <d v="2024-05-21T00:00:00"/>
    <x v="1"/>
    <s v="Seline"/>
    <s v="1316652"/>
    <s v="ORARO &amp; CO. ADVOCATES."/>
    <n v="76257.88"/>
    <n v="76257.88"/>
    <n v="0"/>
    <n v="7591.63"/>
    <n v="0"/>
    <n v="7591.63"/>
    <n v="9.9552072520243146E-2"/>
    <n v="7591.63"/>
    <n v="0"/>
    <n v="0"/>
    <m/>
    <n v="0"/>
    <x v="1"/>
  </r>
  <r>
    <d v="2024-05-22T00:00:00"/>
    <s v="Normal-Income Tagged"/>
    <n v="156"/>
    <d v="2024-05-22T00:00:00"/>
    <x v="1"/>
    <s v="Seline"/>
    <s v="1316670"/>
    <s v="KCA UNIVERSITY"/>
    <n v="7210954.4299999997"/>
    <n v="7210954.4299999997"/>
    <n v="0"/>
    <n v="575437.76"/>
    <n v="0"/>
    <n v="575437.76"/>
    <n v="7.9800498753117205E-2"/>
    <n v="575437.76"/>
    <n v="0"/>
    <n v="0"/>
    <m/>
    <n v="0"/>
    <x v="1"/>
  </r>
  <r>
    <d v="2024-05-22T00:00:00"/>
    <s v="Normal-Income Tagged"/>
    <n v="156"/>
    <d v="2024-05-22T00:00:00"/>
    <x v="1"/>
    <s v="Seline"/>
    <s v="1316656"/>
    <s v="SAFARICOM PLC LTD"/>
    <n v="884155.12"/>
    <n v="0"/>
    <n v="884155.12"/>
    <m/>
    <n v="0"/>
    <n v="0"/>
    <n v="0"/>
    <n v="0"/>
    <n v="0"/>
    <n v="0"/>
    <m/>
    <n v="0"/>
    <x v="1"/>
  </r>
  <r>
    <d v="2024-05-24T00:00:00"/>
    <s v="Normal-Income Tagged"/>
    <n v="154"/>
    <d v="2024-05-24T00:00:00"/>
    <x v="1"/>
    <s v="Seline"/>
    <s v="1316683"/>
    <s v="LAW SOCIETY OF KENYA"/>
    <n v="43671.64"/>
    <n v="0"/>
    <n v="43671.64"/>
    <n v="4347.6000000000004"/>
    <n v="0"/>
    <n v="4347.6000000000004"/>
    <n v="9.9552020487437623E-2"/>
    <n v="0"/>
    <n v="4347.6000000000004"/>
    <n v="217.38000000000002"/>
    <m/>
    <n v="4130.22"/>
    <x v="1"/>
  </r>
  <r>
    <d v="2024-05-24T00:00:00"/>
    <s v="Normal-Income Tagged"/>
    <n v="154"/>
    <d v="2024-05-24T00:00:00"/>
    <x v="1"/>
    <s v="Seline"/>
    <s v="1316684"/>
    <s v="LAW SOCIETY OF KENYA"/>
    <n v="5022.5"/>
    <n v="0"/>
    <n v="5022.5"/>
    <n v="1000"/>
    <n v="0"/>
    <n v="1000"/>
    <n v="0.1991040318566451"/>
    <n v="0"/>
    <n v="1000"/>
    <n v="50"/>
    <m/>
    <n v="950"/>
    <x v="1"/>
  </r>
  <r>
    <d v="2024-05-24T00:00:00"/>
    <s v="Normal-Income Tagged"/>
    <n v="154"/>
    <d v="2024-05-24T00:00:00"/>
    <x v="1"/>
    <s v="Seline"/>
    <s v="1316686"/>
    <s v="LAW SOCIETY OF KENYA"/>
    <n v="15372.87"/>
    <n v="0"/>
    <n v="15372.87"/>
    <n v="1530.4"/>
    <n v="0"/>
    <n v="1530.4"/>
    <n v="9.9552002976672535E-2"/>
    <n v="0"/>
    <n v="1530.4"/>
    <n v="76.52000000000001"/>
    <m/>
    <n v="1453.88"/>
    <x v="1"/>
  </r>
  <r>
    <d v="2024-05-24T00:00:00"/>
    <s v="Normal-Income Tagged"/>
    <n v="154"/>
    <d v="2024-05-24T00:00:00"/>
    <x v="1"/>
    <s v="Seline"/>
    <s v="1316687"/>
    <s v="LAW SOCIETY OF KENYA"/>
    <n v="5022.5"/>
    <n v="0"/>
    <n v="5022.5"/>
    <n v="1000"/>
    <n v="0"/>
    <n v="1000"/>
    <n v="0.1991040318566451"/>
    <n v="0"/>
    <n v="1000"/>
    <n v="50"/>
    <m/>
    <n v="950"/>
    <x v="1"/>
  </r>
  <r>
    <d v="2024-05-24T00:00:00"/>
    <s v="Normal-Income Tagged"/>
    <n v="154"/>
    <d v="2024-05-24T00:00:00"/>
    <x v="1"/>
    <s v="Seline"/>
    <s v="1316688"/>
    <s v="LAW SOCIETY OF KENYA"/>
    <n v="51609.21"/>
    <n v="0"/>
    <n v="51609.21"/>
    <n v="12844.5"/>
    <n v="0"/>
    <n v="12844.5"/>
    <n v="0.24887999641924377"/>
    <n v="0"/>
    <n v="12844.5"/>
    <n v="642.22500000000002"/>
    <m/>
    <n v="12202.275"/>
    <x v="1"/>
  </r>
  <r>
    <d v="2024-05-24T00:00:00"/>
    <s v="Normal-Income Tagged"/>
    <n v="154"/>
    <d v="2024-05-24T00:00:00"/>
    <x v="1"/>
    <s v="Seline"/>
    <s v="1316689"/>
    <s v="LAW SOCIETY OF KENYA"/>
    <n v="5699.54"/>
    <n v="0"/>
    <n v="5699.54"/>
    <n v="567.4"/>
    <n v="0"/>
    <n v="567.4"/>
    <n v="9.9551893661593741E-2"/>
    <n v="0"/>
    <n v="567.4"/>
    <n v="28.37"/>
    <m/>
    <n v="539.03"/>
    <x v="1"/>
  </r>
  <r>
    <d v="2024-05-24T00:00:00"/>
    <s v="Normal-Income Tagged"/>
    <n v="154"/>
    <d v="2024-05-24T00:00:00"/>
    <x v="1"/>
    <s v="Seline"/>
    <n v="1316695"/>
    <s v="ORARO &amp; CO. ADVOCATES."/>
    <n v="3013500"/>
    <n v="3013500"/>
    <n v="0"/>
    <n v="600000"/>
    <n v="0"/>
    <n v="600000"/>
    <n v="0.1991040318566451"/>
    <n v="600000"/>
    <n v="0"/>
    <n v="0"/>
    <m/>
    <n v="0"/>
    <x v="1"/>
  </r>
  <r>
    <d v="2024-05-24T00:00:00"/>
    <s v="Normal-Income Tagged"/>
    <n v="154"/>
    <d v="2024-05-24T00:00:00"/>
    <x v="1"/>
    <s v="Seline"/>
    <s v="1316696"/>
    <s v="ORARO &amp; CO. ADVOCATES."/>
    <n v="1205400"/>
    <n v="1205400"/>
    <n v="0"/>
    <n v="240000"/>
    <n v="0"/>
    <n v="240000"/>
    <n v="0.1991040318566451"/>
    <n v="240000"/>
    <n v="0"/>
    <n v="0"/>
    <m/>
    <n v="0"/>
    <x v="1"/>
  </r>
  <r>
    <d v="2024-05-24T00:00:00"/>
    <s v="Normal-Income Tagged"/>
    <n v="154"/>
    <d v="2024-05-24T00:00:00"/>
    <x v="1"/>
    <s v="Seline"/>
    <s v="1316693"/>
    <s v="THE M-PESA ACADEMY"/>
    <n v="22099"/>
    <n v="22099"/>
    <n v="0"/>
    <n v="2200"/>
    <n v="0"/>
    <n v="2200"/>
    <n v="9.9552015928322551E-2"/>
    <n v="2200"/>
    <n v="0"/>
    <n v="0"/>
    <m/>
    <n v="0"/>
    <x v="1"/>
  </r>
  <r>
    <d v="2024-05-25T00:00:00"/>
    <s v="Normal-Income Tagged"/>
    <n v="153"/>
    <d v="2024-05-25T00:00:00"/>
    <x v="1"/>
    <s v="Seline"/>
    <s v="1316885"/>
    <s v="CENTRAL BANK OF KENYA PENSION"/>
    <n v="71141224.359999999"/>
    <n v="71141224.359999999"/>
    <n v="0"/>
    <n v="7082393.2000000002"/>
    <n v="0"/>
    <n v="7082393.2000000002"/>
    <n v="9.9553996486770616E-2"/>
    <n v="7082393.2000000002"/>
    <n v="0"/>
    <n v="0"/>
    <m/>
    <n v="0"/>
    <x v="1"/>
  </r>
  <r>
    <d v="2024-05-27T00:00:00"/>
    <s v="Normal-Income Tagged"/>
    <n v="151"/>
    <d v="2024-05-26T00:00:00"/>
    <x v="1"/>
    <s v="Seline"/>
    <n v="1316703"/>
    <s v="ORGANISATION OF EASTERN AND SO"/>
    <n v="131589.5"/>
    <n v="131589.5"/>
    <n v="0"/>
    <n v="13100"/>
    <n v="0"/>
    <n v="13100"/>
    <n v="9.9552015928322551E-2"/>
    <n v="13100"/>
    <n v="0"/>
    <n v="0"/>
    <m/>
    <n v="0"/>
    <x v="1"/>
  </r>
  <r>
    <d v="2024-05-28T00:00:00"/>
    <s v="Normal-Income Tagged"/>
    <n v="150"/>
    <d v="2024-05-28T00:00:00"/>
    <x v="2"/>
    <s v="Seline"/>
    <s v="1316721"/>
    <s v="PARAMOUNT HOLDINGS LIMITED"/>
    <n v="1780"/>
    <n v="1780"/>
    <n v="0"/>
    <n v="177.2"/>
    <n v="0"/>
    <n v="177.2"/>
    <n v="9.9550561797752804E-2"/>
    <n v="0"/>
    <n v="177.2"/>
    <n v="8.86"/>
    <m/>
    <n v="168.33999999999997"/>
    <x v="1"/>
  </r>
  <r>
    <d v="2024-05-28T00:00:00"/>
    <s v="Normal-Income Tagged"/>
    <n v="150"/>
    <d v="2024-05-28T00:00:00"/>
    <x v="2"/>
    <s v="Seline"/>
    <s v="1316726"/>
    <s v="THE M-PESA ACADEMY"/>
    <n v="325241.53000000003"/>
    <n v="325241.53000000003"/>
    <n v="0"/>
    <n v="32378.45"/>
    <n v="0"/>
    <n v="32378.45"/>
    <n v="9.9552016004844146E-2"/>
    <n v="32378.45"/>
    <n v="0"/>
    <n v="0"/>
    <m/>
    <n v="0"/>
    <x v="1"/>
  </r>
  <r>
    <d v="2024-05-28T00:00:00"/>
    <s v="Normal-Income Tagged"/>
    <n v="150"/>
    <d v="2024-05-28T00:00:00"/>
    <x v="2"/>
    <s v="Seline"/>
    <s v="1316727"/>
    <s v="THE M-PESA ACADEMY"/>
    <n v="113106.65"/>
    <n v="113106.65"/>
    <n v="0"/>
    <n v="11260"/>
    <n v="0"/>
    <n v="11260"/>
    <n v="9.9552059936352105E-2"/>
    <n v="11260"/>
    <n v="0"/>
    <n v="0"/>
    <m/>
    <n v="0"/>
    <x v="1"/>
  </r>
  <r>
    <d v="2024-05-28T00:00:00"/>
    <s v="Normal-Income Tagged"/>
    <n v="150"/>
    <d v="2024-05-28T00:00:00"/>
    <x v="2"/>
    <s v="Seline"/>
    <s v="1316729"/>
    <s v="THE M-PESA ACADEMY"/>
    <n v="12555.75"/>
    <n v="12555.75"/>
    <n v="0"/>
    <n v="1249.95"/>
    <n v="0"/>
    <n v="1249.95"/>
    <n v="9.9551998088525176E-2"/>
    <n v="1249.95"/>
    <n v="0"/>
    <n v="0"/>
    <m/>
    <n v="0"/>
    <x v="1"/>
  </r>
  <r>
    <d v="2024-05-28T00:00:00"/>
    <s v="Normal-Income Tagged"/>
    <n v="150"/>
    <d v="2024-05-28T00:00:00"/>
    <x v="2"/>
    <s v="Seline"/>
    <s v="1316730"/>
    <s v="THE M-PESA ACADEMY"/>
    <n v="15067.5"/>
    <n v="15067.5"/>
    <n v="0"/>
    <n v="1500"/>
    <n v="0"/>
    <n v="1500"/>
    <n v="9.9552015928322551E-2"/>
    <n v="1500"/>
    <n v="0"/>
    <n v="0"/>
    <m/>
    <n v="0"/>
    <x v="1"/>
  </r>
  <r>
    <d v="2024-06-05T00:00:00"/>
    <s v="Normal-Income Tagged"/>
    <n v="142"/>
    <d v="2024-06-05T00:00:00"/>
    <x v="2"/>
    <s v="Seline"/>
    <s v="1316823"/>
    <s v="LEISURE LODGE BEACH &amp; GOLF RES"/>
    <n v="1400047.99"/>
    <n v="1400047.99"/>
    <n v="0"/>
    <n v="139377.60000000001"/>
    <n v="0"/>
    <n v="139377.60000000001"/>
    <n v="9.9552016070534849E-2"/>
    <n v="139377.60000000001"/>
    <n v="0"/>
    <n v="0"/>
    <m/>
    <n v="0"/>
    <x v="1"/>
  </r>
  <r>
    <d v="2024-06-06T00:00:00"/>
    <s v="Normal-Income Tagged"/>
    <n v="141"/>
    <d v="2024-06-06T00:00:00"/>
    <x v="2"/>
    <s v="Seline"/>
    <s v="1316832"/>
    <s v="SAFARICOM PLC LTD"/>
    <n v="4563744.68"/>
    <n v="4563744.68"/>
    <n v="0"/>
    <m/>
    <n v="0"/>
    <n v="0"/>
    <n v="0"/>
    <n v="0"/>
    <n v="0"/>
    <n v="0"/>
    <m/>
    <n v="0"/>
    <x v="1"/>
  </r>
  <r>
    <d v="2024-06-07T00:00:00"/>
    <s v="Normal-Income Tagged"/>
    <n v="140"/>
    <d v="2024-06-07T00:00:00"/>
    <x v="2"/>
    <s v="Seline"/>
    <s v="1316838"/>
    <s v="PRIME BANK LTD"/>
    <n v="24592202.16"/>
    <n v="24592202.16"/>
    <n v="0"/>
    <n v="2448203.2999999998"/>
    <n v="0"/>
    <n v="2448203.2999999998"/>
    <n v="9.9552015881769235E-2"/>
    <n v="2448203.2999999998"/>
    <n v="0"/>
    <n v="0"/>
    <m/>
    <n v="0"/>
    <x v="1"/>
  </r>
  <r>
    <d v="2024-06-11T00:00:00"/>
    <s v="Normal-Income Tagged"/>
    <n v="136"/>
    <d v="2024-06-11T00:00:00"/>
    <x v="2"/>
    <s v="Seline"/>
    <n v="1316886"/>
    <s v="EAST AFRICA DEVICE ASSEMBLY KE"/>
    <n v="806680"/>
    <n v="806680"/>
    <n v="0"/>
    <n v="80000"/>
    <n v="0"/>
    <n v="80000"/>
    <n v="9.9171914513809689E-2"/>
    <n v="80000"/>
    <n v="0"/>
    <n v="0"/>
    <m/>
    <n v="0"/>
    <x v="1"/>
  </r>
  <r>
    <d v="2024-06-11T00:00:00"/>
    <s v="Normal-Income Tagged"/>
    <n v="136"/>
    <d v="2024-06-11T00:00:00"/>
    <x v="2"/>
    <s v="Seline"/>
    <s v="1316879"/>
    <s v="PRIME BANK LIMITED"/>
    <n v="75229.679999999993"/>
    <n v="75229.679999999993"/>
    <n v="0"/>
    <n v="7489.27"/>
    <n v="0"/>
    <n v="7489.27"/>
    <n v="9.9552065089204167E-2"/>
    <n v="7489.27"/>
    <n v="0"/>
    <n v="0"/>
    <m/>
    <n v="0"/>
    <x v="1"/>
  </r>
  <r>
    <d v="2024-06-13T00:00:00"/>
    <s v="Normal-Income Tagged"/>
    <n v="134"/>
    <d v="2024-06-13T00:00:00"/>
    <x v="2"/>
    <s v="Collins"/>
    <n v="1316898"/>
    <s v="EAST AFRICA DEVICE ASSEMBLY KE"/>
    <n v="922976.53"/>
    <n v="922976.53"/>
    <n v="0"/>
    <n v="108740.28"/>
    <m/>
    <n v="108740.28"/>
    <n v="0.11781478343766769"/>
    <n v="108740.28"/>
    <n v="0"/>
    <n v="0"/>
    <m/>
    <n v="0"/>
    <x v="1"/>
  </r>
  <r>
    <d v="2024-06-13T00:00:00"/>
    <s v="Normal-Income Tagged"/>
    <n v="134"/>
    <d v="2024-06-13T00:00:00"/>
    <x v="2"/>
    <s v="Collins"/>
    <s v="1316897"/>
    <s v="MAC APARTMENTS LIMITED"/>
    <n v="39010"/>
    <n v="39010"/>
    <n v="0"/>
    <n v="7767.05"/>
    <n v="0"/>
    <n v="7767.05"/>
    <n v="0.19910407587798001"/>
    <n v="7767.05"/>
    <n v="0"/>
    <n v="0"/>
    <m/>
    <n v="0"/>
    <x v="1"/>
  </r>
  <r>
    <d v="2024-06-18T00:00:00"/>
    <s v="Normal-Income Tagged"/>
    <n v="129"/>
    <d v="2024-06-18T00:00:00"/>
    <x v="2"/>
    <s v="Collins"/>
    <s v="1316958"/>
    <s v="CRESSKILL PROPERTIES LIMITED"/>
    <n v="477900.92"/>
    <n v="477900.92"/>
    <n v="0"/>
    <n v="118940"/>
    <n v="0"/>
    <n v="118940"/>
    <n v="0.24888003982080639"/>
    <n v="118940"/>
    <n v="0"/>
    <n v="0"/>
    <m/>
    <n v="0"/>
    <x v="1"/>
  </r>
  <r>
    <d v="2024-06-18T00:00:00"/>
    <s v="Normal-Income Tagged"/>
    <n v="129"/>
    <d v="2024-06-18T00:00:00"/>
    <x v="2"/>
    <s v="Collins"/>
    <s v="1316959"/>
    <s v="CRESSKILL PROPERTIES LIMITED"/>
    <n v="91660.63"/>
    <n v="91660.63"/>
    <n v="0"/>
    <n v="22812.5"/>
    <n v="0"/>
    <n v="22812.5"/>
    <n v="0.2488800262446374"/>
    <n v="22812.5"/>
    <n v="0"/>
    <n v="0"/>
    <m/>
    <n v="0"/>
    <x v="1"/>
  </r>
  <r>
    <d v="2024-06-18T00:00:00"/>
    <s v="Normal-Income Tagged"/>
    <n v="129"/>
    <d v="2024-06-18T00:00:00"/>
    <x v="2"/>
    <s v="Collins"/>
    <s v="1316960"/>
    <s v="CRESSKILL PROPERTIES LIMITED"/>
    <n v="42605.87"/>
    <n v="42605.87"/>
    <n v="0"/>
    <n v="4241.5"/>
    <n v="0"/>
    <n v="4241.5"/>
    <n v="9.9552010086873005E-2"/>
    <n v="4241.5"/>
    <n v="0"/>
    <n v="0"/>
    <m/>
    <n v="0"/>
    <x v="1"/>
  </r>
  <r>
    <d v="2024-06-18T00:00:00"/>
    <s v="Normal-Income Tagged"/>
    <n v="129"/>
    <d v="2024-06-18T00:00:00"/>
    <x v="2"/>
    <s v="Collins"/>
    <s v="1316962"/>
    <s v="CRESSKILL PROPERTIES LIMITED"/>
    <n v="46548.35"/>
    <n v="46548.35"/>
    <n v="0"/>
    <n v="4630"/>
    <n v="0"/>
    <n v="4630"/>
    <n v="9.9466468736271005E-2"/>
    <n v="4630"/>
    <n v="0"/>
    <n v="0"/>
    <m/>
    <n v="0"/>
    <x v="1"/>
  </r>
  <r>
    <d v="2024-06-18T00:00:00"/>
    <s v="Normal-Income Tagged"/>
    <n v="129"/>
    <d v="2024-06-18T00:00:00"/>
    <x v="2"/>
    <s v="Collins"/>
    <s v="1316963"/>
    <s v="CRESSKILL PROPERTIES LIMITED"/>
    <n v="17076.5"/>
    <n v="17076.5"/>
    <n v="0"/>
    <n v="1700"/>
    <n v="0"/>
    <n v="1700"/>
    <n v="9.9552015928322551E-2"/>
    <n v="1700"/>
    <n v="0"/>
    <n v="0"/>
    <m/>
    <n v="0"/>
    <x v="1"/>
  </r>
  <r>
    <d v="2024-06-18T00:00:00"/>
    <s v="Normal-Income Tagged"/>
    <n v="129"/>
    <d v="2024-06-18T00:00:00"/>
    <x v="2"/>
    <s v="Collins"/>
    <s v="1316964"/>
    <s v="CRESSKILL PROPERTIES LIMITED"/>
    <n v="20090"/>
    <n v="20090"/>
    <n v="0"/>
    <n v="4000"/>
    <n v="0"/>
    <n v="4000"/>
    <n v="0.1991040318566451"/>
    <n v="4000"/>
    <n v="0"/>
    <n v="0"/>
    <m/>
    <n v="0"/>
    <x v="1"/>
  </r>
  <r>
    <d v="2024-06-18T00:00:00"/>
    <s v="Normal-Income Tagged"/>
    <n v="129"/>
    <d v="2024-06-18T00:00:00"/>
    <x v="2"/>
    <s v="Collins"/>
    <s v="1316965"/>
    <s v="CRESSKILL PROPERTIES LIMITED"/>
    <n v="240850.97"/>
    <n v="240850.97"/>
    <n v="0"/>
    <n v="23977.200000000001"/>
    <n v="0"/>
    <n v="23977.200000000001"/>
    <n v="9.955201758166056E-2"/>
    <n v="23977.200000000001"/>
    <n v="0"/>
    <n v="0"/>
    <m/>
    <n v="0"/>
    <x v="1"/>
  </r>
  <r>
    <d v="2024-06-19T00:00:00"/>
    <s v="Normal-Income Tagged"/>
    <n v="128"/>
    <d v="2024-06-19T00:00:00"/>
    <x v="2"/>
    <s v="Collins"/>
    <s v="1316972"/>
    <s v="K.R.C.S/ BOMA INTERNATIONAL HO"/>
    <n v="10085"/>
    <n v="0"/>
    <n v="10085"/>
    <n v="1000"/>
    <n v="715"/>
    <n v="1715"/>
    <n v="0.17005453644025781"/>
    <n v="0"/>
    <n v="1715"/>
    <n v="85.75"/>
    <m/>
    <n v="1629.25"/>
    <x v="1"/>
  </r>
  <r>
    <d v="2024-06-19T00:00:00"/>
    <s v="Normal-Income Tagged"/>
    <n v="128"/>
    <d v="2024-06-19T00:00:00"/>
    <x v="2"/>
    <s v="Collins"/>
    <s v="1316970"/>
    <s v="K.R.C.S/BOMA HOTEL"/>
    <n v="83589.09"/>
    <n v="83589.09"/>
    <n v="0"/>
    <n v="8317.48"/>
    <n v="5947"/>
    <n v="14264.48"/>
    <n v="0.1706500214322228"/>
    <n v="14264.48"/>
    <n v="0"/>
    <n v="0"/>
    <m/>
    <n v="0"/>
    <x v="1"/>
  </r>
  <r>
    <d v="2024-06-19T00:00:00"/>
    <s v="Normal-Income Tagged"/>
    <n v="128"/>
    <d v="2024-06-19T00:00:00"/>
    <x v="2"/>
    <s v="Collins"/>
    <s v="1316969"/>
    <s v="K.R.C.S/BOMA PANAFRICAN LIMITE"/>
    <n v="156742"/>
    <n v="0"/>
    <n v="156742"/>
    <n v="15600"/>
    <n v="11154"/>
    <n v="26754"/>
    <n v="0.17068813719360479"/>
    <n v="0"/>
    <n v="26754"/>
    <n v="1337.7"/>
    <m/>
    <n v="25416.3"/>
    <x v="1"/>
  </r>
  <r>
    <d v="2024-06-19T00:00:00"/>
    <s v="Normal-Income Tagged"/>
    <n v="128"/>
    <d v="2024-06-19T00:00:00"/>
    <x v="2"/>
    <s v="Collins"/>
    <s v="1316974"/>
    <s v="K.R.C.S/EMERGENCY PLUS MEDICAL"/>
    <n v="5522214.29"/>
    <n v="0"/>
    <n v="5522214.29"/>
    <n v="549743.57999999996"/>
    <n v="393066.66"/>
    <n v="942810.24"/>
    <n v="0.17073046978769091"/>
    <n v="0"/>
    <n v="942810.24"/>
    <n v="47140.512000000002"/>
    <m/>
    <n v="895669.728"/>
    <x v="1"/>
  </r>
  <r>
    <d v="2024-06-19T00:00:00"/>
    <s v="Normal-Income Tagged"/>
    <n v="128"/>
    <d v="2024-06-19T00:00:00"/>
    <x v="2"/>
    <s v="Collins"/>
    <s v="1316975"/>
    <s v="K.R.C.S/EMERGENCY PLUS MEDICAL"/>
    <n v="632875"/>
    <n v="0"/>
    <n v="632875"/>
    <n v="63000"/>
    <n v="45045"/>
    <n v="108045"/>
    <n v="0.17072091645269602"/>
    <n v="0"/>
    <n v="108045"/>
    <n v="5402.25"/>
    <m/>
    <n v="102642.75"/>
    <x v="1"/>
  </r>
  <r>
    <d v="2024-06-19T00:00:00"/>
    <s v="Normal-Income Tagged"/>
    <n v="128"/>
    <d v="2024-06-19T00:00:00"/>
    <x v="2"/>
    <s v="Collins"/>
    <s v="1316973"/>
    <s v="K.R.C.S/SWITCH TV"/>
    <n v="91449.5"/>
    <n v="0"/>
    <n v="91449.5"/>
    <n v="9100"/>
    <n v="6506.5"/>
    <n v="15606.5"/>
    <n v="0.17065702928938922"/>
    <n v="0"/>
    <n v="15606.5"/>
    <n v="780.32500000000005"/>
    <m/>
    <n v="14826.174999999999"/>
    <x v="1"/>
  </r>
  <r>
    <d v="2024-06-19T00:00:00"/>
    <s v="Normal-Income Tagged"/>
    <n v="128"/>
    <d v="2024-06-19T00:00:00"/>
    <x v="2"/>
    <s v="Collins"/>
    <s v="1316966"/>
    <s v="OKHI LIMITED"/>
    <n v="418949.83"/>
    <n v="418949.83"/>
    <n v="0"/>
    <n v="41707.300000000003"/>
    <n v="0"/>
    <n v="41707.300000000003"/>
    <n v="9.9552015571888405E-2"/>
    <n v="41707.300000000003"/>
    <n v="0"/>
    <n v="0"/>
    <m/>
    <n v="0"/>
    <x v="1"/>
  </r>
  <r>
    <d v="2024-06-21T00:00:00"/>
    <s v="Normal-Income Tagged"/>
    <n v="126"/>
    <d v="2024-06-21T00:00:00"/>
    <x v="2"/>
    <s v="Collins"/>
    <s v="1316979"/>
    <s v="HABITAT FOR HUMANITY KENYA"/>
    <n v="215678.2"/>
    <n v="215678.2"/>
    <n v="0"/>
    <n v="21471.200000000001"/>
    <n v="0"/>
    <n v="21471.200000000001"/>
    <n v="9.9552017774629048E-2"/>
    <n v="21471.200000000001"/>
    <n v="0"/>
    <n v="0"/>
    <m/>
    <n v="0"/>
    <x v="1"/>
  </r>
  <r>
    <d v="2024-06-28T00:00:00"/>
    <s v="Normal-Income Tagged"/>
    <n v="119"/>
    <d v="2024-06-28T00:00:00"/>
    <x v="3"/>
    <s v="Collins"/>
    <s v="1317040"/>
    <s v="K.R.C.S/ BOMA INTERNATIONAL HO"/>
    <n v="167726.99"/>
    <n v="0"/>
    <n v="167726.99"/>
    <n v="41743.9"/>
    <n v="12523.17"/>
    <n v="54267.07"/>
    <n v="0.32354405215284676"/>
    <n v="0"/>
    <n v="54267.070000000007"/>
    <n v="2713.3535000000006"/>
    <m/>
    <n v="51553.71650000001"/>
    <x v="1"/>
  </r>
  <r>
    <d v="2024-06-28T00:00:00"/>
    <s v="Normal-Income Tagged"/>
    <n v="119"/>
    <d v="2024-06-28T00:00:00"/>
    <x v="3"/>
    <s v="Collins"/>
    <s v="1317042"/>
    <s v="K.R.C.S/ BOMA INTERNATIONAL HO"/>
    <n v="24389.26"/>
    <n v="0"/>
    <n v="24389.26"/>
    <n v="2428"/>
    <n v="1821"/>
    <n v="4249"/>
    <n v="0.17421602787456447"/>
    <n v="0"/>
    <n v="4249"/>
    <n v="212.45000000000002"/>
    <m/>
    <n v="4036.55"/>
    <x v="1"/>
  </r>
  <r>
    <d v="2024-06-28T00:00:00"/>
    <s v="Normal-Income Tagged"/>
    <n v="119"/>
    <d v="2024-06-28T00:00:00"/>
    <x v="3"/>
    <s v="Collins"/>
    <s v="1317044"/>
    <s v="K.R.C.S/ BOMA INTERNATIONAL HO"/>
    <n v="18792.14"/>
    <n v="0"/>
    <n v="18792.14"/>
    <n v="1870.8"/>
    <n v="1403.1"/>
    <n v="3273.8999999999996"/>
    <n v="0.17421645432611718"/>
    <n v="0"/>
    <n v="3273.8999999999996"/>
    <n v="163.69499999999999"/>
    <m/>
    <n v="3110.2049999999995"/>
    <x v="1"/>
  </r>
  <r>
    <d v="2024-06-28T00:00:00"/>
    <s v="Normal-Income Tagged"/>
    <n v="119"/>
    <d v="2024-06-28T00:00:00"/>
    <x v="3"/>
    <s v="Collins"/>
    <s v="1317048"/>
    <s v="K.R.C.S/ BOMA INTERNATIONAL HO"/>
    <n v="112125.5"/>
    <n v="0"/>
    <n v="112125.5"/>
    <n v="22324.639999999999"/>
    <n v="8371.74"/>
    <n v="30696.379999999997"/>
    <n v="0.27376805454602204"/>
    <n v="0"/>
    <n v="30696.379999999994"/>
    <n v="1534.8189999999997"/>
    <m/>
    <n v="29161.560999999994"/>
    <x v="1"/>
  </r>
  <r>
    <d v="2024-06-28T00:00:00"/>
    <s v="Normal-Income Tagged"/>
    <n v="119"/>
    <d v="2024-06-28T00:00:00"/>
    <x v="3"/>
    <s v="Collins"/>
    <s v="1317049"/>
    <s v="K.R.C.S/ BOMA INTERNATIONAL HO"/>
    <n v="25112.5"/>
    <n v="0"/>
    <n v="25112.5"/>
    <n v="5000"/>
    <n v="1875"/>
    <n v="6875"/>
    <n v="0.273768043802887"/>
    <n v="0"/>
    <n v="6875"/>
    <n v="343.75"/>
    <m/>
    <n v="6531.25"/>
    <x v="1"/>
  </r>
  <r>
    <d v="2024-06-28T00:00:00"/>
    <s v="Normal-Income Tagged"/>
    <n v="119"/>
    <d v="2024-06-28T00:00:00"/>
    <x v="3"/>
    <s v="Collins"/>
    <s v="1317050"/>
    <s v="K.R.C.S/ BOMA INTERNATIONAL HO"/>
    <n v="30135"/>
    <n v="0"/>
    <n v="30135"/>
    <n v="6000"/>
    <n v="2250"/>
    <n v="8250"/>
    <n v="0.273768043802887"/>
    <n v="0"/>
    <n v="8250"/>
    <n v="412.5"/>
    <m/>
    <n v="7837.5"/>
    <x v="1"/>
  </r>
  <r>
    <d v="2024-06-28T00:00:00"/>
    <s v="Normal-Income Tagged"/>
    <n v="119"/>
    <d v="2024-06-28T00:00:00"/>
    <x v="3"/>
    <s v="Collins"/>
    <s v="1317028"/>
    <s v="K.R.C.S/BOMA PANAFRICAN LIMITE"/>
    <n v="1706545.05"/>
    <n v="0"/>
    <n v="1706545.05"/>
    <n v="424725"/>
    <n v="127417.5"/>
    <n v="552142.5"/>
    <n v="0.32354405176704826"/>
    <n v="0"/>
    <n v="552142.5"/>
    <n v="27607.125"/>
    <m/>
    <n v="524535.375"/>
    <x v="1"/>
  </r>
  <r>
    <d v="2024-06-28T00:00:00"/>
    <s v="Normal-Income Tagged"/>
    <n v="119"/>
    <d v="2024-06-28T00:00:00"/>
    <x v="3"/>
    <s v="Collins"/>
    <s v="1317030"/>
    <s v="K.R.C.S/BOMA PANAFRICAN LIMITE"/>
    <n v="28651.360000000001"/>
    <n v="0"/>
    <n v="28651.360000000001"/>
    <n v="5704.6"/>
    <n v="2139.23"/>
    <n v="7843.83"/>
    <n v="0.27376815620619754"/>
    <n v="0"/>
    <n v="7843.83"/>
    <n v="392.19150000000002"/>
    <m/>
    <n v="7451.6385"/>
    <x v="1"/>
  </r>
  <r>
    <d v="2024-06-28T00:00:00"/>
    <s v="Normal-Income Tagged"/>
    <n v="119"/>
    <d v="2024-06-28T00:00:00"/>
    <x v="3"/>
    <s v="Collins"/>
    <s v="1317032"/>
    <s v="K.R.C.S/BOMA PANAFRICAN LIMITE"/>
    <n v="5022.5"/>
    <n v="0"/>
    <n v="5022.5"/>
    <n v="500"/>
    <n v="375"/>
    <n v="875"/>
    <n v="0.17421602787456447"/>
    <n v="0"/>
    <n v="875.00000000000011"/>
    <n v="43.750000000000007"/>
    <m/>
    <n v="831.25000000000011"/>
    <x v="1"/>
  </r>
  <r>
    <d v="2024-06-28T00:00:00"/>
    <s v="Normal-Income Tagged"/>
    <n v="119"/>
    <d v="2024-06-28T00:00:00"/>
    <x v="3"/>
    <s v="Collins"/>
    <s v="1317033"/>
    <s v="K.R.C.S/BOMA PANAFRICAN LIMITE"/>
    <n v="5022.5"/>
    <n v="0"/>
    <n v="5022.5"/>
    <n v="1000"/>
    <n v="375"/>
    <n v="1375"/>
    <n v="0.273768043802887"/>
    <n v="0"/>
    <n v="1375"/>
    <n v="68.75"/>
    <m/>
    <n v="1306.25"/>
    <x v="1"/>
  </r>
  <r>
    <d v="2024-06-28T00:00:00"/>
    <s v="Normal-Income Tagged"/>
    <n v="119"/>
    <d v="2024-06-28T00:00:00"/>
    <x v="3"/>
    <s v="Collins"/>
    <s v="1317034"/>
    <s v="K.R.C.S/BOMA PANAFRICAN LIMITE"/>
    <n v="75337.5"/>
    <n v="0"/>
    <n v="75337.5"/>
    <n v="15000"/>
    <n v="5625"/>
    <n v="20625"/>
    <n v="0.273768043802887"/>
    <n v="0"/>
    <n v="20625"/>
    <n v="1031.25"/>
    <m/>
    <n v="19593.75"/>
    <x v="1"/>
  </r>
  <r>
    <d v="2024-06-28T00:00:00"/>
    <s v="Normal-Income Tagged"/>
    <n v="119"/>
    <d v="2024-06-28T00:00:00"/>
    <x v="3"/>
    <s v="Collins"/>
    <s v="1317036"/>
    <s v="K.R.C.S/BOMA PANAFRICAN LIMITE"/>
    <n v="6730.15"/>
    <n v="0"/>
    <n v="6730.15"/>
    <n v="670"/>
    <n v="0"/>
    <n v="670"/>
    <n v="9.9552015928322551E-2"/>
    <n v="0"/>
    <n v="670"/>
    <n v="33.5"/>
    <m/>
    <n v="636.5"/>
    <x v="1"/>
  </r>
  <r>
    <d v="2024-06-28T00:00:00"/>
    <s v="Normal-Income Tagged"/>
    <n v="119"/>
    <d v="2024-06-28T00:00:00"/>
    <x v="3"/>
    <s v="Collins"/>
    <s v="1317037"/>
    <s v="K.R.C.S/BOMA PANAFRICAN LIMITE"/>
    <n v="60270"/>
    <n v="0"/>
    <n v="60270"/>
    <n v="6000"/>
    <n v="4500"/>
    <n v="10500"/>
    <n v="0.17421602787456447"/>
    <n v="0"/>
    <n v="10500"/>
    <n v="525"/>
    <m/>
    <n v="9975"/>
    <x v="1"/>
  </r>
  <r>
    <d v="2024-06-28T00:00:00"/>
    <s v="Normal-Income Tagged"/>
    <n v="119"/>
    <d v="2024-06-28T00:00:00"/>
    <x v="3"/>
    <s v="Collins"/>
    <s v="1317038"/>
    <s v="K.R.C.S/BOMA PANAFRICAN LIMITE"/>
    <n v="20090"/>
    <n v="0"/>
    <n v="20090"/>
    <n v="2000"/>
    <n v="1500"/>
    <n v="3500"/>
    <n v="0.17421602787456447"/>
    <n v="0"/>
    <n v="3500.0000000000005"/>
    <n v="175.00000000000003"/>
    <m/>
    <n v="3325.0000000000005"/>
    <x v="1"/>
  </r>
  <r>
    <d v="2024-06-28T00:00:00"/>
    <s v="Normal-Income Tagged"/>
    <n v="119"/>
    <d v="2024-06-28T00:00:00"/>
    <x v="3"/>
    <s v="Collins"/>
    <s v="1317039"/>
    <s v="K.R.C.S/BOMA PANAFRICAN LIMITE"/>
    <n v="31139.5"/>
    <n v="0"/>
    <n v="31139.5"/>
    <n v="5425"/>
    <n v="2325"/>
    <n v="7750"/>
    <n v="0.24888003982080636"/>
    <n v="0"/>
    <n v="7750"/>
    <n v="387.5"/>
    <m/>
    <n v="7362.5"/>
    <x v="1"/>
  </r>
  <r>
    <d v="2024-06-28T00:00:00"/>
    <s v="Normal-Income Tagged"/>
    <n v="119"/>
    <d v="2024-06-28T00:00:00"/>
    <x v="3"/>
    <s v="Collins"/>
    <s v="1317053"/>
    <s v="K.R.C.S/EMERGENCY PLUS MEDICAL"/>
    <n v="74752.89"/>
    <n v="0"/>
    <n v="74752.89"/>
    <n v="18604.5"/>
    <n v="5581.35"/>
    <n v="24185.85"/>
    <n v="0.32354401281341766"/>
    <n v="0"/>
    <n v="24185.850000000002"/>
    <n v="1209.2925000000002"/>
    <m/>
    <n v="22976.557500000003"/>
    <x v="1"/>
  </r>
  <r>
    <d v="2024-06-28T00:00:00"/>
    <s v="Normal-Income Tagged"/>
    <n v="119"/>
    <d v="2024-06-28T00:00:00"/>
    <x v="3"/>
    <s v="Collins"/>
    <s v="1317055"/>
    <s v="K.R.C.S/EMERGENCY PLUS MEDICAL"/>
    <n v="24389.01"/>
    <n v="0"/>
    <n v="24389.01"/>
    <n v="2427.98"/>
    <n v="1820.98"/>
    <n v="4248.96"/>
    <n v="0.17421617359622224"/>
    <n v="0"/>
    <n v="4248.96"/>
    <n v="212.44800000000001"/>
    <m/>
    <n v="4036.5120000000002"/>
    <x v="1"/>
  </r>
  <r>
    <d v="2024-06-28T00:00:00"/>
    <s v="Normal-Income Tagged"/>
    <n v="119"/>
    <d v="2024-06-28T00:00:00"/>
    <x v="3"/>
    <s v="Collins"/>
    <s v="1317056"/>
    <s v="K.R.C.S/EMERGENCY PLUS MEDICAL"/>
    <n v="67282.41"/>
    <n v="0"/>
    <n v="67282.41"/>
    <n v="6698.1"/>
    <n v="5023.58"/>
    <n v="11721.68"/>
    <n v="0.17421611384015526"/>
    <n v="0"/>
    <n v="11721.68"/>
    <n v="586.08400000000006"/>
    <m/>
    <n v="11135.596"/>
    <x v="1"/>
  </r>
  <r>
    <d v="2024-06-28T00:00:00"/>
    <s v="Normal-Income Tagged"/>
    <n v="119"/>
    <d v="2024-06-28T00:00:00"/>
    <x v="3"/>
    <s v="Collins"/>
    <n v="1317057"/>
    <s v="K.R.C.S/EMERGENCY PLUS MEDICAL"/>
    <n v="5022.5"/>
    <n v="0"/>
    <n v="5022.5"/>
    <n v="1000"/>
    <n v="375"/>
    <n v="1375"/>
    <n v="0.273768043802887"/>
    <n v="0"/>
    <n v="1375"/>
    <n v="68.75"/>
    <m/>
    <n v="1306.25"/>
    <x v="1"/>
  </r>
  <r>
    <d v="2024-06-28T00:00:00"/>
    <s v="Normal-Income Tagged"/>
    <n v="119"/>
    <d v="2024-06-28T00:00:00"/>
    <x v="3"/>
    <s v="Collins"/>
    <s v="1317058"/>
    <s v="K.R.C.S/EMERGENCY PLUS MEDICAL"/>
    <n v="25112.5"/>
    <n v="0"/>
    <n v="25112.5"/>
    <n v="5000"/>
    <n v="1875"/>
    <n v="6875"/>
    <n v="0.273768043802887"/>
    <n v="0"/>
    <n v="6875"/>
    <n v="343.75"/>
    <m/>
    <n v="6531.25"/>
    <x v="1"/>
  </r>
  <r>
    <d v="2024-06-28T00:00:00"/>
    <s v="Normal-Income Tagged"/>
    <n v="119"/>
    <d v="2024-06-28T00:00:00"/>
    <x v="3"/>
    <s v="Collins"/>
    <s v="1317059"/>
    <s v="K.R.C.S/EMERGENCY PLUS MEDICAL"/>
    <n v="30135"/>
    <n v="0"/>
    <n v="30135"/>
    <n v="6000"/>
    <n v="2250"/>
    <n v="8250"/>
    <n v="0.273768043802887"/>
    <n v="0"/>
    <n v="8250"/>
    <n v="412.5"/>
    <m/>
    <n v="7837.5"/>
    <x v="1"/>
  </r>
  <r>
    <d v="2024-06-28T00:00:00"/>
    <s v="Normal-Income Tagged"/>
    <n v="119"/>
    <d v="2024-06-28T00:00:00"/>
    <x v="3"/>
    <s v="Collins"/>
    <s v="1317060"/>
    <s v="K.R.C.S/SWITCH TV"/>
    <n v="121034.21"/>
    <n v="0"/>
    <n v="121034.21"/>
    <n v="30123"/>
    <n v="9036.9"/>
    <n v="39159.9"/>
    <n v="0.3235440624596963"/>
    <n v="0"/>
    <n v="39159.9"/>
    <n v="1957.9950000000001"/>
    <m/>
    <n v="37201.904999999999"/>
    <x v="1"/>
  </r>
  <r>
    <d v="2024-06-28T00:00:00"/>
    <s v="Normal-Income Tagged"/>
    <n v="119"/>
    <d v="2024-06-28T00:00:00"/>
    <x v="3"/>
    <s v="Collins"/>
    <s v="1317061"/>
    <s v="K.R.C.S/SWITCH TV"/>
    <n v="24389.01"/>
    <n v="0"/>
    <n v="24389.01"/>
    <n v="2427.98"/>
    <n v="1820.98"/>
    <n v="4248.96"/>
    <n v="0.17421617359622224"/>
    <n v="0"/>
    <n v="4248.96"/>
    <n v="212.44800000000001"/>
    <m/>
    <n v="4036.5120000000002"/>
    <x v="1"/>
  </r>
  <r>
    <d v="2024-06-28T00:00:00"/>
    <s v="Normal-Income Tagged"/>
    <n v="119"/>
    <d v="2024-06-28T00:00:00"/>
    <x v="3"/>
    <s v="Collins"/>
    <s v="1317062"/>
    <s v="K.R.C.S/SWITCH TV"/>
    <n v="6906.94"/>
    <n v="0"/>
    <n v="6906.94"/>
    <n v="687.6"/>
    <n v="515.70000000000005"/>
    <n v="1203.3000000000002"/>
    <n v="0.17421607832122477"/>
    <n v="0"/>
    <n v="1203.3000000000002"/>
    <n v="60.165000000000013"/>
    <m/>
    <n v="1143.1350000000002"/>
    <x v="1"/>
  </r>
  <r>
    <d v="2024-06-28T00:00:00"/>
    <s v="Normal-Income Tagged"/>
    <n v="119"/>
    <d v="2024-06-28T00:00:00"/>
    <x v="3"/>
    <s v="Collins"/>
    <s v="1317063"/>
    <s v="K.R.C.S/SWITCH TV"/>
    <n v="73899.06"/>
    <n v="0"/>
    <n v="73899.06"/>
    <n v="14713.6"/>
    <n v="5517.6"/>
    <n v="20231.2"/>
    <n v="0.27376802898440117"/>
    <n v="0"/>
    <n v="20231.2"/>
    <n v="1011.5600000000001"/>
    <m/>
    <n v="19219.64"/>
    <x v="1"/>
  </r>
  <r>
    <d v="2024-06-28T00:00:00"/>
    <s v="Normal-Income Tagged"/>
    <n v="119"/>
    <d v="2024-06-28T00:00:00"/>
    <x v="3"/>
    <s v="Collins"/>
    <s v="1317064"/>
    <s v="K.R.C.S/SWITCH TV"/>
    <n v="25112.5"/>
    <n v="0"/>
    <n v="25112.5"/>
    <n v="5000"/>
    <n v="0"/>
    <n v="5000"/>
    <n v="0.1991040318566451"/>
    <n v="0"/>
    <n v="5000"/>
    <n v="250"/>
    <m/>
    <n v="4750"/>
    <x v="1"/>
  </r>
  <r>
    <d v="2024-06-28T00:00:00"/>
    <s v="Normal-Income Tagged"/>
    <n v="119"/>
    <d v="2024-06-28T00:00:00"/>
    <x v="3"/>
    <s v="Collins"/>
    <s v="1317065"/>
    <s v="K.R.C.S/SWITCH TV"/>
    <n v="30135"/>
    <n v="0"/>
    <n v="30135"/>
    <n v="6000"/>
    <n v="2250"/>
    <n v="8250"/>
    <n v="0.273768043802887"/>
    <n v="0"/>
    <n v="8250"/>
    <n v="412.5"/>
    <m/>
    <n v="7837.5"/>
    <x v="1"/>
  </r>
  <r>
    <d v="2024-06-28T00:00:00"/>
    <s v="Normal-Income Tagged"/>
    <n v="119"/>
    <d v="2024-06-28T00:00:00"/>
    <x v="3"/>
    <s v="Collins"/>
    <s v="1317066"/>
    <s v="K.R.C.S/BOMA PANAFRICAN LIMITE"/>
    <n v="5695.52"/>
    <n v="0"/>
    <n v="5695.52"/>
    <n v="1417.5"/>
    <n v="425.25"/>
    <n v="1842.75"/>
    <n v="0.3235437677332359"/>
    <n v="0"/>
    <n v="1842.7499999999998"/>
    <n v="92.137499999999989"/>
    <m/>
    <n v="1750.6124999999997"/>
    <x v="1"/>
  </r>
  <r>
    <d v="2024-06-28T00:00:00"/>
    <s v="Normal-Income Tagged"/>
    <n v="119"/>
    <d v="2024-06-28T00:00:00"/>
    <x v="3"/>
    <s v="Collins"/>
    <s v="1317067"/>
    <s v="K.R.C.S/BOMA PANAFRICAN LIMITE"/>
    <n v="24389.01"/>
    <n v="0"/>
    <n v="24389.01"/>
    <n v="2427.98"/>
    <n v="1820.98"/>
    <n v="4248.96"/>
    <n v="0.17421617359622224"/>
    <n v="0"/>
    <n v="4248.96"/>
    <n v="212.44800000000001"/>
    <m/>
    <n v="4036.5120000000002"/>
    <x v="1"/>
  </r>
  <r>
    <d v="2024-06-28T00:00:00"/>
    <s v="Normal-Income Tagged"/>
    <n v="119"/>
    <d v="2024-06-28T00:00:00"/>
    <x v="3"/>
    <s v="Collins"/>
    <s v="1317068"/>
    <s v="K.R.C.S/BOMA PANAFRICAN LIMITE"/>
    <n v="5022.5"/>
    <n v="0"/>
    <n v="5022.5"/>
    <n v="1000"/>
    <n v="375"/>
    <n v="1375"/>
    <n v="0.273768043802887"/>
    <n v="0"/>
    <n v="1375"/>
    <n v="68.75"/>
    <m/>
    <n v="1306.25"/>
    <x v="1"/>
  </r>
  <r>
    <d v="2024-06-28T00:00:00"/>
    <s v="Normal-Income Tagged"/>
    <n v="119"/>
    <d v="2024-06-28T00:00:00"/>
    <x v="3"/>
    <s v="Collins"/>
    <s v="1317069"/>
    <s v="K.R.C.S/BOMA PANAFRICAN LIMITE"/>
    <n v="25112.5"/>
    <n v="0"/>
    <n v="25112.5"/>
    <n v="5000"/>
    <n v="1875"/>
    <n v="6875"/>
    <n v="0.273768043802887"/>
    <n v="0"/>
    <n v="6875"/>
    <n v="343.75"/>
    <m/>
    <n v="6531.25"/>
    <x v="1"/>
  </r>
  <r>
    <d v="2024-06-28T00:00:00"/>
    <s v="Normal-Income Tagged"/>
    <n v="119"/>
    <d v="2024-06-28T00:00:00"/>
    <x v="3"/>
    <s v="Collins"/>
    <n v="1317070"/>
    <s v="K.R.C.S/BOMA PANAFRICAN LIMITE"/>
    <n v="30135"/>
    <n v="0"/>
    <n v="30135"/>
    <n v="6000"/>
    <n v="2250"/>
    <n v="8250"/>
    <n v="0.273768043802887"/>
    <n v="0"/>
    <n v="8250"/>
    <n v="412.5"/>
    <m/>
    <n v="7837.5"/>
    <x v="1"/>
  </r>
  <r>
    <d v="2024-07-01T00:00:00"/>
    <s v="Normal-Income Tagged"/>
    <n v="116"/>
    <d v="2024-07-01T00:00:00"/>
    <x v="3"/>
    <s v="Collins"/>
    <s v="1317085"/>
    <s v="TOURISM FUND"/>
    <n v="39281.75"/>
    <n v="0"/>
    <n v="39281.75"/>
    <n v="3910.58"/>
    <n v="0"/>
    <n v="3910.58"/>
    <n v="9.9552082073736531E-2"/>
    <n v="0"/>
    <n v="3910.58"/>
    <n v="195.529"/>
    <m/>
    <n v="3715.0509999999999"/>
    <x v="1"/>
  </r>
  <r>
    <d v="2024-07-01T00:00:00"/>
    <s v="Normal-Income Tagged"/>
    <n v="116"/>
    <d v="2024-07-01T00:00:00"/>
    <x v="3"/>
    <s v="Collins"/>
    <s v="1317086"/>
    <s v="TOURISM FUND"/>
    <n v="125838.24"/>
    <n v="0"/>
    <n v="125838.24"/>
    <n v="12527.45"/>
    <n v="0"/>
    <n v="12527.45"/>
    <n v="9.9552012170545295E-2"/>
    <n v="0"/>
    <n v="12527.45"/>
    <n v="626.37250000000006"/>
    <m/>
    <n v="11901.077500000001"/>
    <x v="1"/>
  </r>
  <r>
    <d v="2024-07-03T00:00:00"/>
    <s v="Normal-Income Tagged"/>
    <n v="114"/>
    <d v="2024-07-03T00:00:00"/>
    <x v="3"/>
    <s v="Collins"/>
    <s v="1317137"/>
    <s v="GREEN LIGHT PLANET KENYA LIMIT"/>
    <n v="2109450"/>
    <n v="2109450"/>
    <n v="0"/>
    <n v="367500"/>
    <n v="157500"/>
    <n v="525000"/>
    <n v="0.24888003982080636"/>
    <n v="525000"/>
    <n v="0"/>
    <n v="0"/>
    <m/>
    <n v="0"/>
    <x v="1"/>
  </r>
  <r>
    <d v="2024-07-03T00:00:00"/>
    <s v="Normal-Income Tagged"/>
    <n v="114"/>
    <d v="2024-07-03T00:00:00"/>
    <x v="3"/>
    <s v="Collins"/>
    <s v="1317142"/>
    <s v="GREEN LIGHT PLANET KENYA LIMIT"/>
    <n v="1814878.17"/>
    <n v="1814878.17"/>
    <n v="0"/>
    <n v="451686.95"/>
    <n v="135506.09"/>
    <n v="587193.04"/>
    <n v="0.32354405364851574"/>
    <n v="587193.04"/>
    <n v="0"/>
    <n v="0"/>
    <m/>
    <n v="0"/>
    <x v="1"/>
  </r>
  <r>
    <d v="2024-07-03T00:00:00"/>
    <s v="Normal-Income Tagged"/>
    <n v="114"/>
    <d v="2024-07-03T00:00:00"/>
    <x v="3"/>
    <s v="Collins"/>
    <s v="1317143"/>
    <s v="GREEN LIGHT PLANET KENYA LIMIT"/>
    <n v="1411571.91"/>
    <n v="1411571.91"/>
    <n v="0"/>
    <n v="140524.82999999999"/>
    <n v="105393.62"/>
    <n v="245918.44999999998"/>
    <n v="0.17421602701062533"/>
    <n v="245918.44999999998"/>
    <n v="0"/>
    <n v="0"/>
    <m/>
    <n v="0"/>
    <x v="1"/>
  </r>
  <r>
    <d v="2024-07-03T00:00:00"/>
    <s v="Normal-Income Tagged"/>
    <n v="114"/>
    <d v="2024-07-03T00:00:00"/>
    <x v="3"/>
    <s v="Collins"/>
    <s v="1317144"/>
    <s v="GREEN LIGHT PLANET KENYA LIMIT"/>
    <n v="251125"/>
    <n v="251125"/>
    <n v="0"/>
    <n v="25000"/>
    <n v="18750"/>
    <n v="43750"/>
    <n v="0.17421602787456447"/>
    <n v="43750"/>
    <n v="0"/>
    <n v="0"/>
    <m/>
    <n v="0"/>
    <x v="1"/>
  </r>
  <r>
    <d v="2024-07-03T00:00:00"/>
    <s v="Normal-Income Tagged"/>
    <n v="114"/>
    <d v="2024-07-03T00:00:00"/>
    <x v="3"/>
    <s v="Collins"/>
    <s v="1317145"/>
    <s v="GREEN LIGHT PLANET KENYA LIMIT"/>
    <n v="1209918.78"/>
    <n v="1209918.78"/>
    <n v="0"/>
    <n v="120449.85"/>
    <n v="90337.39"/>
    <n v="210787.24"/>
    <n v="0.17421602464919173"/>
    <n v="210787.24"/>
    <n v="0"/>
    <n v="0"/>
    <m/>
    <n v="0"/>
    <x v="1"/>
  </r>
  <r>
    <d v="2024-07-03T00:00:00"/>
    <s v="Normal-Income Tagged"/>
    <n v="114"/>
    <d v="2024-07-03T00:00:00"/>
    <x v="3"/>
    <s v="Collins"/>
    <s v="1317146"/>
    <s v="GREEN LIGHT PLANET KENYA LIMIT"/>
    <n v="3094.64"/>
    <n v="3094.64"/>
    <n v="0"/>
    <n v="770.2"/>
    <n v="231.06"/>
    <n v="1001.26"/>
    <n v="0.32354651914277588"/>
    <n v="1001.2599999999999"/>
    <n v="0"/>
    <n v="0"/>
    <m/>
    <n v="0"/>
    <x v="1"/>
  </r>
  <r>
    <d v="2024-07-03T00:00:00"/>
    <s v="Normal-Income Tagged"/>
    <n v="114"/>
    <d v="2024-07-03T00:00:00"/>
    <x v="3"/>
    <s v="Collins"/>
    <s v="1317148"/>
    <s v="GREEN LIGHT PLANET KENYA LIMIT"/>
    <n v="7220.83"/>
    <n v="7220.83"/>
    <n v="0"/>
    <n v="718.85"/>
    <n v="539.14"/>
    <n v="1257.99"/>
    <n v="0.17421681441053175"/>
    <n v="1257.99"/>
    <n v="0"/>
    <n v="0"/>
    <m/>
    <n v="0"/>
    <x v="1"/>
  </r>
  <r>
    <d v="2024-07-03T00:00:00"/>
    <s v="Normal-Income Tagged"/>
    <n v="114"/>
    <d v="2024-07-03T00:00:00"/>
    <x v="3"/>
    <s v="Collins"/>
    <n v="1317149"/>
    <s v="GREEN LIGHT PLANET KENYA LIMIT"/>
    <n v="586099.03"/>
    <n v="586099.03"/>
    <n v="0"/>
    <n v="57069.3"/>
    <n v="42801.98"/>
    <n v="99871.28"/>
    <n v="0.17040000902236604"/>
    <n v="99871.28"/>
    <n v="0"/>
    <n v="0"/>
    <m/>
    <n v="0"/>
    <x v="1"/>
  </r>
  <r>
    <d v="2024-07-03T00:00:00"/>
    <s v="Normal-Income Tagged"/>
    <n v="114"/>
    <d v="2024-07-03T00:00:00"/>
    <x v="3"/>
    <s v="Collins"/>
    <s v="1317150"/>
    <s v="GREEN LIGHT PLANET KENYA LIMIT"/>
    <n v="10045"/>
    <n v="10045"/>
    <n v="0"/>
    <n v="2000"/>
    <n v="0"/>
    <n v="2000"/>
    <n v="0.1991040318566451"/>
    <n v="2000"/>
    <n v="0"/>
    <n v="0"/>
    <m/>
    <n v="0"/>
    <x v="1"/>
  </r>
  <r>
    <d v="2024-07-03T00:00:00"/>
    <s v="Normal-Income Tagged"/>
    <n v="114"/>
    <d v="2024-07-03T00:00:00"/>
    <x v="3"/>
    <s v="Collins"/>
    <s v="1317152"/>
    <s v="GREEN LIGHT PLANET KENYA LIMIT"/>
    <n v="10045"/>
    <n v="10045"/>
    <n v="0"/>
    <n v="1000"/>
    <n v="0"/>
    <n v="1000"/>
    <n v="9.9552015928322551E-2"/>
    <n v="1000"/>
    <n v="0"/>
    <n v="0"/>
    <m/>
    <n v="0"/>
    <x v="1"/>
  </r>
  <r>
    <d v="2024-07-05T00:00:00"/>
    <s v="Normal-Income Tagged"/>
    <n v="112"/>
    <d v="2024-07-05T00:00:00"/>
    <x v="3"/>
    <s v="Collins"/>
    <s v="1317181"/>
    <s v="GEOTHERMAL DEVELOPMENT COMPANY"/>
    <n v="1098416.73"/>
    <n v="0"/>
    <n v="1098416.73"/>
    <n v="191361.8"/>
    <n v="103882.12"/>
    <n v="295243.92"/>
    <n v="0.26879044349588521"/>
    <n v="295243.92"/>
    <n v="103882.12"/>
    <n v="5194.1059999999998"/>
    <n v="2077.6424000000002"/>
    <n v="96610.371599999999"/>
    <x v="1"/>
  </r>
  <r>
    <d v="2024-07-05T00:00:00"/>
    <s v="Normal-Income Tagged"/>
    <n v="112"/>
    <d v="2024-07-05T00:00:00"/>
    <x v="3"/>
    <s v="Collins"/>
    <s v="1317182"/>
    <s v="GEOTHERMAL DEVELOPMENT COMPANY"/>
    <n v="1656643.81"/>
    <n v="1656644"/>
    <n v="-0.18999999994412065"/>
    <n v="329844.46000000002"/>
    <n v="156676.12"/>
    <n v="486520.58"/>
    <n v="0.29367844618331085"/>
    <n v="486520.63579890481"/>
    <n v="156676.12"/>
    <n v="7833.8060000000005"/>
    <n v="62670.448000000004"/>
    <n v="86171.86599999998"/>
    <x v="1"/>
  </r>
  <r>
    <d v="2024-07-05T00:00:00"/>
    <s v="Normal-Income Tagged"/>
    <n v="112"/>
    <d v="2024-07-05T00:00:00"/>
    <x v="3"/>
    <s v="Collins"/>
    <s v="1317184"/>
    <s v="GEOTHERMAL DEVELOPMENT COMPANY"/>
    <n v="607217.26"/>
    <n v="607217"/>
    <n v="0.26000000000931323"/>
    <n v="120899.41"/>
    <n v="57427.22"/>
    <n v="178326.63"/>
    <n v="0.29367846032571604"/>
    <n v="178326.55364360032"/>
    <n v="57427.22"/>
    <n v="2871.3610000000003"/>
    <n v="22970.888000000003"/>
    <n v="31584.971000000001"/>
    <x v="1"/>
  </r>
  <r>
    <d v="2024-07-05T00:00:00"/>
    <s v="Normal-Income Tagged"/>
    <n v="112"/>
    <d v="2024-07-05T00:00:00"/>
    <x v="3"/>
    <s v="Collins"/>
    <s v="1317188"/>
    <s v="NURSING COUNCIL OF KENYA"/>
    <n v="75995.27"/>
    <n v="75995.27"/>
    <n v="0"/>
    <n v="18903.75"/>
    <n v="0"/>
    <n v="18903.75"/>
    <n v="0.24874903398593096"/>
    <n v="18903.75"/>
    <n v="0"/>
    <n v="0"/>
    <m/>
    <n v="0"/>
    <x v="1"/>
  </r>
  <r>
    <d v="2024-07-05T00:00:00"/>
    <s v="Normal-Income Tagged"/>
    <n v="112"/>
    <d v="2024-07-05T00:00:00"/>
    <x v="3"/>
    <s v="Collins"/>
    <s v="1317201"/>
    <s v="NURSING COUNCIL OF KENYA"/>
    <n v="14103"/>
    <n v="14103"/>
    <n v="0"/>
    <n v="1400"/>
    <n v="0"/>
    <n v="1400"/>
    <n v="9.9269658937814656E-2"/>
    <n v="1400"/>
    <n v="0"/>
    <n v="0"/>
    <m/>
    <n v="0"/>
    <x v="1"/>
  </r>
  <r>
    <d v="2024-07-05T00:00:00"/>
    <s v="Normal-Income Tagged"/>
    <n v="112"/>
    <d v="2024-07-05T00:00:00"/>
    <x v="3"/>
    <s v="Collins"/>
    <s v="1317204"/>
    <s v="NURSING COUNCIL OF KENYA"/>
    <n v="175003.81"/>
    <n v="175003.81"/>
    <n v="0"/>
    <n v="34836"/>
    <n v="0"/>
    <n v="34836"/>
    <n v="0.19905852335443441"/>
    <n v="34836"/>
    <n v="0"/>
    <n v="0"/>
    <m/>
    <n v="0"/>
    <x v="1"/>
  </r>
  <r>
    <d v="2024-07-05T00:00:00"/>
    <s v="Normal-Income Tagged"/>
    <n v="112"/>
    <d v="2024-07-05T00:00:00"/>
    <x v="3"/>
    <s v="Collins"/>
    <s v="1317208"/>
    <s v="NURSING COUNCIL OF KENYA"/>
    <n v="5062.5"/>
    <n v="5062.5"/>
    <n v="0"/>
    <n v="500"/>
    <n v="0"/>
    <n v="500"/>
    <n v="9.8765432098765427E-2"/>
    <n v="500"/>
    <n v="0"/>
    <n v="0"/>
    <m/>
    <n v="0"/>
    <x v="1"/>
  </r>
  <r>
    <d v="2024-07-05T00:00:00"/>
    <s v="Normal-Income Tagged"/>
    <n v="112"/>
    <d v="2024-07-05T00:00:00"/>
    <x v="3"/>
    <s v="Collins"/>
    <s v="1317210"/>
    <s v="NURSING COUNCIL OF KENYA"/>
    <n v="1004562.1"/>
    <n v="1004562.1"/>
    <n v="0"/>
    <n v="100002.2"/>
    <n v="0"/>
    <n v="100002.2"/>
    <n v="9.954805183273388E-2"/>
    <n v="100002.2"/>
    <n v="0"/>
    <n v="0"/>
    <m/>
    <n v="0"/>
    <x v="1"/>
  </r>
  <r>
    <d v="2024-07-05T00:00:00"/>
    <s v="Normal-Income Tagged"/>
    <n v="112"/>
    <d v="2024-07-05T00:00:00"/>
    <x v="3"/>
    <s v="Collins"/>
    <s v="1317214"/>
    <s v="AGRO-CHEMICAL &amp; FOOD COMPANY L"/>
    <n v="4000418.05"/>
    <n v="4000418.05"/>
    <n v="0"/>
    <n v="995614.25"/>
    <n v="0"/>
    <n v="995614.25"/>
    <n v="0.24887755168487954"/>
    <n v="995614.25"/>
    <m/>
    <n v="0"/>
    <m/>
    <n v="0"/>
    <x v="1"/>
  </r>
  <r>
    <d v="2024-07-05T00:00:00"/>
    <s v="Normal-Income Tagged"/>
    <n v="112"/>
    <d v="2024-07-05T00:00:00"/>
    <x v="3"/>
    <s v="Collins"/>
    <s v="1317215"/>
    <s v="AGRO-CHEMICAL &amp; FOOD COMPANY L"/>
    <n v="445272.58"/>
    <n v="445272.58"/>
    <n v="0"/>
    <n v="110809.5"/>
    <n v="0"/>
    <n v="110809.5"/>
    <n v="0.24885767724569968"/>
    <n v="110809.5"/>
    <m/>
    <n v="0"/>
    <m/>
    <n v="0"/>
    <x v="1"/>
  </r>
  <r>
    <d v="2024-07-08T00:00:00"/>
    <s v="Normal-Income Tagged"/>
    <n v="109"/>
    <d v="2024-07-08T00:00:00"/>
    <x v="3"/>
    <s v="Collins"/>
    <s v="1317223"/>
    <s v="EABX PUBLIC LIMITED COMPANY"/>
    <n v="670"/>
    <n v="670"/>
    <n v="0"/>
    <n v="66.7"/>
    <n v="0"/>
    <n v="66.7"/>
    <n v="9.9552238805970153E-2"/>
    <n v="66.7"/>
    <n v="0"/>
    <n v="0"/>
    <m/>
    <n v="0"/>
    <x v="1"/>
  </r>
  <r>
    <d v="2024-07-09T00:00:00"/>
    <s v="Normal-Income Tagged"/>
    <n v="108"/>
    <d v="2024-07-09T00:00:00"/>
    <x v="3"/>
    <s v="Collins"/>
    <n v="1317262"/>
    <s v="PRIME INVESTMENT LTD"/>
    <n v="1969604.51"/>
    <n v="1969604.51"/>
    <n v="0"/>
    <n v="196078.1"/>
    <n v="0"/>
    <n v="196078.1"/>
    <n v="9.9552016155771292E-2"/>
    <n v="196078.1"/>
    <n v="0"/>
    <n v="0"/>
    <m/>
    <n v="0"/>
    <x v="1"/>
  </r>
  <r>
    <d v="2024-07-09T00:00:00"/>
    <s v="Normal-Income Tagged"/>
    <n v="108"/>
    <d v="2024-07-09T00:00:00"/>
    <x v="3"/>
    <s v="Collins"/>
    <s v="1317282"/>
    <s v="LAW SOCIETY OF KENYA"/>
    <n v="165556.49"/>
    <n v="165556.49"/>
    <n v="0"/>
    <n v="32955"/>
    <n v="0"/>
    <n v="32955"/>
    <n v="0.19905592344945222"/>
    <n v="32955"/>
    <n v="0"/>
    <n v="0"/>
    <m/>
    <n v="0"/>
    <x v="1"/>
  </r>
  <r>
    <d v="2024-07-10T00:00:00"/>
    <s v="Normal-Income Tagged"/>
    <n v="107"/>
    <d v="2024-07-10T00:00:00"/>
    <x v="3"/>
    <s v="Collins"/>
    <s v="1317304"/>
    <s v="SAFARICOM PLC LTD"/>
    <n v="4095138.61"/>
    <n v="4095138.61"/>
    <n v="0"/>
    <m/>
    <n v="0"/>
    <n v="0"/>
    <n v="0"/>
    <n v="0"/>
    <n v="0"/>
    <n v="0"/>
    <m/>
    <n v="0"/>
    <x v="1"/>
  </r>
  <r>
    <d v="2024-07-10T00:00:00"/>
    <s v="Normal-Income Tagged"/>
    <n v="107"/>
    <d v="2024-07-10T00:00:00"/>
    <x v="3"/>
    <s v="Collins"/>
    <s v="1317305"/>
    <s v="LAVINGTON CORNER MALL/ GUTA LI"/>
    <n v="58303.19"/>
    <n v="58303.19"/>
    <n v="0"/>
    <n v="14510.5"/>
    <n v="0"/>
    <n v="14510.5"/>
    <n v="0.24888003555208557"/>
    <n v="14510.5"/>
    <n v="0"/>
    <n v="0"/>
    <m/>
    <n v="0"/>
    <x v="1"/>
  </r>
  <r>
    <d v="2024-07-10T00:00:00"/>
    <s v="Normal-Income Tagged"/>
    <n v="107"/>
    <d v="2024-07-10T00:00:00"/>
    <x v="3"/>
    <s v="Collins"/>
    <s v="1317307"/>
    <s v="LAVINGTON CORNER MALL/ GUTA LI"/>
    <n v="20766.03"/>
    <n v="20766.03"/>
    <n v="0"/>
    <n v="2067.3000000000002"/>
    <n v="0"/>
    <n v="2067.3000000000002"/>
    <n v="9.9552008737346542E-2"/>
    <n v="2067.3000000000002"/>
    <n v="0"/>
    <n v="0"/>
    <m/>
    <n v="0"/>
    <x v="1"/>
  </r>
  <r>
    <d v="2024-07-10T00:00:00"/>
    <s v="Normal-Income Tagged"/>
    <n v="107"/>
    <d v="2024-07-10T00:00:00"/>
    <x v="3"/>
    <s v="Collins"/>
    <s v="1317313"/>
    <s v="CENTRAL BANK OF KENYA PENSION"/>
    <n v="174326.59"/>
    <n v="174326.59"/>
    <n v="0"/>
    <n v="17354.560000000001"/>
    <n v="0"/>
    <n v="17354.560000000001"/>
    <n v="9.9551996055220277E-2"/>
    <n v="17354.560000000001"/>
    <n v="0"/>
    <n v="0"/>
    <m/>
    <n v="0"/>
    <x v="1"/>
  </r>
  <r>
    <d v="2024-07-10T00:00:00"/>
    <s v="Normal-Income Tagged"/>
    <n v="107"/>
    <d v="2024-07-10T00:00:00"/>
    <x v="3"/>
    <s v="Collins"/>
    <s v="1317314"/>
    <s v="CENTRAL BANK OF KENYA PENSION"/>
    <n v="152673.73000000001"/>
    <n v="152673.73000000001"/>
    <n v="0"/>
    <n v="15198.98"/>
    <n v="0"/>
    <n v="15198.98"/>
    <n v="9.95520316429028E-2"/>
    <n v="15198.98"/>
    <n v="0"/>
    <n v="0"/>
    <m/>
    <n v="0"/>
    <x v="1"/>
  </r>
  <r>
    <d v="2024-07-11T00:00:00"/>
    <s v="Normal-Income Tagged"/>
    <n v="106"/>
    <d v="2024-07-11T00:00:00"/>
    <x v="3"/>
    <s v="Collins"/>
    <s v="1317315"/>
    <s v="CENTRAL BANK OF KENYA PENSION"/>
    <n v="99326.35"/>
    <n v="99326.35"/>
    <n v="0"/>
    <n v="9888.14"/>
    <n v="0"/>
    <n v="9888.14"/>
    <n v="9.9552032265355556E-2"/>
    <n v="9888.14"/>
    <n v="0"/>
    <n v="0"/>
    <m/>
    <n v="0"/>
    <x v="1"/>
  </r>
  <r>
    <d v="2024-07-11T00:00:00"/>
    <s v="Normal-Income Tagged"/>
    <n v="106"/>
    <d v="2024-07-11T00:00:00"/>
    <x v="3"/>
    <s v="Collins"/>
    <s v="1317316"/>
    <s v="CENTRAL BANK OF KENYA PENSION"/>
    <n v="147811.68"/>
    <n v="147811.68"/>
    <n v="0"/>
    <n v="14714.95"/>
    <n v="0"/>
    <n v="14714.95"/>
    <n v="9.9552011045405897E-2"/>
    <n v="14714.95"/>
    <n v="0"/>
    <n v="0"/>
    <m/>
    <n v="0"/>
    <x v="1"/>
  </r>
  <r>
    <d v="2024-07-11T00:00:00"/>
    <s v="Normal-Income Tagged"/>
    <n v="106"/>
    <d v="2024-07-11T00:00:00"/>
    <x v="3"/>
    <s v="Collins"/>
    <s v="1317342"/>
    <s v="RURAL ELECTRIFICATION AND RENE"/>
    <n v="19000000"/>
    <n v="19000000"/>
    <n v="0"/>
    <n v="2458934.79"/>
    <n v="0"/>
    <n v="2458934.79"/>
    <n v="0.12941762052631578"/>
    <n v="2458934.79"/>
    <n v="0"/>
    <n v="0"/>
    <m/>
    <n v="0"/>
    <x v="1"/>
  </r>
  <r>
    <d v="2024-07-12T00:00:00"/>
    <s v="Normal-Income Tagged"/>
    <n v="105"/>
    <d v="2024-07-12T00:00:00"/>
    <x v="3"/>
    <s v="Collins"/>
    <s v="14905"/>
    <s v="GEOTHERMAL DEVELOPMENT COMPANY"/>
    <n v="-2187318.84"/>
    <n v="-2187319"/>
    <n v="0.16000000014901161"/>
    <n v="-217752"/>
    <n v="-163314"/>
    <n v="-381066"/>
    <n v="0.17421602787456447"/>
    <n v="-381066.02787456446"/>
    <n v="-163314"/>
    <n v="-8165.7000000000007"/>
    <n v="-65325.600000000006"/>
    <n v="-89822.699999999983"/>
    <x v="1"/>
  </r>
  <r>
    <d v="2024-07-12T00:00:00"/>
    <s v="Normal-Income Tagged"/>
    <n v="105"/>
    <d v="2024-07-12T00:00:00"/>
    <x v="3"/>
    <s v="Collins"/>
    <s v="1317354"/>
    <s v="EABX PUBLIC LIMITED COMPANY"/>
    <n v="24835.5"/>
    <n v="24835.5"/>
    <n v="0"/>
    <n v="2472.42"/>
    <n v="0"/>
    <n v="2472.42"/>
    <n v="9.9551851180769466E-2"/>
    <n v="2472.42"/>
    <n v="0"/>
    <n v="0"/>
    <m/>
    <n v="0"/>
    <x v="1"/>
  </r>
  <r>
    <d v="2024-07-12T00:00:00"/>
    <s v="Normal-Income Tagged"/>
    <n v="105"/>
    <d v="2024-07-12T00:00:00"/>
    <x v="3"/>
    <s v="Collins"/>
    <s v="1317360"/>
    <s v="CENTRAL BANK OF KENYA PENSION"/>
    <n v="97418.5"/>
    <n v="97418.5"/>
    <n v="0"/>
    <n v="9698.2099999999991"/>
    <n v="0"/>
    <n v="9698.2099999999991"/>
    <n v="9.9552035804287675E-2"/>
    <n v="9698.2099999999991"/>
    <n v="0"/>
    <n v="0"/>
    <m/>
    <n v="0"/>
    <x v="1"/>
  </r>
  <r>
    <d v="2024-07-12T00:00:00"/>
    <s v="Normal-Income Tagged"/>
    <n v="105"/>
    <d v="2024-07-12T00:00:00"/>
    <x v="3"/>
    <s v="Collins"/>
    <s v="1317361"/>
    <s v="CENTRAL BANK OF KENYA PENSION"/>
    <n v="152673.75"/>
    <n v="152673.75"/>
    <n v="0"/>
    <n v="15198.98"/>
    <n v="0"/>
    <n v="15198.98"/>
    <n v="9.9552018601757011E-2"/>
    <n v="15198.98"/>
    <n v="0"/>
    <n v="0"/>
    <m/>
    <n v="0"/>
    <x v="1"/>
  </r>
  <r>
    <d v="2024-07-12T00:00:00"/>
    <s v="Normal-Income Tagged"/>
    <n v="105"/>
    <d v="2024-07-12T00:00:00"/>
    <x v="3"/>
    <s v="Collins"/>
    <s v="1317363"/>
    <s v="GEOTHERMAL DEVELOPMENT COMPANY"/>
    <n v="383976.15"/>
    <n v="383976"/>
    <n v="0.15000000002328306"/>
    <n v="38225.599999999999"/>
    <n v="28669.200000000001"/>
    <n v="66894.8"/>
    <n v="0.17421602878199596"/>
    <n v="66894.773867595679"/>
    <n v="28669.200000000001"/>
    <n v="1433.46"/>
    <n v="11467.68"/>
    <n v="15768.060000000001"/>
    <x v="1"/>
  </r>
  <r>
    <d v="2024-07-12T00:00:00"/>
    <s v="Normal-Income Tagged"/>
    <n v="105"/>
    <d v="2024-07-12T00:00:00"/>
    <x v="3"/>
    <s v="Collins"/>
    <s v="1317364"/>
    <s v="CENTRAL BANK OF KENYA PENSION"/>
    <n v="99793.31"/>
    <n v="99793.31"/>
    <n v="0"/>
    <n v="9934.6299999999992"/>
    <n v="0"/>
    <n v="9934.6299999999992"/>
    <n v="9.9552064161415224E-2"/>
    <n v="9934.6299999999992"/>
    <n v="0"/>
    <n v="0"/>
    <m/>
    <n v="0"/>
    <x v="1"/>
  </r>
  <r>
    <d v="2024-07-12T00:00:00"/>
    <s v="Normal-Income Tagged"/>
    <n v="105"/>
    <d v="2024-07-12T00:00:00"/>
    <x v="3"/>
    <s v="Collins"/>
    <s v="1317365"/>
    <s v="GEOTHERMAL DEVELOPMENT COMPANY"/>
    <n v="81301.210000000006"/>
    <n v="81301"/>
    <n v="0.21000000000640284"/>
    <n v="8093.7"/>
    <n v="6070.28"/>
    <n v="14163.98"/>
    <n v="0.17421610330276754"/>
    <n v="14163.943414618305"/>
    <n v="6070.28"/>
    <n v="303.51400000000001"/>
    <n v="2428.1120000000001"/>
    <n v="3338.6539999999995"/>
    <x v="1"/>
  </r>
  <r>
    <d v="2024-07-12T00:00:00"/>
    <s v="Normal-Income Tagged"/>
    <n v="105"/>
    <d v="2024-07-12T00:00:00"/>
    <x v="3"/>
    <s v="Collins"/>
    <s v="1317366"/>
    <s v="CENTRAL BANK OF KENYA PENSION"/>
    <n v="222241.92000000001"/>
    <n v="222241.92000000001"/>
    <n v="0"/>
    <n v="22124.63"/>
    <n v="0"/>
    <n v="22124.63"/>
    <n v="9.9552010709770683E-2"/>
    <n v="22124.63"/>
    <n v="0"/>
    <n v="0"/>
    <m/>
    <n v="0"/>
    <x v="1"/>
  </r>
  <r>
    <d v="2024-07-12T00:00:00"/>
    <s v="Normal-Income Tagged"/>
    <n v="105"/>
    <d v="2024-07-12T00:00:00"/>
    <x v="3"/>
    <s v="Collins"/>
    <s v="1317378"/>
    <s v="GEOTHERMAL DEVELOPMENT COMPANY"/>
    <n v="2187318.84"/>
    <n v="2187319"/>
    <n v="-0.16000000014901161"/>
    <n v="217752"/>
    <n v="163314"/>
    <n v="381066"/>
    <n v="0.17421602787456447"/>
    <n v="381066.02787456446"/>
    <n v="163314"/>
    <n v="8165.7000000000007"/>
    <n v="65325.600000000006"/>
    <n v="89822.699999999983"/>
    <x v="1"/>
  </r>
  <r>
    <d v="2024-07-12T00:00:00"/>
    <s v="Normal-Income Tagged"/>
    <n v="105"/>
    <d v="2024-07-12T00:00:00"/>
    <x v="3"/>
    <s v="Collins"/>
    <s v="1317379"/>
    <s v="CENTRAL BANK OF KENYA PENSION"/>
    <n v="99793.31"/>
    <n v="99793.31"/>
    <n v="0"/>
    <n v="9934.6299999999992"/>
    <n v="0"/>
    <n v="9934.6299999999992"/>
    <n v="9.9552064161415224E-2"/>
    <n v="9934.6299999999992"/>
    <n v="0"/>
    <n v="0"/>
    <m/>
    <n v="0"/>
    <x v="1"/>
  </r>
  <r>
    <d v="2024-07-12T00:00:00"/>
    <s v="Normal-Income Tagged"/>
    <n v="105"/>
    <d v="2024-07-12T00:00:00"/>
    <x v="3"/>
    <s v="Collins"/>
    <s v="1317380"/>
    <s v="GEOTHERMAL DEVELOPMENT COMPANY"/>
    <n v="2059395.77"/>
    <n v="2059396"/>
    <n v="-0.22999999998137355"/>
    <n v="205017"/>
    <n v="153762.75"/>
    <n v="358779.75"/>
    <n v="0.17421602745158596"/>
    <n v="358779.79006968631"/>
    <n v="153762.75"/>
    <n v="7688.1375000000007"/>
    <n v="61505.100000000006"/>
    <n v="84569.512499999983"/>
    <x v="1"/>
  </r>
  <r>
    <d v="2024-07-12T00:00:00"/>
    <s v="Normal-Income Tagged"/>
    <n v="105"/>
    <d v="2024-07-12T00:00:00"/>
    <x v="3"/>
    <s v="Collins"/>
    <s v="1317383"/>
    <s v="CENTRAL BANK OF KENYA PENSION"/>
    <n v="99793.31"/>
    <n v="99793.31"/>
    <n v="0"/>
    <n v="9934.6299999999992"/>
    <n v="0"/>
    <n v="9934.6299999999992"/>
    <n v="9.9552064161415224E-2"/>
    <n v="9934.6299999999992"/>
    <n v="0"/>
    <n v="0"/>
    <m/>
    <n v="0"/>
    <x v="1"/>
  </r>
  <r>
    <d v="2024-07-12T00:00:00"/>
    <s v="Normal-Income Tagged"/>
    <n v="105"/>
    <d v="2024-07-12T00:00:00"/>
    <x v="3"/>
    <s v="Collins"/>
    <s v="1317385"/>
    <s v="CENTRAL BANK OF KENYA PENSION"/>
    <n v="159593.26"/>
    <n v="159593.26"/>
    <n v="0"/>
    <n v="15887.83"/>
    <n v="0"/>
    <n v="15887.83"/>
    <n v="9.9552011156360865E-2"/>
    <n v="15887.830000000002"/>
    <n v="0"/>
    <n v="0"/>
    <m/>
    <n v="0"/>
    <x v="1"/>
  </r>
  <r>
    <d v="2024-07-12T00:00:00"/>
    <s v="Normal-Income Tagged"/>
    <n v="105"/>
    <d v="2024-07-12T00:00:00"/>
    <x v="3"/>
    <s v="Collins"/>
    <s v="1317387"/>
    <s v="CENTRAL BANK OF KENYA PENSION"/>
    <n v="169276.17"/>
    <n v="169276.17"/>
    <n v="0"/>
    <n v="16851.78"/>
    <n v="0"/>
    <n v="16851.78"/>
    <n v="9.9551992462967448E-2"/>
    <n v="16851.78"/>
    <n v="0"/>
    <n v="0"/>
    <m/>
    <n v="0"/>
    <x v="1"/>
  </r>
  <r>
    <d v="2024-07-12T00:00:00"/>
    <s v="Normal-Income Tagged"/>
    <n v="105"/>
    <d v="2024-07-12T00:00:00"/>
    <x v="3"/>
    <s v="Collins"/>
    <s v="1317389"/>
    <s v="CENTRAL BANK OF KENYA PENSION"/>
    <n v="92329.49"/>
    <n v="92329.49"/>
    <n v="0"/>
    <n v="9191.59"/>
    <n v="0"/>
    <n v="9191.59"/>
    <n v="9.9552049946338914E-2"/>
    <n v="9191.59"/>
    <n v="0"/>
    <n v="0"/>
    <m/>
    <n v="0"/>
    <x v="1"/>
  </r>
  <r>
    <d v="2024-07-12T00:00:00"/>
    <s v="Normal-Income Tagged"/>
    <n v="105"/>
    <d v="2024-07-12T00:00:00"/>
    <x v="3"/>
    <s v="Collins"/>
    <s v="1317394"/>
    <s v="CENTRAL BANK OF KENYA PENSION"/>
    <n v="223406"/>
    <n v="223406"/>
    <n v="0"/>
    <n v="22240.52"/>
    <n v="0"/>
    <n v="22240.52"/>
    <n v="9.9552026355603701E-2"/>
    <n v="22240.52"/>
    <n v="0"/>
    <n v="0"/>
    <m/>
    <n v="0"/>
    <x v="1"/>
  </r>
  <r>
    <d v="2024-07-12T00:00:00"/>
    <s v="Normal-Income Tagged"/>
    <n v="105"/>
    <d v="2024-07-12T00:00:00"/>
    <x v="3"/>
    <s v="Collins"/>
    <s v="1317396"/>
    <s v="GEOTHERMAL DEVELOPMENT COMPANY"/>
    <n v="7049676.4299999997"/>
    <n v="7049676"/>
    <n v="0.42999999970197678"/>
    <n v="701809.5"/>
    <n v="500039.27"/>
    <n v="1201848.77"/>
    <n v="0.17048282739410781"/>
    <n v="1201848.6966923843"/>
    <n v="500039.27"/>
    <n v="25001.963500000002"/>
    <n v="200015.70800000001"/>
    <n v="275021.59849999996"/>
    <x v="1"/>
  </r>
  <r>
    <d v="2024-07-12T00:00:00"/>
    <s v="Normal-Income Tagged"/>
    <n v="105"/>
    <d v="2024-07-12T00:00:00"/>
    <x v="3"/>
    <s v="Collins"/>
    <n v="1317411"/>
    <s v="THE KENYA POWER AND LIGHTING C"/>
    <n v="554499"/>
    <n v="0"/>
    <n v="554499"/>
    <n v="55201.49"/>
    <n v="0"/>
    <n v="55201.49"/>
    <n v="9.9552010012642037E-2"/>
    <n v="0"/>
    <n v="55201.49"/>
    <n v="2760.0745000000002"/>
    <m/>
    <n v="52441.415499999996"/>
    <x v="1"/>
  </r>
  <r>
    <d v="2024-07-12T00:00:00"/>
    <s v="Normal-Income Tagged"/>
    <n v="105"/>
    <d v="2024-07-12T00:00:00"/>
    <x v="3"/>
    <s v="Collins"/>
    <n v="1317416"/>
    <s v="THE KENYA POWER AND LIGHTING C"/>
    <n v="6242638.8499999996"/>
    <n v="0"/>
    <n v="6242638.8499999996"/>
    <n v="621463.30000000005"/>
    <n v="590390.14"/>
    <n v="1211853.44"/>
    <n v="0.19412518794035313"/>
    <n v="0"/>
    <n v="1211853.44"/>
    <n v="60592.671999999999"/>
    <m/>
    <n v="1151260.7679999999"/>
    <x v="1"/>
  </r>
  <r>
    <d v="2024-07-12T00:00:00"/>
    <s v="Normal-Income Tagged"/>
    <n v="105"/>
    <d v="2024-07-12T00:00:00"/>
    <x v="3"/>
    <s v="Collins"/>
    <n v="1317419"/>
    <s v="THE KENYA POWER AND LIGHTING C"/>
    <n v="7695050.4299999997"/>
    <n v="0"/>
    <n v="7695050.4299999997"/>
    <n v="1532107.6"/>
    <n v="727751.11"/>
    <n v="2259858.71"/>
    <n v="0.29367692006145829"/>
    <n v="0"/>
    <n v="2259858.71"/>
    <n v="112992.93550000001"/>
    <m/>
    <n v="2146865.7744999998"/>
    <x v="1"/>
  </r>
  <r>
    <d v="2024-07-15T00:00:00"/>
    <s v="Normal-Income Tagged"/>
    <n v="102"/>
    <d v="2024-07-15T00:00:00"/>
    <x v="3"/>
    <s v="Pius"/>
    <s v="1317443"/>
    <s v="MIDGULF FERTILISER LIMITED"/>
    <n v="105472.5"/>
    <n v="105472.5"/>
    <n v="0"/>
    <n v="10500"/>
    <n v="0"/>
    <n v="10500"/>
    <n v="9.9552015928322551E-2"/>
    <n v="10500"/>
    <n v="0"/>
    <n v="0"/>
    <m/>
    <n v="0"/>
    <x v="1"/>
  </r>
  <r>
    <d v="2024-07-17T00:00:00"/>
    <s v="Normal-Income Tagged"/>
    <n v="100"/>
    <d v="2024-07-17T00:00:00"/>
    <x v="3"/>
    <s v="Pius"/>
    <s v="1317451"/>
    <s v="ORGANISATION OF EASTERN AND SO"/>
    <n v="1356717.88"/>
    <n v="1356717.88"/>
    <n v="0"/>
    <n v="135064"/>
    <n v="0"/>
    <n v="135064"/>
    <n v="9.9552015928322551E-2"/>
    <n v="135064"/>
    <n v="0"/>
    <n v="0"/>
    <m/>
    <n v="0"/>
    <x v="1"/>
  </r>
  <r>
    <d v="2024-07-17T00:00:00"/>
    <s v="Normal-Income Tagged"/>
    <n v="100"/>
    <d v="2024-07-17T00:00:00"/>
    <x v="3"/>
    <s v="Pius"/>
    <s v="1317453"/>
    <s v="AGRO-CHEMICAL &amp; FOOD COMPANY L"/>
    <n v="15107.5"/>
    <n v="15107.5"/>
    <n v="0"/>
    <n v="3000"/>
    <n v="0"/>
    <n v="3000"/>
    <n v="0.19857686579513487"/>
    <n v="3000"/>
    <m/>
    <n v="0"/>
    <m/>
    <n v="0"/>
    <x v="1"/>
  </r>
  <r>
    <d v="2024-07-17T00:00:00"/>
    <s v="Normal-Income Tagged"/>
    <n v="100"/>
    <d v="2024-07-17T00:00:00"/>
    <x v="3"/>
    <s v="Pius"/>
    <s v="1317455"/>
    <s v="AGRO-CHEMICAL &amp; FOOD COMPANY L"/>
    <n v="42229"/>
    <n v="42229"/>
    <n v="0"/>
    <n v="8400"/>
    <n v="0"/>
    <n v="8400"/>
    <n v="0.19891543725875582"/>
    <n v="8400"/>
    <m/>
    <n v="0"/>
    <m/>
    <n v="0"/>
    <x v="1"/>
  </r>
  <r>
    <d v="2024-07-17T00:00:00"/>
    <s v="Normal-Income Tagged"/>
    <n v="100"/>
    <d v="2024-07-17T00:00:00"/>
    <x v="3"/>
    <s v="Pius"/>
    <s v="1317472"/>
    <s v="CENTRAL BANK OF KENYA PENSION"/>
    <n v="237957.01"/>
    <n v="237957.01"/>
    <n v="0"/>
    <n v="23689.1"/>
    <n v="0"/>
    <n v="23689.1"/>
    <n v="9.9552015719141865E-2"/>
    <n v="23689.1"/>
    <n v="0"/>
    <n v="0"/>
    <m/>
    <n v="0"/>
    <x v="1"/>
  </r>
  <r>
    <d v="2024-07-17T00:00:00"/>
    <s v="Normal-Income Tagged"/>
    <n v="100"/>
    <d v="2024-07-17T00:00:00"/>
    <x v="3"/>
    <s v="Pius"/>
    <s v="1317476"/>
    <s v="SONGA OGODA &amp; ASSOCIATES"/>
    <n v="186958"/>
    <n v="186958"/>
    <n v="0"/>
    <n v="37224.089999999997"/>
    <n v="0"/>
    <n v="37224.089999999997"/>
    <n v="0.19910402336353616"/>
    <n v="37224.089999999997"/>
    <n v="0"/>
    <n v="0"/>
    <m/>
    <n v="0"/>
    <x v="1"/>
  </r>
  <r>
    <d v="2024-07-19T00:00:00"/>
    <s v="Normal-Income Tagged"/>
    <n v="98"/>
    <d v="2024-07-19T00:00:00"/>
    <x v="3"/>
    <s v="Pius"/>
    <s v="14912"/>
    <s v="CENTRAL BANK OF KENYA PENSION"/>
    <n v="-505850.13"/>
    <n v="0"/>
    <n v="-505850.13"/>
    <n v="-50358.400000000001"/>
    <n v="0"/>
    <n v="-50358.400000000001"/>
    <n v="9.9552015534719748E-2"/>
    <n v="0"/>
    <n v="-50358.400000000001"/>
    <n v="-2517.92"/>
    <m/>
    <n v="-47840.480000000003"/>
    <x v="1"/>
  </r>
  <r>
    <d v="2024-07-19T00:00:00"/>
    <s v="Normal-Income Tagged"/>
    <n v="98"/>
    <d v="2024-07-19T00:00:00"/>
    <x v="3"/>
    <s v="Pius"/>
    <n v="1317494"/>
    <s v="KENYA FILM COMMISSION"/>
    <n v="10654901.26"/>
    <n v="10654901.26"/>
    <n v="0"/>
    <n v="1060716.8999999999"/>
    <n v="0"/>
    <n v="1060716.8999999999"/>
    <n v="9.9552015932994189E-2"/>
    <n v="1060716.8999999999"/>
    <n v="0"/>
    <n v="0"/>
    <m/>
    <n v="0"/>
    <x v="1"/>
  </r>
  <r>
    <d v="2024-07-19T00:00:00"/>
    <s v="Normal-Income Tagged"/>
    <n v="98"/>
    <d v="2024-07-19T00:00:00"/>
    <x v="3"/>
    <s v="Pius"/>
    <n v="1317496"/>
    <s v="CENTRAL BANK OF KENYA PENSION"/>
    <n v="135023.51999999999"/>
    <n v="135023.51999999999"/>
    <n v="0"/>
    <n v="13441.86"/>
    <n v="0"/>
    <n v="13441.86"/>
    <n v="9.9551989164554461E-2"/>
    <n v="13441.86"/>
    <n v="0"/>
    <n v="0"/>
    <m/>
    <n v="0"/>
    <x v="1"/>
  </r>
  <r>
    <d v="2024-07-19T00:00:00"/>
    <s v="Normal-Income Tagged"/>
    <n v="98"/>
    <d v="2024-07-19T00:00:00"/>
    <x v="3"/>
    <s v="Pius"/>
    <s v="1317497"/>
    <s v="CENTRAL BANK OF KENYA PENSION"/>
    <n v="92789.02"/>
    <n v="92789.02"/>
    <n v="0"/>
    <n v="9237.33"/>
    <n v="0"/>
    <n v="9237.33"/>
    <n v="9.9551972851960283E-2"/>
    <n v="9237.33"/>
    <n v="0"/>
    <n v="0"/>
    <m/>
    <n v="0"/>
    <x v="1"/>
  </r>
  <r>
    <d v="2024-07-19T00:00:00"/>
    <s v="Normal-Income Tagged"/>
    <n v="98"/>
    <d v="2024-07-19T00:00:00"/>
    <x v="3"/>
    <s v="Pius"/>
    <s v="1317498"/>
    <s v="CENTRAL BANK OF KENYA PENSION"/>
    <n v="147762.54999999999"/>
    <n v="147762.54999999999"/>
    <n v="0"/>
    <n v="14710.06"/>
    <n v="0"/>
    <n v="14710.06"/>
    <n v="9.9552017747392696E-2"/>
    <n v="14710.06"/>
    <n v="0"/>
    <n v="0"/>
    <m/>
    <n v="0"/>
    <x v="1"/>
  </r>
  <r>
    <d v="2024-07-19T00:00:00"/>
    <s v="Normal-Income Tagged"/>
    <n v="98"/>
    <d v="2024-07-19T00:00:00"/>
    <x v="3"/>
    <s v="Pius"/>
    <s v="1317499"/>
    <s v="CENTRAL BANK OF KENYA PENSION"/>
    <n v="161596.17000000001"/>
    <n v="161596.17000000001"/>
    <n v="0"/>
    <n v="16087.23"/>
    <n v="0"/>
    <n v="16087.23"/>
    <n v="9.9552050026928227E-2"/>
    <n v="16087.23"/>
    <n v="0"/>
    <n v="0"/>
    <m/>
    <n v="0"/>
    <x v="1"/>
  </r>
  <r>
    <d v="2024-07-26T00:00:00"/>
    <s v="Normal-Income Tagged"/>
    <n v="91"/>
    <d v="2024-07-26T00:00:00"/>
    <x v="3"/>
    <s v="Pius"/>
    <s v="1317527"/>
    <s v="GREEN LIGHT PLANET KENYA LIMIT"/>
    <n v="16950.939999999999"/>
    <n v="16950.939999999999"/>
    <n v="0"/>
    <n v="1687.5"/>
    <n v="1265.6300000000001"/>
    <n v="2953.13"/>
    <n v="0.17421629714930265"/>
    <n v="2953.13"/>
    <n v="0"/>
    <n v="0"/>
    <m/>
    <n v="0"/>
    <x v="1"/>
  </r>
  <r>
    <d v="2024-07-26T00:00:00"/>
    <s v="Normal-Income Tagged"/>
    <n v="91"/>
    <d v="2024-07-26T00:00:00"/>
    <x v="3"/>
    <s v="Pius"/>
    <n v="1317540"/>
    <s v="THE KENYA POWER AND LIGHTING C"/>
    <n v="3724030.89"/>
    <n v="0"/>
    <n v="3724030.89"/>
    <n v="370730.8"/>
    <n v="352194.26"/>
    <n v="722925.06"/>
    <n v="0.19412434573011828"/>
    <n v="0"/>
    <n v="722925.06"/>
    <n v="36146.253000000004"/>
    <m/>
    <n v="686778.80700000003"/>
    <x v="1"/>
  </r>
  <r>
    <d v="2024-07-26T00:00:00"/>
    <s v="Normal-Income Tagged"/>
    <n v="91"/>
    <d v="2024-07-26T00:00:00"/>
    <x v="3"/>
    <s v="Pius"/>
    <s v="1317542"/>
    <s v="ORARO &amp; CO. ADVOCATES."/>
    <n v="154866.95000000001"/>
    <n v="0"/>
    <n v="154866.95000000001"/>
    <n v="15417.32"/>
    <n v="0"/>
    <n v="15417.32"/>
    <n v="9.9552034827314659E-2"/>
    <n v="0"/>
    <n v="15417.32"/>
    <n v="770.86599999999999"/>
    <m/>
    <n v="14646.454"/>
    <x v="1"/>
  </r>
  <r>
    <d v="2024-07-26T00:00:00"/>
    <s v="Normal-Income Tagged"/>
    <n v="91"/>
    <d v="2024-07-26T00:00:00"/>
    <x v="3"/>
    <s v="Pius"/>
    <s v="1317544"/>
    <s v="ORARO &amp; CO. ADVOCATES."/>
    <n v="50825.7"/>
    <n v="0"/>
    <n v="50825.7"/>
    <n v="10119.6"/>
    <n v="0"/>
    <n v="10119.6"/>
    <n v="0.19910399660014522"/>
    <n v="0"/>
    <n v="10119.6"/>
    <n v="505.98"/>
    <m/>
    <n v="9613.6200000000008"/>
    <x v="1"/>
  </r>
  <r>
    <d v="2024-07-26T00:00:00"/>
    <s v="Normal-Income Tagged"/>
    <n v="91"/>
    <d v="2024-07-26T00:00:00"/>
    <x v="3"/>
    <s v="Pius"/>
    <s v="1317545"/>
    <s v="ORARO &amp; CO. ADVOCATES."/>
    <n v="38497.160000000003"/>
    <n v="0"/>
    <n v="38497.160000000003"/>
    <n v="9581.18"/>
    <n v="0"/>
    <n v="9581.18"/>
    <n v="0.24888017713514449"/>
    <n v="0"/>
    <n v="9581.18"/>
    <n v="479.05900000000003"/>
    <m/>
    <n v="9102.121000000001"/>
    <x v="1"/>
  </r>
  <r>
    <d v="2024-07-29T00:00:00"/>
    <s v="Normal-Income Tagged"/>
    <n v="88"/>
    <d v="2024-07-29T00:00:00"/>
    <x v="4"/>
    <s v="Pius"/>
    <s v="1317552"/>
    <s v="OKHI LIMITED"/>
    <n v="7558.68"/>
    <n v="0"/>
    <n v="7558.68"/>
    <n v="1871.25"/>
    <n v="0"/>
    <n v="1871.25"/>
    <n v="0.24756306656717839"/>
    <n v="0"/>
    <n v="1871.25"/>
    <n v="93.5625"/>
    <m/>
    <n v="1777.6875"/>
    <x v="1"/>
  </r>
  <r>
    <d v="2024-07-29T00:00:00"/>
    <s v="Normal-Income Tagged"/>
    <n v="88"/>
    <d v="2024-07-29T00:00:00"/>
    <x v="4"/>
    <s v="Pius"/>
    <s v="1317553"/>
    <s v="OKHI LIMITED"/>
    <n v="5062.5"/>
    <n v="0"/>
    <n v="5062.5"/>
    <n v="500"/>
    <n v="0"/>
    <n v="500"/>
    <n v="9.8765432098765427E-2"/>
    <n v="0"/>
    <n v="500"/>
    <n v="25"/>
    <m/>
    <n v="475"/>
    <x v="1"/>
  </r>
  <r>
    <d v="2024-07-29T00:00:00"/>
    <s v="Normal-Income Tagged"/>
    <n v="88"/>
    <d v="2024-07-29T00:00:00"/>
    <x v="4"/>
    <s v="Pius"/>
    <s v="1317554"/>
    <s v="OKHI LIMITED"/>
    <n v="29618.51"/>
    <n v="0"/>
    <n v="29618.51"/>
    <n v="2944.6"/>
    <n v="0"/>
    <n v="2944.6"/>
    <n v="9.9417560167611399E-2"/>
    <n v="0"/>
    <n v="2944.6"/>
    <n v="147.22999999999999"/>
    <m/>
    <n v="2797.37"/>
    <x v="1"/>
  </r>
  <r>
    <d v="2024-07-29T00:00:00"/>
    <s v="Normal-Income Tagged"/>
    <n v="88"/>
    <d v="2024-07-29T00:00:00"/>
    <x v="4"/>
    <s v="Pius"/>
    <s v="1317555"/>
    <s v="OKHI LIMITED"/>
    <n v="5062.5"/>
    <n v="0"/>
    <n v="5062.5"/>
    <n v="1000"/>
    <n v="0"/>
    <n v="1000"/>
    <n v="0.19753086419753085"/>
    <n v="0"/>
    <n v="1000"/>
    <n v="50"/>
    <m/>
    <n v="950"/>
    <x v="1"/>
  </r>
  <r>
    <d v="2024-07-29T00:00:00"/>
    <s v="Normal-Income Tagged"/>
    <n v="88"/>
    <d v="2024-07-29T00:00:00"/>
    <x v="4"/>
    <s v="Pius"/>
    <s v="1317556"/>
    <s v="OKHI LIMITED"/>
    <n v="5062.5"/>
    <n v="0"/>
    <n v="5062.5"/>
    <n v="1000"/>
    <n v="0"/>
    <n v="1000"/>
    <n v="0.19753086419753085"/>
    <n v="0"/>
    <n v="1000"/>
    <n v="50"/>
    <m/>
    <n v="950"/>
    <x v="1"/>
  </r>
  <r>
    <d v="2024-07-29T00:00:00"/>
    <s v="Normal-Income Tagged"/>
    <n v="88"/>
    <d v="2024-07-29T00:00:00"/>
    <x v="4"/>
    <s v="Pius"/>
    <s v="1317559"/>
    <s v="OKHI LIMITED"/>
    <n v="5062.5"/>
    <n v="0"/>
    <n v="5062.5"/>
    <n v="500"/>
    <n v="0"/>
    <n v="500"/>
    <n v="9.8765432098765427E-2"/>
    <n v="0"/>
    <n v="500"/>
    <n v="25"/>
    <m/>
    <n v="475"/>
    <x v="1"/>
  </r>
  <r>
    <d v="2024-07-29T00:00:00"/>
    <s v="Normal-Income Tagged"/>
    <n v="88"/>
    <d v="2024-07-29T00:00:00"/>
    <x v="4"/>
    <s v="Pius"/>
    <s v="1317570"/>
    <s v="THE M-PESA ACADEMY"/>
    <n v="174872.92"/>
    <n v="174872.92"/>
    <n v="0"/>
    <n v="34817.9"/>
    <n v="0"/>
    <n v="34817.9"/>
    <n v="0.19910401221641405"/>
    <n v="34817.9"/>
    <n v="0"/>
    <n v="0"/>
    <m/>
    <n v="0"/>
    <x v="1"/>
  </r>
  <r>
    <d v="2024-07-29T00:00:00"/>
    <s v="Normal-Income Tagged"/>
    <n v="88"/>
    <d v="2024-07-29T00:00:00"/>
    <x v="4"/>
    <s v="Pius"/>
    <s v="1317575"/>
    <s v="CENTRAL BANK OF KENYA PENSION"/>
    <n v="91388.17"/>
    <n v="91388.17"/>
    <n v="0"/>
    <n v="9097.8799999999992"/>
    <n v="0"/>
    <n v="9097.8799999999992"/>
    <n v="9.9552053619193809E-2"/>
    <n v="9097.8799999999992"/>
    <n v="0"/>
    <n v="0"/>
    <m/>
    <n v="0"/>
    <x v="1"/>
  </r>
  <r>
    <d v="2024-07-29T00:00:00"/>
    <s v="Normal-Income Tagged"/>
    <n v="88"/>
    <d v="2024-07-29T00:00:00"/>
    <x v="4"/>
    <s v="Pius"/>
    <s v="1317576"/>
    <s v="K.R.C.S/EMERGENCY PLUS MEDICAL"/>
    <n v="11848.6"/>
    <n v="0"/>
    <n v="11848.6"/>
    <n v="1080"/>
    <n v="0"/>
    <n v="1080"/>
    <n v="9.115000928379724E-2"/>
    <n v="0"/>
    <n v="1080"/>
    <n v="54"/>
    <m/>
    <n v="1026"/>
    <x v="1"/>
  </r>
  <r>
    <d v="2024-07-31T00:00:00"/>
    <s v="Normal-Income Tagged"/>
    <n v="86"/>
    <d v="2024-07-31T00:00:00"/>
    <x v="4"/>
    <s v="Pius"/>
    <s v="1317583"/>
    <s v="CENTRAL BANK OF KENYA PENSION"/>
    <n v="183789.72"/>
    <n v="183789.72"/>
    <n v="0"/>
    <n v="18296.64"/>
    <n v="0"/>
    <n v="18296.64"/>
    <n v="9.9552031528205159E-2"/>
    <n v="18296.64"/>
    <n v="0"/>
    <n v="0"/>
    <m/>
    <n v="0"/>
    <x v="1"/>
  </r>
  <r>
    <d v="2024-07-31T00:00:00"/>
    <s v="Normal-Income Tagged"/>
    <n v="86"/>
    <d v="2024-07-31T00:00:00"/>
    <x v="4"/>
    <s v="Pius"/>
    <s v="1317584"/>
    <s v="CENTRAL BANK OF KENYA PENSION"/>
    <n v="120050.45"/>
    <n v="120050.45"/>
    <n v="0"/>
    <n v="11951.26"/>
    <n v="0"/>
    <n v="11951.26"/>
    <n v="9.9551980021732531E-2"/>
    <n v="11951.26"/>
    <n v="0"/>
    <n v="0"/>
    <m/>
    <n v="0"/>
    <x v="1"/>
  </r>
  <r>
    <d v="2024-07-31T00:00:00"/>
    <s v="Normal-Income Tagged"/>
    <n v="86"/>
    <d v="2024-07-31T00:00:00"/>
    <x v="4"/>
    <s v="Pius"/>
    <s v="1317587"/>
    <s v="THE KENYA POWER AND LIGHTING C"/>
    <n v="1928680"/>
    <n v="0"/>
    <n v="1928680"/>
    <n v="192000"/>
    <n v="136800"/>
    <n v="328800"/>
    <n v="0.17047929153618019"/>
    <n v="0"/>
    <n v="328800"/>
    <n v="16440"/>
    <m/>
    <n v="312360"/>
    <x v="1"/>
  </r>
  <r>
    <d v="2024-07-31T00:00:00"/>
    <s v="Normal-Income Tagged"/>
    <n v="86"/>
    <d v="2024-07-31T00:00:00"/>
    <x v="4"/>
    <s v="Pius"/>
    <s v="1317589"/>
    <s v="THE KENYA POWER AND LIGHTING C"/>
    <n v="2425907.5"/>
    <n v="0"/>
    <n v="2425907.5"/>
    <n v="241500"/>
    <n v="181125"/>
    <n v="422625"/>
    <n v="0.174213155283126"/>
    <n v="0"/>
    <n v="422625"/>
    <n v="21131.25"/>
    <m/>
    <n v="401493.75"/>
    <x v="1"/>
  </r>
  <r>
    <d v="2024-07-31T00:00:00"/>
    <s v="Normal-Income Tagged"/>
    <n v="86"/>
    <d v="2024-07-31T00:00:00"/>
    <x v="4"/>
    <s v="Pius"/>
    <s v="1317591"/>
    <s v="KENYA INSTITUTE OF CURRICULUM"/>
    <n v="6479.37"/>
    <n v="0"/>
    <n v="6479.37"/>
    <n v="645.03"/>
    <n v="0"/>
    <n v="645.03"/>
    <n v="9.9551345269679001E-2"/>
    <n v="0"/>
    <n v="645.03"/>
    <n v="32.2515"/>
    <m/>
    <n v="612.77850000000001"/>
    <x v="1"/>
  </r>
  <r>
    <d v="2024-07-31T00:00:00"/>
    <s v="Normal-Income Tagged"/>
    <n v="86"/>
    <d v="2024-07-31T00:00:00"/>
    <x v="4"/>
    <s v="Pius"/>
    <s v="1317592"/>
    <s v="KENYA INSTITUTE OF CURRICULUM"/>
    <n v="7281.65"/>
    <n v="0"/>
    <n v="7281.65"/>
    <n v="724.9"/>
    <n v="0"/>
    <n v="724.9"/>
    <n v="9.9551612615272636E-2"/>
    <n v="0"/>
    <n v="724.9"/>
    <n v="36.244999999999997"/>
    <m/>
    <n v="688.65499999999997"/>
    <x v="1"/>
  </r>
  <r>
    <d v="2024-07-31T00:00:00"/>
    <s v="Normal-Income Tagged"/>
    <n v="86"/>
    <d v="2024-07-31T00:00:00"/>
    <x v="4"/>
    <s v="Pius"/>
    <s v="1317593"/>
    <s v="THE KENYA POWER AND LIGHTING C"/>
    <n v="1839777.03"/>
    <n v="0"/>
    <n v="1839777.03"/>
    <n v="183149.53"/>
    <n v="137362.15"/>
    <n v="320511.68"/>
    <n v="0.17421224136057401"/>
    <n v="0"/>
    <n v="320511.68"/>
    <n v="16025.584000000001"/>
    <m/>
    <n v="304486.09600000002"/>
    <x v="1"/>
  </r>
  <r>
    <d v="2024-07-31T00:00:00"/>
    <s v="Normal-Income Tagged"/>
    <n v="86"/>
    <d v="2024-07-31T00:00:00"/>
    <x v="4"/>
    <s v="Pius"/>
    <s v="1317594"/>
    <s v="TOURISM FUND"/>
    <n v="66928.460000000006"/>
    <n v="0"/>
    <n v="66928.460000000006"/>
    <n v="6610.71"/>
    <n v="0"/>
    <n v="6610.71"/>
    <n v="9.8772779173463721E-2"/>
    <n v="0"/>
    <n v="6610.71"/>
    <n v="330.53550000000001"/>
    <m/>
    <n v="6280.1745000000001"/>
    <x v="1"/>
  </r>
  <r>
    <d v="2024-07-31T00:00:00"/>
    <s v="Normal-Income Tagged"/>
    <n v="86"/>
    <d v="2024-07-31T00:00:00"/>
    <x v="4"/>
    <s v="Pius"/>
    <s v="1317595"/>
    <s v="THE KENYA POWER AND LIGHTING C"/>
    <n v="10085"/>
    <n v="0"/>
    <n v="10085"/>
    <n v="1000"/>
    <n v="750"/>
    <n v="1750"/>
    <n v="0.17352503718393653"/>
    <n v="0"/>
    <n v="1749.9999999999998"/>
    <n v="87.5"/>
    <m/>
    <n v="1662.4999999999998"/>
    <x v="1"/>
  </r>
  <r>
    <d v="2024-07-31T00:00:00"/>
    <s v="Normal-Income Tagged"/>
    <n v="86"/>
    <d v="2024-07-31T00:00:00"/>
    <x v="4"/>
    <s v="Pius"/>
    <s v="1317596"/>
    <s v="TOURISM FUND"/>
    <n v="21171.03"/>
    <n v="0"/>
    <n v="21171.03"/>
    <n v="2068.6999999999998"/>
    <n v="0"/>
    <n v="2068.6999999999998"/>
    <n v="9.7713715393157527E-2"/>
    <n v="0"/>
    <n v="2068.6999999999998"/>
    <n v="103.435"/>
    <m/>
    <n v="1965.2649999999999"/>
    <x v="1"/>
  </r>
  <r>
    <d v="2024-07-31T00:00:00"/>
    <s v="Normal-Income Tagged"/>
    <n v="86"/>
    <d v="2024-07-31T00:00:00"/>
    <x v="4"/>
    <s v="Pius"/>
    <s v="1317597"/>
    <s v="TORRENT EAST AFRICA LIMITED"/>
    <n v="22644.6"/>
    <n v="0"/>
    <n v="22644.6"/>
    <n v="2254.3200000000002"/>
    <n v="0"/>
    <n v="2254.3200000000002"/>
    <n v="9.9552211123181703E-2"/>
    <n v="0"/>
    <n v="2254.3200000000002"/>
    <n v="112.71600000000001"/>
    <m/>
    <n v="2141.6040000000003"/>
    <x v="1"/>
  </r>
  <r>
    <d v="2024-07-31T00:00:00"/>
    <s v="Normal-Income Tagged"/>
    <n v="86"/>
    <d v="2024-07-31T00:00:00"/>
    <x v="4"/>
    <s v="Pius"/>
    <s v="1317598"/>
    <s v="THE KENYA POWER AND LIGHTING C"/>
    <n v="5754619.5999999996"/>
    <n v="0"/>
    <n v="5754619.5999999996"/>
    <n v="572880"/>
    <n v="429660"/>
    <n v="1002540"/>
    <n v="0.17421481690987881"/>
    <n v="0"/>
    <n v="1002540"/>
    <n v="50127"/>
    <m/>
    <n v="952413"/>
    <x v="1"/>
  </r>
  <r>
    <d v="2024-07-31T00:00:00"/>
    <s v="Normal-Income Tagged"/>
    <n v="86"/>
    <d v="2024-07-31T00:00:00"/>
    <x v="4"/>
    <s v="Pius"/>
    <s v="1317599"/>
    <s v="THE KENYA POWER AND LIGHTING C"/>
    <n v="44425057"/>
    <n v="0"/>
    <n v="44425057"/>
    <n v="4422600"/>
    <n v="3316950"/>
    <n v="7739550"/>
    <n v="0.17421587101171304"/>
    <n v="0"/>
    <n v="7739550"/>
    <n v="386977.5"/>
    <m/>
    <n v="7352572.5"/>
    <x v="1"/>
  </r>
  <r>
    <d v="2024-07-31T00:00:00"/>
    <s v="Normal-Income Tagged"/>
    <n v="86"/>
    <d v="2024-07-31T00:00:00"/>
    <x v="4"/>
    <s v="Pius"/>
    <s v="1317600"/>
    <s v="EABX PUBLIC LIMITED COMPANY"/>
    <n v="828752.5"/>
    <n v="828752.5"/>
    <n v="0"/>
    <n v="165000"/>
    <n v="0"/>
    <n v="165000"/>
    <n v="0.19909442203794256"/>
    <n v="165000"/>
    <n v="0"/>
    <n v="0"/>
    <m/>
    <n v="0"/>
    <x v="1"/>
  </r>
  <r>
    <d v="2024-07-31T00:00:00"/>
    <s v="Normal-Income Tagged"/>
    <n v="86"/>
    <d v="2024-07-31T00:00:00"/>
    <x v="4"/>
    <s v="Pius"/>
    <s v="1317601"/>
    <s v="TOURISM FUND"/>
    <n v="19801.18"/>
    <n v="0"/>
    <n v="19801.18"/>
    <n v="1918.7"/>
    <n v="0"/>
    <n v="1918.7"/>
    <n v="9.6898265658915281E-2"/>
    <n v="0"/>
    <n v="1918.7"/>
    <n v="95.935000000000002"/>
    <m/>
    <n v="1822.7650000000001"/>
    <x v="1"/>
  </r>
  <r>
    <d v="2024-08-02T00:00:00"/>
    <s v="Normal-Income Tagged"/>
    <n v="84"/>
    <d v="2024-08-02T00:00:00"/>
    <x v="4"/>
    <s v="Pius"/>
    <n v="1317615"/>
    <s v="GREEN LIGHT PLANET KENYA LIMIT"/>
    <n v="80553.69"/>
    <n v="80553.69"/>
    <n v="0"/>
    <n v="8015.3"/>
    <n v="0"/>
    <n v="8015.3"/>
    <n v="9.9502580204581567E-2"/>
    <n v="8015.3"/>
    <n v="0"/>
    <n v="0"/>
    <m/>
    <n v="0"/>
    <x v="1"/>
  </r>
  <r>
    <d v="2024-08-05T00:00:00"/>
    <s v="Normal-Income Tagged"/>
    <n v="81"/>
    <d v="2024-08-05T00:00:00"/>
    <x v="4"/>
    <s v="Pius"/>
    <s v="1317625"/>
    <s v="GREEN LIGHT PLANET KENYA LIMIT"/>
    <n v="1115647.75"/>
    <n v="1115647.75"/>
    <n v="0"/>
    <n v="277652.5"/>
    <n v="79130.960000000006"/>
    <n v="356783.46"/>
    <n v="0.31979938112186396"/>
    <n v="356783.46"/>
    <n v="0"/>
    <n v="0"/>
    <m/>
    <n v="0"/>
    <x v="1"/>
  </r>
  <r>
    <d v="2024-08-05T00:00:00"/>
    <s v="Normal-Income Tagged"/>
    <n v="81"/>
    <d v="2024-08-05T00:00:00"/>
    <x v="4"/>
    <s v="Pius"/>
    <s v="1317626"/>
    <s v="GREEN LIGHT PLANET KENYA LIMIT"/>
    <n v="9094.57"/>
    <n v="9094.57"/>
    <n v="0"/>
    <n v="1802.8"/>
    <n v="0"/>
    <n v="1802.8"/>
    <n v="0.19822817351452571"/>
    <n v="1802.8"/>
    <n v="0"/>
    <n v="0"/>
    <m/>
    <n v="0"/>
    <x v="1"/>
  </r>
  <r>
    <d v="2024-08-05T00:00:00"/>
    <s v="Normal-Income Tagged"/>
    <n v="81"/>
    <d v="2024-08-05T00:00:00"/>
    <x v="4"/>
    <s v="Pius"/>
    <s v="1317627"/>
    <s v="GREEN LIGHT PLANET KENYA LIMIT"/>
    <n v="39301.89"/>
    <n v="39301.89"/>
    <n v="0"/>
    <n v="3908.6"/>
    <n v="2784.88"/>
    <n v="6693.48"/>
    <n v="0.1703093668014439"/>
    <n v="6693.48"/>
    <n v="0"/>
    <n v="0"/>
    <m/>
    <n v="0"/>
    <x v="1"/>
  </r>
  <r>
    <d v="2024-08-06T00:00:00"/>
    <s v="Normal-Income Tagged"/>
    <n v="80"/>
    <d v="2024-08-06T00:00:00"/>
    <x v="4"/>
    <s v="Pius"/>
    <s v="1317628"/>
    <s v="AFRITREK HOLIDAYS"/>
    <n v="2511.25"/>
    <n v="2511.25"/>
    <n v="0"/>
    <n v="625"/>
    <n v="250"/>
    <n v="875"/>
    <n v="0.34843205574912894"/>
    <n v="875.00000000000011"/>
    <n v="0"/>
    <n v="0"/>
    <m/>
    <n v="0"/>
    <x v="1"/>
  </r>
  <r>
    <d v="2024-08-06T00:00:00"/>
    <s v="Normal-Income Tagged"/>
    <n v="80"/>
    <d v="2024-08-06T00:00:00"/>
    <x v="4"/>
    <s v="Pius"/>
    <s v="1317629"/>
    <s v="AFRITREK HOLIDAYS"/>
    <n v="6574.45"/>
    <n v="6574.45"/>
    <n v="0"/>
    <n v="654.5"/>
    <n v="654.5"/>
    <n v="1309"/>
    <n v="0.19910410756793345"/>
    <n v="1309"/>
    <n v="0"/>
    <n v="0"/>
    <m/>
    <n v="0"/>
    <x v="1"/>
  </r>
  <r>
    <d v="2024-08-06T00:00:00"/>
    <s v="Normal-Income Tagged"/>
    <n v="80"/>
    <d v="2024-08-06T00:00:00"/>
    <x v="4"/>
    <s v="Pius"/>
    <n v="1317630"/>
    <s v="AFRITREK HOLIDAYS"/>
    <n v="5022.5"/>
    <n v="5022.5"/>
    <n v="0"/>
    <n v="1000"/>
    <n v="500"/>
    <n v="1500"/>
    <n v="0.29865604778496763"/>
    <n v="1500"/>
    <n v="0"/>
    <n v="0"/>
    <m/>
    <n v="0"/>
    <x v="1"/>
  </r>
  <r>
    <d v="2024-08-07T00:00:00"/>
    <s v="Normal-Income Tagged"/>
    <n v="79"/>
    <d v="2024-08-07T00:00:00"/>
    <x v="4"/>
    <s v="Pius"/>
    <s v="1317666"/>
    <s v="TOURISM FUND"/>
    <n v="35633.97"/>
    <n v="0"/>
    <n v="35633.97"/>
    <n v="3449.47"/>
    <n v="0"/>
    <n v="3449.47"/>
    <n v="9.6802854130482785E-2"/>
    <n v="0"/>
    <n v="3449.47"/>
    <n v="172.4735"/>
    <m/>
    <n v="3276.9964999999997"/>
    <x v="1"/>
  </r>
  <r>
    <d v="2024-08-09T00:00:00"/>
    <s v="Normal-Income Tagged"/>
    <n v="77"/>
    <d v="2024-08-09T00:00:00"/>
    <x v="4"/>
    <s v="Pius"/>
    <s v="1317689"/>
    <s v="THE ANTI-DOPING AGENCY OF KENY"/>
    <n v="112640.43"/>
    <n v="0"/>
    <n v="112640.43"/>
    <n v="11209.6"/>
    <n v="11209.6"/>
    <n v="22419.200000000001"/>
    <n v="0.19903333110500379"/>
    <n v="0"/>
    <n v="22419.200000000001"/>
    <n v="1120.96"/>
    <m/>
    <n v="21298.240000000002"/>
    <x v="1"/>
  </r>
  <r>
    <d v="2024-08-09T00:00:00"/>
    <s v="Normal-Income Tagged"/>
    <n v="77"/>
    <d v="2024-08-09T00:00:00"/>
    <x v="4"/>
    <s v="Pius"/>
    <s v="1317690"/>
    <s v="THE ANTI-DOPING AGENCY OF KENY"/>
    <n v="13342.47"/>
    <n v="0"/>
    <n v="13342.47"/>
    <n v="1324.29"/>
    <n v="1324.29"/>
    <n v="2648.58"/>
    <n v="0.19850747275429512"/>
    <n v="0"/>
    <n v="2648.58"/>
    <n v="132.429"/>
    <m/>
    <n v="2516.1509999999998"/>
    <x v="1"/>
  </r>
  <r>
    <d v="2024-08-09T00:00:00"/>
    <s v="Normal-Income Tagged"/>
    <n v="77"/>
    <d v="2024-08-09T00:00:00"/>
    <x v="4"/>
    <s v="Pius"/>
    <s v="1317694"/>
    <s v="THE ANTI-DOPING AGENCY OF KENY"/>
    <n v="44438.9"/>
    <n v="0"/>
    <n v="44438.9"/>
    <n v="11050"/>
    <n v="4420"/>
    <n v="15470"/>
    <n v="0.34811842777386476"/>
    <n v="0"/>
    <n v="15470"/>
    <n v="773.5"/>
    <m/>
    <n v="14696.5"/>
    <x v="1"/>
  </r>
  <r>
    <d v="2024-08-09T00:00:00"/>
    <s v="Normal-Income Tagged"/>
    <n v="77"/>
    <d v="2024-08-09T00:00:00"/>
    <x v="4"/>
    <s v="Pius"/>
    <s v="1317695"/>
    <s v="THE ANTI-DOPING AGENCY OF KENY"/>
    <n v="251298.6"/>
    <n v="0"/>
    <n v="251298.6"/>
    <n v="25013.3"/>
    <n v="18759.98"/>
    <n v="43773.279999999999"/>
    <n v="0.17418831621027733"/>
    <n v="0"/>
    <n v="43773.279999999999"/>
    <n v="2188.6640000000002"/>
    <m/>
    <n v="41584.616000000002"/>
    <x v="1"/>
  </r>
  <r>
    <d v="2024-08-09T00:00:00"/>
    <s v="Normal-Income Tagged"/>
    <n v="77"/>
    <d v="2024-08-09T00:00:00"/>
    <x v="4"/>
    <s v="Pius"/>
    <n v="1317697"/>
    <s v="THE ANTI-DOPING AGENCY OF KENY"/>
    <n v="2774060.17"/>
    <n v="0"/>
    <n v="2774060.17"/>
    <n v="276159.3"/>
    <n v="207119.48"/>
    <n v="483278.78"/>
    <n v="0.17421351750996808"/>
    <n v="0"/>
    <n v="483278.78"/>
    <n v="24163.939000000002"/>
    <m/>
    <n v="459114.84100000001"/>
    <x v="1"/>
  </r>
  <r>
    <d v="2024-08-13T00:00:00"/>
    <s v="Normal-Income Tagged"/>
    <n v="73"/>
    <d v="2024-08-10T00:00:00"/>
    <x v="4"/>
    <s v="Pelecia"/>
    <s v="1317737"/>
    <s v="SAFARICOM PLC LTD"/>
    <n v="1170118.58"/>
    <n v="0"/>
    <n v="1170118.58"/>
    <m/>
    <n v="0"/>
    <n v="0"/>
    <n v="0"/>
    <n v="0"/>
    <n v="0"/>
    <n v="0"/>
    <m/>
    <n v="0"/>
    <x v="1"/>
  </r>
  <r>
    <d v="2024-08-14T00:00:00"/>
    <s v="Normal-Income Tagged"/>
    <n v="72"/>
    <d v="2024-08-12T00:00:00"/>
    <x v="4"/>
    <s v="Pelecia"/>
    <s v="1317762"/>
    <s v="THE NATIONAL GENDER AND EQUALI"/>
    <n v="1525.84"/>
    <n v="1525.84"/>
    <n v="0"/>
    <n v="303.8"/>
    <n v="0"/>
    <n v="303.8"/>
    <n v="0.19910344465999058"/>
    <n v="303.8"/>
    <n v="0"/>
    <n v="0"/>
    <m/>
    <n v="0"/>
    <x v="1"/>
  </r>
  <r>
    <d v="2024-08-15T00:00:00"/>
    <s v="Normal-Income Tagged"/>
    <n v="71"/>
    <d v="2024-08-13T00:00:00"/>
    <x v="4"/>
    <s v="Pelecia"/>
    <s v="1317779"/>
    <s v="KENYA FILM COMMISSION"/>
    <n v="59525.34"/>
    <n v="0"/>
    <n v="59525.34"/>
    <n v="5925.87"/>
    <n v="0"/>
    <n v="5925.87"/>
    <n v="9.9552056317527962E-2"/>
    <n v="0"/>
    <n v="5925.87"/>
    <n v="296.29349999999999"/>
    <m/>
    <n v="5629.5765000000001"/>
    <x v="1"/>
  </r>
  <r>
    <d v="2024-08-15T00:00:00"/>
    <s v="Normal-Income Tagged"/>
    <n v="71"/>
    <d v="2024-08-14T00:00:00"/>
    <x v="4"/>
    <s v="Pelecia"/>
    <s v="1317781"/>
    <s v="CYBERSECURITY INSTITUTE LIMITE"/>
    <n v="1759177.65"/>
    <n v="1759177.65"/>
    <n v="0"/>
    <n v="175125.7"/>
    <n v="0"/>
    <n v="175125.7"/>
    <n v="9.9549752692685706E-2"/>
    <n v="175125.7"/>
    <n v="0"/>
    <n v="0"/>
    <m/>
    <n v="0"/>
    <x v="1"/>
  </r>
  <r>
    <d v="2024-08-16T00:00:00"/>
    <s v="Normal-Income Tagged"/>
    <n v="70"/>
    <d v="2024-08-15T00:00:00"/>
    <x v="4"/>
    <s v="Pelecia"/>
    <s v="1317799"/>
    <s v="CENTRAL BANK OF KENYA PENSION"/>
    <n v="81563.320000000007"/>
    <n v="81563.320000000007"/>
    <n v="0"/>
    <n v="8119.79"/>
    <n v="0"/>
    <n v="8119.79"/>
    <n v="9.9551979983159081E-2"/>
    <n v="8119.7899999999991"/>
    <n v="0"/>
    <n v="0"/>
    <m/>
    <n v="0"/>
    <x v="1"/>
  </r>
  <r>
    <d v="2024-08-19T00:00:00"/>
    <s v="Normal-Income Tagged"/>
    <n v="67"/>
    <d v="2024-08-17T00:00:00"/>
    <x v="4"/>
    <s v="Pelecia"/>
    <s v="1317813"/>
    <s v="THE ANGLICAN CHURCH OF KENYA"/>
    <n v="74093.55"/>
    <n v="0"/>
    <n v="74093.55"/>
    <n v="7376.16"/>
    <n v="0"/>
    <n v="7376.16"/>
    <n v="9.9551985294266496E-2"/>
    <n v="0"/>
    <n v="7376.16"/>
    <n v="368.80799999999999"/>
    <m/>
    <n v="7007.3519999999999"/>
    <x v="1"/>
  </r>
  <r>
    <d v="2024-08-19T00:00:00"/>
    <s v="Normal-Income Tagged"/>
    <n v="67"/>
    <d v="2024-08-18T00:00:00"/>
    <x v="4"/>
    <s v="Pelecia"/>
    <s v="1317814"/>
    <s v="THE ANGLICAN CHURCH OF KENYA"/>
    <n v="76035.75"/>
    <n v="0"/>
    <n v="76035.75"/>
    <n v="7569.51"/>
    <n v="0"/>
    <n v="7569.51"/>
    <n v="9.9551987058719094E-2"/>
    <n v="0"/>
    <n v="7569.51"/>
    <n v="378.47550000000001"/>
    <m/>
    <n v="7191.0344999999998"/>
    <x v="1"/>
  </r>
  <r>
    <d v="2024-08-19T00:00:00"/>
    <s v="Normal-Income Tagged"/>
    <n v="67"/>
    <d v="2024-08-19T00:00:00"/>
    <x v="4"/>
    <s v="Pelecia"/>
    <s v="1317815"/>
    <s v="THE ANGLICAN CHURCH OF KENYA"/>
    <n v="29514.83"/>
    <n v="0"/>
    <n v="29514.83"/>
    <n v="2938.26"/>
    <n v="0"/>
    <n v="2938.26"/>
    <n v="9.9551987932845962E-2"/>
    <n v="0"/>
    <n v="2938.26"/>
    <n v="146.91300000000001"/>
    <m/>
    <n v="2791.3470000000002"/>
    <x v="1"/>
  </r>
  <r>
    <d v="2024-08-19T00:00:00"/>
    <s v="Normal-Income Tagged"/>
    <n v="67"/>
    <d v="2024-08-20T00:00:00"/>
    <x v="4"/>
    <s v="Pelecia"/>
    <s v="1317816"/>
    <s v="THE ANGLICAN CHURCH OF KENYA"/>
    <n v="63515.73"/>
    <n v="0"/>
    <n v="63515.73"/>
    <n v="6323.12"/>
    <n v="0"/>
    <n v="6323.12"/>
    <n v="9.9552032228866758E-2"/>
    <n v="0"/>
    <n v="6323.12"/>
    <n v="316.15600000000001"/>
    <m/>
    <n v="6006.9639999999999"/>
    <x v="1"/>
  </r>
  <r>
    <d v="2024-08-19T00:00:00"/>
    <s v="Normal-Income Tagged"/>
    <n v="67"/>
    <d v="2024-08-21T00:00:00"/>
    <x v="4"/>
    <s v="Pelecia"/>
    <s v="1317817"/>
    <s v="THE ANGLICAN CHURCH OF KENYA"/>
    <n v="203525.7"/>
    <n v="0"/>
    <n v="203525.7"/>
    <n v="20261.39"/>
    <n v="0"/>
    <n v="20261.39"/>
    <n v="9.9551997610129811E-2"/>
    <n v="0"/>
    <n v="20261.39"/>
    <n v="1013.0695000000001"/>
    <m/>
    <n v="19248.320499999998"/>
    <x v="1"/>
  </r>
  <r>
    <d v="2024-08-19T00:00:00"/>
    <s v="Normal-Income Tagged"/>
    <n v="67"/>
    <d v="2024-08-22T00:00:00"/>
    <x v="4"/>
    <s v="Pelecia"/>
    <s v="1317818"/>
    <s v="THE ANGLICAN CHURCH OF KENYA"/>
    <n v="171536.09"/>
    <n v="0"/>
    <n v="171536.09"/>
    <n v="17076.759999999998"/>
    <n v="0"/>
    <n v="17076.759999999998"/>
    <n v="9.9551995151574216E-2"/>
    <n v="0"/>
    <n v="17076.759999999998"/>
    <n v="853.83799999999997"/>
    <m/>
    <n v="16222.921999999999"/>
    <x v="1"/>
  </r>
  <r>
    <d v="2024-08-22T00:00:00"/>
    <s v="Normal-Income Tagged"/>
    <n v="64"/>
    <d v="2024-08-23T00:00:00"/>
    <x v="4"/>
    <s v="Pelecia"/>
    <s v="1317847"/>
    <s v="CENTRAL BANK OF KENYA PENSION"/>
    <n v="220460.96"/>
    <n v="220460.96"/>
    <n v="0"/>
    <n v="21947.33"/>
    <n v="0"/>
    <n v="21947.33"/>
    <n v="9.9552002313697638E-2"/>
    <n v="21947.33"/>
    <n v="0"/>
    <n v="0"/>
    <m/>
    <n v="0"/>
    <x v="1"/>
  </r>
  <r>
    <d v="2024-08-22T00:00:00"/>
    <s v="Normal-Income Tagged"/>
    <n v="64"/>
    <d v="2024-08-24T00:00:00"/>
    <x v="4"/>
    <s v="Pelecia"/>
    <s v="1317849"/>
    <s v="SYBYL KENYA LIMITED"/>
    <n v="1858.75"/>
    <n v="0"/>
    <n v="1858.75"/>
    <n v="185.04"/>
    <n v="0"/>
    <n v="185.04"/>
    <n v="9.9550773369199722E-2"/>
    <n v="0"/>
    <n v="185.04"/>
    <n v="9.2520000000000007"/>
    <m/>
    <n v="175.78799999999998"/>
    <x v="1"/>
  </r>
  <r>
    <d v="2024-08-22T00:00:00"/>
    <s v="Normal-Income Tagged"/>
    <n v="64"/>
    <d v="2024-08-25T00:00:00"/>
    <x v="4"/>
    <s v="Pelecia"/>
    <s v="1317850"/>
    <s v="SYBYL KENYA LIMITED"/>
    <n v="34631.449999999997"/>
    <n v="0"/>
    <n v="34631.449999999997"/>
    <n v="3447.63"/>
    <n v="0"/>
    <n v="3447.63"/>
    <n v="9.9551996812146201E-2"/>
    <n v="0"/>
    <n v="3447.63"/>
    <n v="172.38150000000002"/>
    <m/>
    <n v="3275.2485000000001"/>
    <x v="1"/>
  </r>
  <r>
    <d v="2024-08-22T00:00:00"/>
    <s v="Normal-Income Tagged"/>
    <n v="64"/>
    <d v="2024-08-26T00:00:00"/>
    <x v="4"/>
    <s v="Pelecia"/>
    <s v="1317851"/>
    <s v="SYBYL KENYA LIMITED"/>
    <n v="3424.01"/>
    <n v="0"/>
    <n v="3424.01"/>
    <n v="340.87"/>
    <n v="0"/>
    <n v="340.87"/>
    <n v="9.955286345542215E-2"/>
    <n v="0"/>
    <n v="340.87"/>
    <n v="17.043500000000002"/>
    <m/>
    <n v="323.82650000000001"/>
    <x v="1"/>
  </r>
  <r>
    <d v="2024-08-22T00:00:00"/>
    <s v="Normal-Income Tagged"/>
    <n v="64"/>
    <d v="2024-08-27T00:00:00"/>
    <x v="4"/>
    <s v="Pelecia"/>
    <s v="1317852"/>
    <s v="SYBYL KENYA LIMITED"/>
    <n v="18587.5"/>
    <n v="0"/>
    <n v="18587.5"/>
    <n v="1850.42"/>
    <n v="0"/>
    <n v="1850.42"/>
    <n v="9.9551849361129791E-2"/>
    <n v="0"/>
    <n v="1850.42"/>
    <n v="92.521000000000015"/>
    <m/>
    <n v="1757.8990000000001"/>
    <x v="1"/>
  </r>
  <r>
    <d v="2024-08-22T00:00:00"/>
    <s v="Normal-Income Tagged"/>
    <n v="64"/>
    <d v="2024-08-28T00:00:00"/>
    <x v="4"/>
    <s v="Pelecia"/>
    <s v="1317853"/>
    <s v="SYBYL KENYA LIMITED"/>
    <n v="22598.48"/>
    <n v="0"/>
    <n v="22598.48"/>
    <n v="2249.73"/>
    <n v="0"/>
    <n v="2249.73"/>
    <n v="9.955227077219353E-2"/>
    <n v="0"/>
    <n v="2249.73"/>
    <n v="112.48650000000001"/>
    <m/>
    <n v="2137.2435"/>
    <x v="1"/>
  </r>
  <r>
    <d v="2024-08-22T00:00:00"/>
    <s v="Normal-Income Tagged"/>
    <n v="64"/>
    <d v="2024-08-29T00:00:00"/>
    <x v="4"/>
    <s v="Pelecia"/>
    <s v="1317854"/>
    <s v="SYBYL KENYA LIMITED"/>
    <n v="30816.13"/>
    <n v="0"/>
    <n v="30816.13"/>
    <n v="3067.81"/>
    <n v="0"/>
    <n v="3067.81"/>
    <n v="9.9552085222901113E-2"/>
    <n v="0"/>
    <n v="3067.81"/>
    <n v="153.3905"/>
    <m/>
    <n v="2914.4195"/>
    <x v="1"/>
  </r>
  <r>
    <d v="2024-08-22T00:00:00"/>
    <s v="Normal-Income Tagged"/>
    <n v="64"/>
    <d v="2024-08-30T00:00:00"/>
    <x v="4"/>
    <s v="Pelecia"/>
    <s v="1317855"/>
    <s v="SYBYL KENYA LIMITED"/>
    <n v="24457.25"/>
    <n v="0"/>
    <n v="24457.25"/>
    <n v="2434.77"/>
    <n v="0"/>
    <n v="2434.77"/>
    <n v="9.9552075560416647E-2"/>
    <n v="0"/>
    <n v="2434.77"/>
    <n v="121.7385"/>
    <m/>
    <n v="2313.0315000000001"/>
    <x v="1"/>
  </r>
  <r>
    <d v="2024-08-23T00:00:00"/>
    <s v="Normal-Income Tagged"/>
    <n v="63"/>
    <d v="2024-09-01T00:00:00"/>
    <x v="4"/>
    <s v="Pelecia"/>
    <s v="1317874"/>
    <s v="HABITAT FOR HUMANITY KENYA"/>
    <n v="2525.5700000000002"/>
    <n v="2525.5700000000002"/>
    <n v="0"/>
    <n v="628.55999999999995"/>
    <n v="0"/>
    <n v="628.55999999999995"/>
    <n v="0.24887847099862601"/>
    <n v="628.55999999999995"/>
    <n v="0"/>
    <n v="0"/>
    <m/>
    <n v="0"/>
    <x v="1"/>
  </r>
  <r>
    <d v="2024-08-23T00:00:00"/>
    <s v="Normal-Income Tagged"/>
    <n v="63"/>
    <d v="2024-09-02T00:00:00"/>
    <x v="4"/>
    <s v="Pelecia"/>
    <s v="1317876"/>
    <s v="HABITAT FOR HUMANITY KENYA"/>
    <n v="1784.98"/>
    <n v="1784.98"/>
    <n v="0"/>
    <n v="177.7"/>
    <n v="0"/>
    <n v="177.7"/>
    <n v="9.9552936167352002E-2"/>
    <n v="177.7"/>
    <n v="0"/>
    <n v="0"/>
    <m/>
    <n v="0"/>
    <x v="1"/>
  </r>
  <r>
    <d v="2024-08-23T00:00:00"/>
    <s v="Normal-Income Tagged"/>
    <n v="63"/>
    <d v="2024-09-03T00:00:00"/>
    <x v="4"/>
    <s v="Pelecia"/>
    <s v="1317877"/>
    <s v="HABITAT FOR HUMANITY KENYA"/>
    <n v="5949.95"/>
    <n v="5949.95"/>
    <n v="0"/>
    <n v="592.33000000000004"/>
    <n v="0"/>
    <n v="592.33000000000004"/>
    <n v="9.9552097076446036E-2"/>
    <n v="592.33000000000004"/>
    <n v="0"/>
    <n v="0"/>
    <m/>
    <n v="0"/>
    <x v="1"/>
  </r>
  <r>
    <d v="2024-08-23T00:00:00"/>
    <s v="Normal-Income Tagged"/>
    <n v="63"/>
    <d v="2024-09-04T00:00:00"/>
    <x v="4"/>
    <s v="Pelecia"/>
    <s v="1317878"/>
    <s v="HABITAT FOR HUMANITY KENYA"/>
    <n v="2848.38"/>
    <n v="2848.38"/>
    <n v="0"/>
    <n v="283.56"/>
    <n v="0"/>
    <n v="283.56"/>
    <n v="9.9551323910433295E-2"/>
    <n v="283.56"/>
    <n v="0"/>
    <n v="0"/>
    <m/>
    <n v="0"/>
    <x v="1"/>
  </r>
  <r>
    <d v="2024-08-23T00:00:00"/>
    <s v="Normal-Income Tagged"/>
    <n v="63"/>
    <d v="2024-09-05T00:00:00"/>
    <x v="4"/>
    <s v="Pelecia"/>
    <s v="1317879"/>
    <s v="HABITAT FOR HUMANITY KENYA"/>
    <n v="6329.72"/>
    <n v="6329.72"/>
    <n v="0"/>
    <n v="1260.27"/>
    <n v="0"/>
    <n v="1260.27"/>
    <n v="0.19910359383985388"/>
    <n v="1260.27"/>
    <n v="0"/>
    <n v="0"/>
    <m/>
    <n v="0"/>
    <x v="1"/>
  </r>
  <r>
    <d v="2024-08-26T00:00:00"/>
    <s v="Normal-Income Tagged"/>
    <n v="60"/>
    <d v="2024-09-11T00:00:00"/>
    <x v="5"/>
    <s v="Pelecia"/>
    <s v="1317893"/>
    <s v="HAND IN HAND EASTERN AFRICA"/>
    <n v="6450.07"/>
    <n v="0"/>
    <n v="6450.07"/>
    <n v="1608.77"/>
    <n v="0"/>
    <n v="1608.77"/>
    <n v="0.24941899855350408"/>
    <n v="0"/>
    <n v="1608.77"/>
    <n v="80.438500000000005"/>
    <m/>
    <n v="1528.3315"/>
    <x v="1"/>
  </r>
  <r>
    <d v="2024-08-26T00:00:00"/>
    <s v="Normal-Income Tagged"/>
    <n v="60"/>
    <d v="2024-09-12T00:00:00"/>
    <x v="5"/>
    <s v="Pelecia"/>
    <s v="1317894"/>
    <s v="HAND IN HAND EASTERN AFRICA"/>
    <n v="350.07"/>
    <n v="0"/>
    <n v="350.07"/>
    <n v="34.85"/>
    <n v="0"/>
    <n v="34.85"/>
    <n v="9.9551518267775016E-2"/>
    <n v="0"/>
    <n v="34.85"/>
    <n v="1.7425000000000002"/>
    <m/>
    <n v="33.107500000000002"/>
    <x v="1"/>
  </r>
  <r>
    <d v="2024-08-26T00:00:00"/>
    <s v="Normal-Income Tagged"/>
    <n v="60"/>
    <d v="2024-09-13T00:00:00"/>
    <x v="5"/>
    <s v="Pelecia"/>
    <s v="1317896"/>
    <s v="HAND IN HAND EASTERN AFRICA"/>
    <n v="12336.81"/>
    <n v="0"/>
    <n v="12336.81"/>
    <n v="1228.1600000000001"/>
    <n v="0"/>
    <n v="1228.1600000000001"/>
    <n v="9.9552477504314341E-2"/>
    <n v="0"/>
    <n v="1228.1600000000001"/>
    <n v="61.408000000000008"/>
    <m/>
    <n v="1166.7520000000002"/>
    <x v="1"/>
  </r>
  <r>
    <d v="2024-08-27T00:00:00"/>
    <s v="Normal-Income Tagged"/>
    <n v="59"/>
    <d v="2024-09-14T00:00:00"/>
    <x v="5"/>
    <s v="Pelecia"/>
    <s v="1317914"/>
    <s v="CENTRAL BANK OF KENYA PENSION"/>
    <n v="104744.09"/>
    <n v="104744.09"/>
    <n v="0"/>
    <n v="10427.49"/>
    <n v="0"/>
    <n v="10427.49"/>
    <n v="9.9552060646094689E-2"/>
    <n v="10427.49"/>
    <n v="0"/>
    <n v="0"/>
    <m/>
    <n v="0"/>
    <x v="1"/>
  </r>
  <r>
    <d v="2024-08-27T00:00:00"/>
    <s v="Normal-Income Tagged"/>
    <n v="59"/>
    <d v="2024-09-15T00:00:00"/>
    <x v="5"/>
    <s v="Pelecia"/>
    <s v="1317915"/>
    <s v="CENTRAL BANK OF KENYA PENSION"/>
    <n v="132777.04"/>
    <n v="132777.04"/>
    <n v="0"/>
    <n v="13218.22"/>
    <n v="0"/>
    <n v="13218.22"/>
    <n v="9.9552000857979647E-2"/>
    <n v="13218.22"/>
    <n v="0"/>
    <n v="0"/>
    <m/>
    <n v="0"/>
    <x v="1"/>
  </r>
  <r>
    <d v="2024-08-29T00:00:00"/>
    <s v="Normal-Income Tagged"/>
    <n v="57"/>
    <d v="2024-09-17T00:00:00"/>
    <x v="5"/>
    <s v="Pelecia"/>
    <s v="1317935"/>
    <s v="AMICABRE TRAVEL SERVICES LTD"/>
    <n v="52254.99"/>
    <n v="0"/>
    <n v="52254.99"/>
    <n v="5202.09"/>
    <n v="3706"/>
    <n v="8908.09"/>
    <n v="0.17047348014036556"/>
    <n v="0"/>
    <n v="8908.09"/>
    <n v="445.40450000000004"/>
    <m/>
    <n v="8462.6854999999996"/>
    <x v="1"/>
  </r>
  <r>
    <d v="2024-08-29T00:00:00"/>
    <s v="Normal-Income Tagged"/>
    <n v="57"/>
    <d v="2024-09-18T00:00:00"/>
    <x v="5"/>
    <s v="Pelecia"/>
    <s v="14936"/>
    <s v="STARKEY HEARING TECHNOLOGIES L"/>
    <n v="-71948.42"/>
    <n v="0"/>
    <n v="-71948.42"/>
    <n v="-7162.61"/>
    <n v="0"/>
    <n v="-7162.61"/>
    <n v="9.9552012399994325E-2"/>
    <n v="0"/>
    <n v="-7162.61"/>
    <n v="-358.13049999999998"/>
    <m/>
    <n v="-6804.4794999999995"/>
    <x v="1"/>
  </r>
  <r>
    <d v="2024-08-29T00:00:00"/>
    <s v="Normal-Income Tagged"/>
    <n v="57"/>
    <d v="2024-09-19T00:00:00"/>
    <x v="5"/>
    <s v="Pelecia"/>
    <s v="1317927"/>
    <s v="STARKEY HEARING TECHNOLOGIES L"/>
    <n v="0"/>
    <n v="0"/>
    <n v="0"/>
    <m/>
    <n v="0"/>
    <n v="0"/>
    <m/>
    <n v="0"/>
    <n v="0"/>
    <n v="0"/>
    <m/>
    <n v="0"/>
    <x v="1"/>
  </r>
  <r>
    <d v="2024-08-29T00:00:00"/>
    <s v="Normal-Income Tagged"/>
    <n v="57"/>
    <d v="2024-09-20T00:00:00"/>
    <x v="5"/>
    <s v="Pelecia"/>
    <s v="1317928"/>
    <s v="STARKEY HEARING TECHNOLOGIES L"/>
    <n v="42654.5"/>
    <n v="0"/>
    <n v="42654.5"/>
    <n v="4246.34"/>
    <n v="0"/>
    <n v="4246.34"/>
    <n v="9.9551981619758756E-2"/>
    <n v="0"/>
    <n v="4246.34"/>
    <n v="212.31700000000001"/>
    <m/>
    <n v="4034.0230000000001"/>
    <x v="1"/>
  </r>
  <r>
    <d v="2024-08-30T00:00:00"/>
    <s v="Normal-Income Tagged"/>
    <n v="56"/>
    <d v="2024-09-21T00:00:00"/>
    <x v="5"/>
    <s v="Pelecia"/>
    <s v="1317973"/>
    <s v="CENTRAL BANK OF KENYA PENSION"/>
    <n v="143597.98000000001"/>
    <n v="143597.98000000001"/>
    <n v="0"/>
    <n v="14295.47"/>
    <n v="0"/>
    <n v="14295.47"/>
    <n v="9.9552027124615527E-2"/>
    <n v="14295.47"/>
    <n v="0"/>
    <n v="0"/>
    <m/>
    <n v="0"/>
    <x v="1"/>
  </r>
  <r>
    <d v="2024-08-30T00:00:00"/>
    <s v="Normal-Income Tagged"/>
    <n v="56"/>
    <d v="2024-09-22T00:00:00"/>
    <x v="5"/>
    <s v="Pelecia"/>
    <s v="1317974"/>
    <s v="CENTRAL BANK OF KENYA PENSION"/>
    <n v="110053.22"/>
    <n v="110053.22"/>
    <n v="0"/>
    <n v="10956.02"/>
    <n v="0"/>
    <n v="10956.02"/>
    <n v="9.9552016742445154E-2"/>
    <n v="10956.02"/>
    <n v="0"/>
    <n v="0"/>
    <m/>
    <n v="0"/>
    <x v="1"/>
  </r>
  <r>
    <d v="2024-08-30T00:00:00"/>
    <s v="Normal-Income Tagged"/>
    <n v="56"/>
    <d v="2024-09-23T00:00:00"/>
    <x v="5"/>
    <s v="Pelecia"/>
    <s v="1317976"/>
    <s v="CENTRAL BANK OF KENYA PENSION"/>
    <n v="110053.22"/>
    <n v="110053.22"/>
    <n v="0"/>
    <n v="10956.02"/>
    <n v="0"/>
    <n v="10956.02"/>
    <n v="9.9552016742445154E-2"/>
    <n v="10956.02"/>
    <n v="0"/>
    <n v="0"/>
    <m/>
    <n v="0"/>
    <x v="1"/>
  </r>
  <r>
    <d v="2024-08-30T00:00:00"/>
    <s v="Normal-Income Tagged"/>
    <n v="56"/>
    <d v="2024-09-24T00:00:00"/>
    <x v="5"/>
    <s v="Pelecia"/>
    <s v="1317977"/>
    <s v="CENTRAL BANK OF KENYA PENSION"/>
    <n v="110053.22"/>
    <n v="110053.22"/>
    <n v="0"/>
    <n v="10956.02"/>
    <n v="0"/>
    <n v="10956.02"/>
    <n v="9.9552016742445154E-2"/>
    <n v="10956.02"/>
    <n v="0"/>
    <n v="0"/>
    <m/>
    <n v="0"/>
    <x v="1"/>
  </r>
  <r>
    <d v="2024-08-30T00:00:00"/>
    <s v="Normal-Income Tagged"/>
    <n v="56"/>
    <d v="2024-09-25T00:00:00"/>
    <x v="5"/>
    <s v="Pelecia"/>
    <s v="1317971"/>
    <s v="GREEN LIGHT PLANET KENYA LIMIT"/>
    <n v="7696.99"/>
    <n v="7696.99"/>
    <n v="0"/>
    <n v="766.25"/>
    <n v="574.69000000000005"/>
    <n v="1340.94"/>
    <n v="0.17421615462667875"/>
    <n v="1340.94"/>
    <n v="0"/>
    <n v="0"/>
    <m/>
    <n v="0"/>
    <x v="1"/>
  </r>
  <r>
    <d v="2024-08-30T00:00:00"/>
    <s v="Normal-Income Tagged"/>
    <n v="56"/>
    <d v="2024-09-30T00:00:00"/>
    <x v="5"/>
    <s v="Pelecia"/>
    <s v="1317968"/>
    <s v="ORARO &amp; CO. ADVOCATES."/>
    <n v="76257.88"/>
    <n v="0"/>
    <n v="76257.88"/>
    <n v="7591.63"/>
    <n v="0"/>
    <n v="7591.63"/>
    <n v="9.9552072520243146E-2"/>
    <n v="0"/>
    <n v="7591.63"/>
    <n v="379.58150000000001"/>
    <m/>
    <n v="7212.0484999999999"/>
    <x v="1"/>
  </r>
  <r>
    <d v="2024-08-30T00:00:00"/>
    <s v="Normal-Income Tagged"/>
    <n v="56"/>
    <d v="2024-10-01T00:00:00"/>
    <x v="5"/>
    <s v="Pelecia"/>
    <s v="1317969"/>
    <s v="ORARO &amp; CO. ADVOCATES."/>
    <n v="55747.27"/>
    <n v="0"/>
    <n v="55747.27"/>
    <n v="5549.75"/>
    <n v="0"/>
    <n v="5549.75"/>
    <n v="9.9551960122890332E-2"/>
    <n v="0"/>
    <n v="5549.75"/>
    <n v="277.48750000000001"/>
    <m/>
    <n v="5272.2624999999998"/>
    <x v="1"/>
  </r>
  <r>
    <d v="2024-08-30T00:00:00"/>
    <s v="Normal-Income Tagged"/>
    <n v="56"/>
    <d v="2024-10-02T00:00:00"/>
    <x v="5"/>
    <s v="Pelecia"/>
    <n v="1317980"/>
    <s v="KENYA NATIONAL BUREAU OF STATICS"/>
    <n v="3448088"/>
    <n v="0"/>
    <n v="3448088"/>
    <n v="275847"/>
    <n v="0"/>
    <n v="275847"/>
    <n v="7.9999988399367991E-2"/>
    <n v="0"/>
    <n v="275847"/>
    <n v="13792.35"/>
    <m/>
    <n v="262054.65"/>
    <x v="1"/>
  </r>
  <r>
    <d v="2024-09-02T00:00:00"/>
    <s v="Normal-Income Tagged"/>
    <n v="53"/>
    <d v="2024-10-03T00:00:00"/>
    <x v="5"/>
    <s v="Pelecia"/>
    <s v="14942"/>
    <s v="OKHI LIMITED"/>
    <n v="-8438.99"/>
    <n v="0"/>
    <n v="-8438.99"/>
    <n v="-1680.24"/>
    <n v="0"/>
    <n v="-1680.24"/>
    <n v="0.19910439519421164"/>
    <n v="0"/>
    <n v="-1680.24"/>
    <n v="-84.012"/>
    <m/>
    <n v="-1596.2280000000001"/>
    <x v="1"/>
  </r>
  <r>
    <d v="2024-09-02T00:00:00"/>
    <s v="Normal-Income Tagged"/>
    <n v="53"/>
    <d v="2024-10-04T00:00:00"/>
    <x v="5"/>
    <s v="Pelecia"/>
    <s v="1317992"/>
    <s v="LAW SOCIETY OF KENYA"/>
    <n v="197926.5"/>
    <n v="0"/>
    <n v="197926.5"/>
    <n v="19700"/>
    <n v="0"/>
    <n v="19700"/>
    <n v="9.9531896941541437E-2"/>
    <n v="19700"/>
    <n v="0"/>
    <n v="0"/>
    <m/>
    <n v="0"/>
    <x v="1"/>
  </r>
  <r>
    <d v="2024-09-09T00:00:00"/>
    <s v="Normal-Income Tagged"/>
    <n v="46"/>
    <d v="2024-10-05T00:00:00"/>
    <x v="5"/>
    <s v="Pelecia"/>
    <s v="1318042"/>
    <s v="LAW SOCIETY OF KENYA"/>
    <n v="49812.15"/>
    <n v="49812.15"/>
    <n v="0"/>
    <n v="9917.7999999999993"/>
    <n v="0"/>
    <n v="9917.7999999999993"/>
    <n v="0.19910403385519396"/>
    <n v="0"/>
    <n v="0"/>
    <n v="0"/>
    <m/>
    <n v="0"/>
    <x v="1"/>
  </r>
  <r>
    <d v="2024-09-12T00:00:00"/>
    <s v="Normal-Income Tagged"/>
    <n v="43"/>
    <d v="2024-10-06T00:00:00"/>
    <x v="5"/>
    <s v="Pelecia"/>
    <s v="1318110"/>
    <s v="CONSTITUENCY DEVELOPMENT FUND"/>
    <n v="6898932"/>
    <n v="0"/>
    <n v="6898932"/>
    <n v="549442.06999999995"/>
    <n v="0"/>
    <n v="549442.06999999995"/>
    <n v="7.9641612643812101E-2"/>
    <n v="0"/>
    <n v="549442.06999999995"/>
    <n v="27472.103499999997"/>
    <m/>
    <n v="521969.96649999998"/>
    <x v="1"/>
  </r>
  <r>
    <d v="2024-09-13T00:00:00"/>
    <s v="Normal-Income Tagged"/>
    <n v="42"/>
    <d v="2024-10-07T00:00:00"/>
    <x v="5"/>
    <s v="Pelecia"/>
    <s v="1318127"/>
    <s v="MIDGULF FERTILISER LIMITED"/>
    <n v="502250"/>
    <n v="502250"/>
    <n v="0"/>
    <n v="50000"/>
    <n v="0"/>
    <n v="50000"/>
    <n v="9.9552015928322551E-2"/>
    <n v="50000"/>
    <n v="0"/>
    <n v="0"/>
    <m/>
    <n v="0"/>
    <x v="1"/>
  </r>
  <r>
    <d v="2024-09-16T00:00:00"/>
    <s v="Normal-Income Tagged"/>
    <n v="39"/>
    <d v="2024-10-09T00:00:00"/>
    <x v="5"/>
    <s v="Pelecia"/>
    <s v="1318155"/>
    <s v="INTERNATIONAL PROJECT PLANNING"/>
    <n v="815752.67"/>
    <n v="407876"/>
    <n v="407876.67000000004"/>
    <n v="80170.5"/>
    <n v="0"/>
    <n v="80170.5"/>
    <n v="9.8277949859483751E-2"/>
    <n v="40085.217076886795"/>
    <n v="40085.282923113205"/>
    <n v="2004.2641461556605"/>
    <m/>
    <n v="38081.018776957542"/>
    <x v="1"/>
  </r>
  <r>
    <d v="2024-09-16T00:00:00"/>
    <s v="Normal-Income Tagged"/>
    <n v="39"/>
    <d v="2024-11-05T00:00:00"/>
    <x v="5"/>
    <s v="Pelecia"/>
    <s v="14960"/>
    <s v="KENBRIGHT HOLDINGS"/>
    <n v="-7851866.9000000004"/>
    <m/>
    <n v="-7851866.9000000004"/>
    <n v="-781669.18"/>
    <n v="0"/>
    <n v="-781669.18"/>
    <n v="9.9552016094414442E-2"/>
    <n v="0"/>
    <n v="-781669.18"/>
    <n v="-39083.459000000003"/>
    <m/>
    <n v="-742585.72100000002"/>
    <x v="1"/>
  </r>
  <r>
    <d v="2024-09-16T00:00:00"/>
    <s v="Normal-Income Tagged"/>
    <n v="39"/>
    <d v="2024-11-06T00:00:00"/>
    <x v="5"/>
    <s v="Pelecia"/>
    <s v="1318138"/>
    <s v="KENBRIGHT HOLDINGS"/>
    <n v="7851866.9000000004"/>
    <m/>
    <n v="7851866.9000000004"/>
    <n v="781669.18"/>
    <n v="0"/>
    <n v="781669.18"/>
    <n v="9.9552016094414442E-2"/>
    <n v="0"/>
    <n v="781669.18"/>
    <n v="39083.459000000003"/>
    <m/>
    <n v="742585.72100000002"/>
    <x v="1"/>
  </r>
  <r>
    <d v="2024-09-16T00:00:00"/>
    <s v="Normal-Income Tagged"/>
    <n v="39"/>
    <d v="2024-11-07T00:00:00"/>
    <x v="5"/>
    <s v="Pelecia"/>
    <s v="1318140"/>
    <s v="KENBRIGHT HOLDINGS"/>
    <n v="6999116.9800000004"/>
    <n v="6999117"/>
    <n v="-1.9999999552965164E-2"/>
    <n v="696776.21"/>
    <n v="-696776"/>
    <n v="0.2099999999627471"/>
    <n v="3.0003784843548518E-8"/>
    <n v="0.21000000056282278"/>
    <n v="-6.0007568345823333E-10"/>
    <n v="-3.000378417291167E-11"/>
    <m/>
    <n v="-5.700718992853217E-10"/>
    <x v="1"/>
  </r>
  <r>
    <d v="2024-09-17T00:00:00"/>
    <s v="Normal-Income Tagged"/>
    <n v="38"/>
    <d v="2024-11-08T00:00:00"/>
    <x v="5"/>
    <s v="Pelecia"/>
    <s v="1318101"/>
    <s v="MAITAI &amp; COMPANY ADVOCATES LLP"/>
    <n v="77145.600000000006"/>
    <m/>
    <n v="77145.600000000006"/>
    <n v="15360"/>
    <n v="0"/>
    <n v="15360"/>
    <n v="0.19910403185664508"/>
    <n v="0"/>
    <n v="15360"/>
    <n v="768"/>
    <m/>
    <n v="14592"/>
    <x v="1"/>
  </r>
  <r>
    <d v="2024-09-19T00:00:00"/>
    <s v="Normal-Income Tagged"/>
    <n v="36"/>
    <d v="2024-10-10T00:00:00"/>
    <x v="5"/>
    <s v="Pelecia"/>
    <s v="14967"/>
    <s v="TOURISM FUND"/>
    <n v="-76251.429999999993"/>
    <n v="0"/>
    <n v="-76251.429999999993"/>
    <n v="-7590.98"/>
    <n v="0"/>
    <n v="-7590.98"/>
    <n v="9.9551969058154055E-2"/>
    <n v="0"/>
    <n v="-7590.98"/>
    <n v="-379.54899999999998"/>
    <m/>
    <n v="-7211.4309999999996"/>
    <x v="1"/>
  </r>
  <r>
    <d v="2024-09-19T00:00:00"/>
    <s v="Normal-Income Tagged"/>
    <n v="36"/>
    <d v="2024-10-11T00:00:00"/>
    <x v="5"/>
    <s v="Pelecia"/>
    <s v="1318197"/>
    <s v="TOURISM FUND"/>
    <n v="146297.39000000001"/>
    <n v="0"/>
    <n v="146297.39000000001"/>
    <n v="14564.2"/>
    <n v="0"/>
    <n v="14564.2"/>
    <n v="9.9552015247845502E-2"/>
    <n v="0"/>
    <n v="14564.2"/>
    <n v="728.21"/>
    <m/>
    <n v="13835.990000000002"/>
    <x v="1"/>
  </r>
  <r>
    <d v="2024-09-23T00:00:00"/>
    <s v="Normal-Income Tagged"/>
    <n v="32"/>
    <d v="2024-10-12T00:00:00"/>
    <x v="5"/>
    <s v="Pelecia"/>
    <s v="1318227"/>
    <s v="CENTRAL BANK OF KENYA PENSION"/>
    <n v="179170.94"/>
    <n v="179170.94"/>
    <n v="0"/>
    <n v="17836.830000000002"/>
    <n v="0"/>
    <n v="17836.830000000002"/>
    <n v="9.9552025568432026E-2"/>
    <n v="17836.830000000002"/>
    <n v="0"/>
    <n v="0"/>
    <m/>
    <n v="0"/>
    <x v="1"/>
  </r>
  <r>
    <d v="2024-09-23T00:00:00"/>
    <s v="Normal-Income Tagged"/>
    <n v="32"/>
    <d v="2024-10-13T00:00:00"/>
    <x v="5"/>
    <s v="Pelecia"/>
    <s v="1318229"/>
    <s v="CENTRAL BANK OF KENYA PENSION"/>
    <n v="105630.2"/>
    <n v="105630.2"/>
    <n v="0"/>
    <n v="10515.7"/>
    <n v="0"/>
    <n v="10515.7"/>
    <n v="9.9552022054298875E-2"/>
    <n v="10515.7"/>
    <n v="0"/>
    <n v="0"/>
    <m/>
    <n v="0"/>
    <x v="1"/>
  </r>
  <r>
    <d v="2024-09-23T00:00:00"/>
    <s v="Normal-Income Tagged"/>
    <n v="32"/>
    <d v="2024-10-14T00:00:00"/>
    <x v="5"/>
    <s v="Pelecia"/>
    <s v="1318230"/>
    <s v="CENTRAL BANK OF KENYA PENSION"/>
    <n v="162023.85"/>
    <n v="162023.85"/>
    <n v="0"/>
    <n v="16129.8"/>
    <n v="0"/>
    <n v="16129.8"/>
    <n v="9.9552010398469101E-2"/>
    <n v="16129.8"/>
    <n v="0"/>
    <n v="0"/>
    <m/>
    <n v="0"/>
    <x v="1"/>
  </r>
  <r>
    <d v="2024-09-24T00:00:00"/>
    <s v="Normal-Income Tagged"/>
    <n v="31"/>
    <d v="2024-10-15T00:00:00"/>
    <x v="5"/>
    <s v="Pelecia"/>
    <s v="1318246"/>
    <s v="TOP IMAGE LIMITED"/>
    <n v="7031.5"/>
    <n v="7031.5"/>
    <n v="0"/>
    <n v="1750"/>
    <n v="0"/>
    <n v="1750"/>
    <n v="0.24888003982080636"/>
    <n v="1750"/>
    <n v="0"/>
    <n v="0"/>
    <m/>
    <n v="0"/>
    <x v="1"/>
  </r>
  <r>
    <d v="2024-09-24T00:00:00"/>
    <s v="Normal-Income Tagged"/>
    <n v="31"/>
    <d v="2024-10-16T00:00:00"/>
    <x v="5"/>
    <s v="Pelecia"/>
    <s v="1318247"/>
    <s v="TOP IMAGE LIMITED"/>
    <n v="5022.5"/>
    <n v="5022.5"/>
    <n v="0"/>
    <n v="500"/>
    <n v="0"/>
    <n v="500"/>
    <n v="9.9552015928322551E-2"/>
    <n v="500"/>
    <n v="0"/>
    <n v="0"/>
    <m/>
    <n v="0"/>
    <x v="1"/>
  </r>
  <r>
    <d v="2024-09-24T00:00:00"/>
    <s v="Normal-Income Tagged"/>
    <n v="31"/>
    <d v="2024-10-17T00:00:00"/>
    <x v="5"/>
    <s v="Pelecia"/>
    <s v="1318249"/>
    <s v="TOP IMAGE LIMITED"/>
    <n v="22601.25"/>
    <n v="22601.25"/>
    <n v="0"/>
    <n v="2250"/>
    <n v="0"/>
    <n v="2250"/>
    <n v="9.9552015928322551E-2"/>
    <n v="2250"/>
    <n v="0"/>
    <n v="0"/>
    <m/>
    <n v="0"/>
    <x v="1"/>
  </r>
  <r>
    <d v="2024-09-24T00:00:00"/>
    <s v="Normal-Income Tagged"/>
    <n v="31"/>
    <d v="2024-10-18T00:00:00"/>
    <x v="5"/>
    <s v="Pelecia"/>
    <s v="1318250"/>
    <s v="TOP IMAGE LIMITED"/>
    <n v="91219.65"/>
    <n v="91219.65"/>
    <n v="0"/>
    <n v="18162.2"/>
    <n v="0"/>
    <n v="18162.2"/>
    <n v="0.19910403076530114"/>
    <n v="18162.2"/>
    <n v="0"/>
    <n v="0"/>
    <m/>
    <n v="0"/>
    <x v="1"/>
  </r>
  <r>
    <d v="2024-09-24T00:00:00"/>
    <s v="Normal-Income Tagged"/>
    <n v="31"/>
    <d v="2024-10-19T00:00:00"/>
    <x v="5"/>
    <s v="Pelecia"/>
    <s v="1318251"/>
    <s v="TOP IMAGE LIMITED"/>
    <n v="22802.15"/>
    <n v="22802.15"/>
    <n v="0"/>
    <n v="4540"/>
    <n v="0"/>
    <n v="4540"/>
    <n v="0.19910403185664508"/>
    <n v="4540"/>
    <n v="0"/>
    <n v="0"/>
    <m/>
    <n v="0"/>
    <x v="1"/>
  </r>
  <r>
    <d v="2024-09-26T00:00:00"/>
    <s v="Normal-Income Tagged"/>
    <n v="29"/>
    <d v="2024-10-20T00:00:00"/>
    <x v="6"/>
    <s v="Pelecia"/>
    <s v="1318293"/>
    <s v="SAFARICOM PLC LTD"/>
    <n v="511813.14"/>
    <n v="0"/>
    <n v="511813.14"/>
    <m/>
    <n v="0"/>
    <n v="0"/>
    <n v="0"/>
    <n v="0"/>
    <n v="0"/>
    <n v="0"/>
    <m/>
    <n v="0"/>
    <x v="1"/>
  </r>
  <r>
    <d v="2024-09-26T00:00:00"/>
    <s v="Normal-Income Tagged"/>
    <n v="29"/>
    <d v="2024-10-21T00:00:00"/>
    <x v="6"/>
    <s v="Pelecia"/>
    <s v="1318306"/>
    <s v="EXPORT CONSOLIDATION SERVICES"/>
    <n v="496223"/>
    <n v="0"/>
    <n v="496223"/>
    <n v="49400"/>
    <n v="0"/>
    <n v="49400"/>
    <n v="9.9552015928322551E-2"/>
    <n v="0"/>
    <n v="49400"/>
    <n v="2470"/>
    <m/>
    <n v="46930"/>
    <x v="1"/>
  </r>
  <r>
    <d v="2024-09-26T00:00:00"/>
    <s v="Normal-Income Tagged"/>
    <n v="29"/>
    <d v="2024-10-22T00:00:00"/>
    <x v="6"/>
    <s v="Pelecia"/>
    <s v="1318307"/>
    <s v="EXPORT CONSOLIDATION SERVICES"/>
    <n v="435189.4"/>
    <n v="0"/>
    <n v="435189.4"/>
    <m/>
    <n v="0"/>
    <n v="0"/>
    <n v="0"/>
    <n v="0"/>
    <n v="0"/>
    <n v="0"/>
    <m/>
    <n v="0"/>
    <x v="1"/>
  </r>
  <r>
    <d v="2024-09-26T00:00:00"/>
    <s v="Normal-Income Tagged"/>
    <n v="29"/>
    <d v="2024-10-23T00:00:00"/>
    <x v="6"/>
    <s v="Pelecia"/>
    <s v="1318311"/>
    <s v="KENBRIGHT HOLDINGS LIMITED"/>
    <n v="5357"/>
    <n v="0"/>
    <n v="5357"/>
    <n v="1333.25"/>
    <n v="0"/>
    <n v="1333.25"/>
    <n v="0.24887997013253688"/>
    <n v="0"/>
    <n v="1333.25"/>
    <n v="66.662500000000009"/>
    <m/>
    <n v="1266.5875000000001"/>
    <x v="1"/>
  </r>
  <r>
    <d v="2024-09-26T00:00:00"/>
    <s v="Normal-Income Tagged"/>
    <n v="29"/>
    <d v="2024-10-24T00:00:00"/>
    <x v="6"/>
    <s v="Pelecia"/>
    <s v="1318312"/>
    <s v="KENBRIGHT HOLDINGS LIMITED"/>
    <n v="17855.990000000002"/>
    <n v="0"/>
    <n v="17855.990000000002"/>
    <n v="1777.6"/>
    <n v="0"/>
    <n v="1777.6"/>
    <n v="9.9552027078868191E-2"/>
    <n v="0"/>
    <n v="1777.5999999999997"/>
    <n v="88.88"/>
    <m/>
    <n v="1688.7199999999998"/>
    <x v="1"/>
  </r>
  <r>
    <d v="2024-09-26T00:00:00"/>
    <s v="Normal-Income Tagged"/>
    <n v="29"/>
    <d v="2024-10-25T00:00:00"/>
    <x v="6"/>
    <s v="Pelecia"/>
    <s v="1318313"/>
    <s v="KENBRIGHT HOLDINGS LIMITED"/>
    <n v="161855.09"/>
    <m/>
    <n v="161855.09"/>
    <n v="16113"/>
    <n v="0"/>
    <n v="16113"/>
    <n v="9.9552012852978558E-2"/>
    <n v="0"/>
    <n v="16113.000000000002"/>
    <n v="805.65000000000009"/>
    <m/>
    <n v="15307.350000000002"/>
    <x v="1"/>
  </r>
  <r>
    <d v="2024-09-26T00:00:00"/>
    <s v="Normal-Income Tagged"/>
    <n v="29"/>
    <d v="2024-10-26T00:00:00"/>
    <x v="6"/>
    <s v="Pelecia"/>
    <s v="1318314"/>
    <s v="KENBRIGHT HOLDINGS LIMITED"/>
    <n v="6529.25"/>
    <n v="0"/>
    <n v="6529.25"/>
    <n v="650"/>
    <n v="0"/>
    <n v="650"/>
    <n v="9.9552015928322551E-2"/>
    <n v="0"/>
    <n v="650"/>
    <n v="32.5"/>
    <m/>
    <n v="617.5"/>
    <x v="1"/>
  </r>
  <r>
    <d v="2024-09-26T00:00:00"/>
    <s v="Normal-Income Tagged"/>
    <n v="29"/>
    <d v="2024-10-27T00:00:00"/>
    <x v="6"/>
    <s v="Pelecia"/>
    <s v="1318315"/>
    <s v="KENBRIGHT HOLDINGS LIMITED"/>
    <n v="62781.25"/>
    <n v="0"/>
    <n v="62781.25"/>
    <n v="6250"/>
    <n v="0"/>
    <n v="6250"/>
    <n v="9.9552015928322551E-2"/>
    <n v="0"/>
    <n v="6250"/>
    <n v="312.5"/>
    <m/>
    <n v="5937.5"/>
    <x v="1"/>
  </r>
  <r>
    <d v="2024-09-26T00:00:00"/>
    <s v="Normal-Income Tagged"/>
    <n v="29"/>
    <d v="2024-10-28T00:00:00"/>
    <x v="6"/>
    <s v="Pelecia"/>
    <s v="1318316"/>
    <s v="KENBRIGHT HOLDINGS LIMITED"/>
    <n v="6402.69"/>
    <n v="0"/>
    <n v="6402.69"/>
    <n v="1274.8"/>
    <n v="0"/>
    <n v="1274.8"/>
    <n v="0.19910381417810327"/>
    <n v="0"/>
    <n v="1274.8"/>
    <n v="63.74"/>
    <m/>
    <n v="1211.06"/>
    <x v="1"/>
  </r>
  <r>
    <d v="2024-09-26T00:00:00"/>
    <s v="Normal-Income Tagged"/>
    <n v="29"/>
    <d v="2024-10-29T00:00:00"/>
    <x v="6"/>
    <s v="Pelecia"/>
    <s v="1318317"/>
    <s v="KENBRIGHT HOLDINGS LIMITED"/>
    <n v="5022.5"/>
    <n v="0"/>
    <n v="5022.5"/>
    <n v="1000"/>
    <n v="0"/>
    <n v="1000"/>
    <n v="0.1991040318566451"/>
    <n v="0"/>
    <n v="1000"/>
    <n v="50"/>
    <m/>
    <n v="950"/>
    <x v="1"/>
  </r>
  <r>
    <d v="2024-09-26T00:00:00"/>
    <s v="Normal-Income Tagged"/>
    <n v="29"/>
    <d v="2024-10-30T00:00:00"/>
    <x v="6"/>
    <s v="Pelecia"/>
    <s v="1318318"/>
    <s v="KENBRIGHT HOLDINGS LIMITED"/>
    <n v="157041.26"/>
    <n v="0"/>
    <n v="157041.26"/>
    <n v="31267.55"/>
    <n v="0"/>
    <n v="31267.55"/>
    <n v="0.19910404437661794"/>
    <n v="0"/>
    <n v="31267.55"/>
    <n v="1563.3775000000001"/>
    <m/>
    <n v="29704.172500000001"/>
    <x v="1"/>
  </r>
  <r>
    <d v="2024-09-26T00:00:00"/>
    <s v="Normal-Income Tagged"/>
    <n v="29"/>
    <d v="2024-10-31T00:00:00"/>
    <x v="6"/>
    <s v="Pelecia"/>
    <s v="1318319"/>
    <s v="KENBRIGHT HOLDINGS LIMITED"/>
    <n v="879431.06"/>
    <n v="0"/>
    <n v="879431.06"/>
    <n v="175098.27"/>
    <n v="0"/>
    <n v="175098.27"/>
    <n v="0.19910403210002611"/>
    <n v="0"/>
    <n v="175098.27"/>
    <n v="8754.9135000000006"/>
    <m/>
    <n v="166343.35649999999"/>
    <x v="1"/>
  </r>
  <r>
    <d v="2024-09-27T00:00:00"/>
    <s v="Normal-Income Tagged"/>
    <n v="28"/>
    <d v="2024-11-01T00:00:00"/>
    <x v="6"/>
    <s v="Pelecia"/>
    <s v="1318347"/>
    <s v="TORRENT EAST AFRICA LIMITED"/>
    <n v="17418.849999999999"/>
    <n v="0"/>
    <n v="17418.849999999999"/>
    <n v="1734.08"/>
    <n v="0"/>
    <n v="1734.08"/>
    <n v="9.9551922199226706E-2"/>
    <n v="0"/>
    <n v="1734.08"/>
    <n v="86.704000000000008"/>
    <m/>
    <n v="1647.376"/>
    <x v="1"/>
  </r>
  <r>
    <d v="2024-09-27T00:00:00"/>
    <s v="Normal-Income Tagged"/>
    <n v="28"/>
    <d v="2024-11-02T00:00:00"/>
    <x v="6"/>
    <s v="Pelecia"/>
    <s v="1318349"/>
    <s v="TORRENT EAST AFRICA LIMITED"/>
    <n v="14211.48"/>
    <n v="0"/>
    <n v="14211.48"/>
    <n v="1414.78"/>
    <n v="0"/>
    <n v="1414.78"/>
    <n v="9.9551911553195024E-2"/>
    <n v="0"/>
    <n v="1414.78"/>
    <n v="70.739000000000004"/>
    <m/>
    <n v="1344.0409999999999"/>
    <x v="1"/>
  </r>
  <r>
    <d v="2024-09-27T00:00:00"/>
    <s v="Normal-Income Tagged"/>
    <n v="28"/>
    <d v="2024-11-03T00:00:00"/>
    <x v="6"/>
    <s v="Pelecia"/>
    <s v="1318350"/>
    <s v="TORRENT EAST AFRICA LIMITED"/>
    <n v="136007.16"/>
    <n v="0"/>
    <n v="136007.16"/>
    <n v="13539.79"/>
    <n v="0"/>
    <n v="13539.79"/>
    <n v="9.9552038289748873E-2"/>
    <n v="0"/>
    <n v="13539.79"/>
    <n v="676.98950000000013"/>
    <m/>
    <n v="12862.800500000001"/>
    <x v="1"/>
  </r>
  <r>
    <d v="2024-09-27T00:00:00"/>
    <s v="Normal-Income Tagged"/>
    <n v="28"/>
    <d v="2024-11-04T00:00:00"/>
    <x v="6"/>
    <s v="Pelecia"/>
    <s v="1318351"/>
    <s v="THE ANGLICAN CHURCH OF KENYA"/>
    <n v="81850.600000000006"/>
    <n v="0"/>
    <n v="81850.600000000006"/>
    <n v="8148.39"/>
    <n v="0"/>
    <n v="8148.39"/>
    <n v="9.9551988623174409E-2"/>
    <n v="0"/>
    <n v="8148.3899999999994"/>
    <n v="407.41949999999997"/>
    <m/>
    <n v="7740.9704999999994"/>
    <x v="1"/>
  </r>
  <r>
    <d v="2024-10-01T00:00:00"/>
    <s v="Normal-Income Tagged"/>
    <n v="24"/>
    <d v="2024-11-05T00:00:00"/>
    <x v="6"/>
    <s v="Pelecia"/>
    <s v="1318363"/>
    <s v="KENYA FILM COMMISSION"/>
    <n v="50605.64"/>
    <n v="0"/>
    <n v="50605.64"/>
    <n v="5037.8900000000003"/>
    <n v="0"/>
    <n v="5037.8900000000003"/>
    <n v="9.9551947174267547E-2"/>
    <n v="0"/>
    <n v="5037.8900000000003"/>
    <n v="251.89450000000002"/>
    <m/>
    <n v="4785.9955"/>
    <x v="1"/>
  </r>
  <r>
    <d v="2024-10-01T00:00:00"/>
    <s v="Normal-Income Tagged"/>
    <n v="24"/>
    <d v="2024-11-06T00:00:00"/>
    <x v="6"/>
    <s v="Pelecia"/>
    <s v="1318364"/>
    <s v="KENYA FILM COMMISSION"/>
    <n v="49877.5"/>
    <n v="0"/>
    <n v="49877.5"/>
    <n v="4965.41"/>
    <n v="0"/>
    <n v="4965.41"/>
    <n v="9.9552102651496166E-2"/>
    <n v="0"/>
    <n v="4965.41"/>
    <n v="248.2705"/>
    <m/>
    <n v="4717.1395000000002"/>
    <x v="1"/>
  </r>
  <r>
    <d v="2024-10-03T00:00:00"/>
    <s v="Normal-Income Tagged"/>
    <n v="22"/>
    <d v="2024-11-07T00:00:00"/>
    <x v="6"/>
    <s v="Pelecia"/>
    <s v="14976"/>
    <s v="CENTRAL BANK OF KENYA PENSION"/>
    <n v="-198135.62"/>
    <n v="0"/>
    <n v="-198135.62"/>
    <n v="-19724.8"/>
    <n v="0"/>
    <n v="-19724.8"/>
    <n v="9.9552013918547302E-2"/>
    <n v="0"/>
    <n v="-19724.8"/>
    <n v="-986.24"/>
    <m/>
    <n v="-18738.559999999998"/>
    <x v="1"/>
  </r>
  <r>
    <d v="2024-10-04T00:00:00"/>
    <s v="Normal-Income Tagged"/>
    <n v="21"/>
    <d v="2024-11-08T00:00:00"/>
    <x v="6"/>
    <s v="Pelecia"/>
    <s v="1318429"/>
    <s v="TOURISM FUND"/>
    <n v="34477.46"/>
    <n v="0"/>
    <n v="34477.46"/>
    <n v="8580.75"/>
    <n v="3432.3"/>
    <n v="12013.05"/>
    <n v="0.34843199005959252"/>
    <n v="0"/>
    <n v="12013.05"/>
    <n v="600.65250000000003"/>
    <m/>
    <n v="11412.397499999999"/>
    <x v="1"/>
  </r>
  <r>
    <d v="2024-10-04T00:00:00"/>
    <s v="Normal-Income Tagged"/>
    <n v="21"/>
    <d v="2024-11-09T00:00:00"/>
    <x v="6"/>
    <s v="Pelecia"/>
    <s v="1318430"/>
    <s v="TOURISM FUND"/>
    <n v="16585.3"/>
    <n v="0"/>
    <n v="16585.3"/>
    <n v="1651.1"/>
    <n v="1651.1"/>
    <n v="3302.2"/>
    <n v="0.1991040258542203"/>
    <n v="0"/>
    <n v="3302.2"/>
    <n v="165.11"/>
    <m/>
    <n v="3137.0899999999997"/>
    <x v="1"/>
  </r>
  <r>
    <d v="2024-10-04T00:00:00"/>
    <s v="Normal-Income Tagged"/>
    <n v="21"/>
    <d v="2024-11-10T00:00:00"/>
    <x v="6"/>
    <s v="Pelecia"/>
    <s v="1318431"/>
    <s v="TOURISM FUND"/>
    <n v="20090"/>
    <n v="0"/>
    <n v="20090"/>
    <n v="2000"/>
    <n v="0"/>
    <n v="2000"/>
    <n v="9.9552015928322551E-2"/>
    <n v="0"/>
    <n v="2000"/>
    <n v="100"/>
    <m/>
    <n v="1900"/>
    <x v="1"/>
  </r>
  <r>
    <d v="2024-10-04T00:00:00"/>
    <s v="Normal-Income Tagged"/>
    <n v="21"/>
    <d v="2024-11-11T00:00:00"/>
    <x v="6"/>
    <s v="Pelecia"/>
    <s v="1318432"/>
    <s v="TOURISM FUND"/>
    <n v="200263.15"/>
    <n v="0"/>
    <n v="200263.15"/>
    <n v="39873.199999999997"/>
    <n v="19936.599999999999"/>
    <n v="59809.799999999996"/>
    <n v="0.29865604331101353"/>
    <n v="0"/>
    <n v="59809.799999999996"/>
    <n v="2990.49"/>
    <m/>
    <n v="56819.31"/>
    <x v="1"/>
  </r>
  <r>
    <d v="2024-10-04T00:00:00"/>
    <s v="Normal-Income Tagged"/>
    <n v="21"/>
    <d v="2024-11-12T00:00:00"/>
    <x v="6"/>
    <s v="Pelecia"/>
    <s v="1318433"/>
    <s v="TOURISM FUND"/>
    <n v="5022.5"/>
    <n v="0"/>
    <n v="5022.5"/>
    <n v="500"/>
    <n v="500"/>
    <n v="1000"/>
    <n v="0.1991040318566451"/>
    <n v="0"/>
    <n v="1000"/>
    <n v="50"/>
    <m/>
    <n v="950"/>
    <x v="1"/>
  </r>
  <r>
    <d v="2024-10-04T00:00:00"/>
    <s v="Normal-Income Tagged"/>
    <n v="21"/>
    <d v="2024-11-13T00:00:00"/>
    <x v="6"/>
    <s v="Pelecia"/>
    <s v="1318434"/>
    <s v="TOURISM FUND"/>
    <n v="5022.5"/>
    <n v="0"/>
    <n v="5022.5"/>
    <n v="1000"/>
    <n v="0"/>
    <n v="1000"/>
    <n v="0.1991040318566451"/>
    <n v="0"/>
    <n v="1000"/>
    <n v="50"/>
    <m/>
    <n v="950"/>
    <x v="1"/>
  </r>
  <r>
    <d v="2024-10-04T00:00:00"/>
    <s v="Normal-Income Tagged"/>
    <n v="21"/>
    <d v="2024-11-14T00:00:00"/>
    <x v="6"/>
    <s v="Pelecia"/>
    <s v="1318435"/>
    <s v="TOURISM FUND"/>
    <n v="3541761.53"/>
    <n v="0"/>
    <n v="3541761.53"/>
    <n v="352589.5"/>
    <n v="264442.13"/>
    <n v="617031.63"/>
    <n v="0.17421602916331863"/>
    <n v="0"/>
    <n v="617031.63"/>
    <n v="30851.5815"/>
    <m/>
    <n v="586180.04850000003"/>
    <x v="1"/>
  </r>
  <r>
    <d v="2024-10-04T00:00:00"/>
    <s v="Normal-Income Tagged"/>
    <n v="21"/>
    <d v="2024-11-15T00:00:00"/>
    <x v="6"/>
    <s v="Pelecia"/>
    <s v="1318436"/>
    <s v="TOURISM FUND"/>
    <n v="1811193.86"/>
    <n v="0"/>
    <n v="1811193.86"/>
    <n v="360616"/>
    <n v="180308"/>
    <n v="540924"/>
    <n v="0.29865604778496763"/>
    <n v="0"/>
    <n v="540924"/>
    <n v="27046.2"/>
    <m/>
    <n v="513877.8"/>
    <x v="1"/>
  </r>
  <r>
    <d v="2024-10-04T00:00:00"/>
    <s v="Normal-Income Tagged"/>
    <n v="21"/>
    <d v="2024-11-16T00:00:00"/>
    <x v="6"/>
    <s v="Pelecia"/>
    <s v="1318437"/>
    <s v="TOURISM FUND"/>
    <n v="1406473.78"/>
    <n v="0"/>
    <n v="1406473.78"/>
    <n v="350043.25"/>
    <n v="140017.29999999999"/>
    <n v="490060.55"/>
    <n v="0.34843205537752719"/>
    <n v="0"/>
    <n v="490060.55"/>
    <n v="24503.0275"/>
    <m/>
    <n v="465557.52249999996"/>
    <x v="1"/>
  </r>
  <r>
    <d v="2024-10-04T00:00:00"/>
    <s v="Normal-Income Tagged"/>
    <n v="21"/>
    <d v="2024-11-17T00:00:00"/>
    <x v="6"/>
    <s v="Pelecia"/>
    <s v="1318438"/>
    <s v="TOURISM FUND"/>
    <n v="723329.4"/>
    <n v="0"/>
    <n v="723329.4"/>
    <n v="72008.899999999994"/>
    <n v="72008.899999999994"/>
    <n v="144017.79999999999"/>
    <n v="0.19910403199427534"/>
    <n v="0"/>
    <n v="144017.79999999999"/>
    <n v="7200.8899999999994"/>
    <m/>
    <n v="136816.90999999997"/>
    <x v="1"/>
  </r>
  <r>
    <d v="2024-10-07T00:00:00"/>
    <s v="Normal-Income Tagged"/>
    <n v="18"/>
    <d v="2024-11-18T00:00:00"/>
    <x v="6"/>
    <s v="Pelecia"/>
    <s v="1318455"/>
    <s v="HABITAT FOR HUMANITY KENYA"/>
    <n v="9747.7800000000007"/>
    <n v="0"/>
    <n v="9747.7800000000007"/>
    <n v="970.41"/>
    <n v="727.81"/>
    <n v="1698.2199999999998"/>
    <n v="0.17421607791722829"/>
    <n v="0"/>
    <n v="1698.2199999999998"/>
    <n v="84.911000000000001"/>
    <m/>
    <n v="1613.3089999999997"/>
    <x v="1"/>
  </r>
  <r>
    <d v="2024-10-07T00:00:00"/>
    <s v="Normal-Income Tagged"/>
    <n v="18"/>
    <d v="2024-11-19T00:00:00"/>
    <x v="6"/>
    <s v="Pelecia"/>
    <s v="1318456"/>
    <s v="HABITAT FOR HUMANITY KENYA"/>
    <n v="35372.79"/>
    <n v="0"/>
    <n v="35372.79"/>
    <n v="7042.86"/>
    <n v="2641.07"/>
    <n v="9683.93"/>
    <n v="0.27376777460867519"/>
    <n v="0"/>
    <n v="9683.93"/>
    <n v="484.19650000000001"/>
    <m/>
    <n v="9199.7335000000003"/>
    <x v="1"/>
  </r>
  <r>
    <d v="2024-10-07T00:00:00"/>
    <s v="Normal-Income Tagged"/>
    <n v="18"/>
    <d v="2024-11-20T00:00:00"/>
    <x v="6"/>
    <s v="Pelecia"/>
    <s v="1318457"/>
    <s v="HABITAT FOR HUMANITY KENYA"/>
    <n v="1731.81"/>
    <n v="0"/>
    <n v="1731.81"/>
    <n v="172.41"/>
    <n v="129.30000000000001"/>
    <n v="301.71000000000004"/>
    <n v="0.17421657110191074"/>
    <n v="0"/>
    <n v="301.71000000000004"/>
    <n v="15.085500000000003"/>
    <m/>
    <n v="286.62450000000001"/>
    <x v="1"/>
  </r>
  <r>
    <d v="2024-10-07T00:00:00"/>
    <s v="Normal-Income Tagged"/>
    <n v="18"/>
    <d v="2024-11-21T00:00:00"/>
    <x v="6"/>
    <s v="Pelecia"/>
    <s v="1318461"/>
    <s v="THE MEDIA COUNCIL OF KENYA TRU"/>
    <n v="705026.23"/>
    <n v="705026.23"/>
    <n v="0"/>
    <n v="140365.6"/>
    <n v="70182.8"/>
    <n v="210548.40000000002"/>
    <n v="0.29863910169696811"/>
    <n v="210548.40000000002"/>
    <n v="0"/>
    <n v="0"/>
    <m/>
    <n v="0"/>
    <x v="1"/>
  </r>
  <r>
    <d v="2024-10-07T00:00:00"/>
    <s v="Normal-Income Tagged"/>
    <n v="18"/>
    <d v="2024-11-22T00:00:00"/>
    <x v="6"/>
    <s v="Pelecia"/>
    <s v="1318462"/>
    <s v="THE MEDIA COUNCIL OF KENYA TRU"/>
    <n v="2037527.62"/>
    <n v="2037527.62"/>
    <n v="0"/>
    <n v="202836"/>
    <n v="152127"/>
    <n v="354963"/>
    <n v="0.17421260772896907"/>
    <n v="354963"/>
    <n v="0"/>
    <n v="0"/>
    <m/>
    <n v="0"/>
    <x v="1"/>
  </r>
  <r>
    <d v="2024-10-07T00:00:00"/>
    <s v="Normal-Income Tagged"/>
    <n v="18"/>
    <d v="2024-11-23T00:00:00"/>
    <x v="6"/>
    <s v="Pelecia"/>
    <s v="1318463"/>
    <s v="THE MEDIA COUNCIL OF KENYA TRU"/>
    <n v="366431.38"/>
    <n v="366431.38"/>
    <n v="0"/>
    <n v="36475"/>
    <n v="27356.25"/>
    <n v="63831.25"/>
    <n v="0.17419700790909337"/>
    <n v="63831.25"/>
    <n v="0"/>
    <n v="0"/>
    <m/>
    <n v="0"/>
    <x v="1"/>
  </r>
  <r>
    <d v="2024-10-07T00:00:00"/>
    <s v="Normal-Income Tagged"/>
    <n v="18"/>
    <d v="2024-11-24T00:00:00"/>
    <x v="6"/>
    <s v="Pelecia"/>
    <s v="1318464"/>
    <s v="THE MEDIA COUNCIL OF KENYA TRU"/>
    <n v="141037.65"/>
    <n v="141037.65"/>
    <n v="0"/>
    <n v="28073.200000000001"/>
    <n v="14036.6"/>
    <n v="42109.8"/>
    <n v="0.29857133892971133"/>
    <n v="42109.799999999996"/>
    <n v="0"/>
    <n v="0"/>
    <m/>
    <n v="0"/>
    <x v="1"/>
  </r>
  <r>
    <d v="2024-10-07T00:00:00"/>
    <s v="Normal-Income Tagged"/>
    <n v="18"/>
    <d v="2024-11-25T00:00:00"/>
    <x v="6"/>
    <s v="Pelecia"/>
    <s v="1318465"/>
    <s v="THE MEDIA COUNCIL OF KENYA TRU"/>
    <n v="5062.5"/>
    <n v="5062.5"/>
    <n v="0"/>
    <n v="1000"/>
    <n v="500"/>
    <n v="1500"/>
    <n v="0.29629629629629628"/>
    <n v="1500"/>
    <n v="0"/>
    <n v="0"/>
    <m/>
    <n v="0"/>
    <x v="1"/>
  </r>
  <r>
    <d v="2024-10-07T00:00:00"/>
    <s v="Normal-Income Tagged"/>
    <n v="18"/>
    <d v="2024-11-26T00:00:00"/>
    <x v="6"/>
    <s v="Pelecia"/>
    <s v="1318466"/>
    <s v="THE MEDIA COUNCIL OF KENYA TRU"/>
    <n v="192483.11"/>
    <n v="192483.11"/>
    <n v="0"/>
    <n v="47895.25"/>
    <n v="19158.099999999999"/>
    <n v="67053.350000000006"/>
    <n v="0.34835965607579811"/>
    <n v="67053.350000000006"/>
    <n v="0"/>
    <n v="0"/>
    <m/>
    <n v="0"/>
    <x v="1"/>
  </r>
  <r>
    <d v="2024-10-07T00:00:00"/>
    <s v="Normal-Income Tagged"/>
    <n v="18"/>
    <d v="2024-11-27T00:00:00"/>
    <x v="6"/>
    <s v="Pelecia"/>
    <s v="1318467"/>
    <s v="THE MEDIA COUNCIL OF KENYA TRU"/>
    <n v="59911.22"/>
    <n v="59911.22"/>
    <n v="0"/>
    <n v="5960.3"/>
    <n v="5960.3"/>
    <n v="11920.6"/>
    <n v="0.19897107753773"/>
    <n v="11920.6"/>
    <n v="0"/>
    <n v="0"/>
    <m/>
    <n v="0"/>
    <x v="1"/>
  </r>
  <r>
    <d v="2024-10-07T00:00:00"/>
    <s v="Normal-Income Tagged"/>
    <n v="18"/>
    <d v="2024-11-28T00:00:00"/>
    <x v="6"/>
    <s v="Pelecia"/>
    <s v="1318468"/>
    <s v="THE MEDIA COUNCIL OF KENYA TRU"/>
    <n v="149948.56"/>
    <n v="149948.56"/>
    <n v="0"/>
    <n v="14923.7"/>
    <n v="14923.7"/>
    <n v="29847.4"/>
    <n v="0.19905092786486248"/>
    <n v="29847.4"/>
    <n v="0"/>
    <n v="0"/>
    <m/>
    <n v="0"/>
    <x v="1"/>
  </r>
  <r>
    <d v="2024-10-07T00:00:00"/>
    <s v="Normal-Income Tagged"/>
    <n v="18"/>
    <d v="2024-11-29T00:00:00"/>
    <x v="6"/>
    <s v="Pelecia"/>
    <s v="1318469"/>
    <s v="THE MEDIA COUNCIL OF KENYA TRU"/>
    <n v="89950.79"/>
    <n v="89950.79"/>
    <n v="0"/>
    <n v="17901.599999999999"/>
    <n v="8950.7999999999993"/>
    <n v="26852.399999999998"/>
    <n v="0.29852322586605406"/>
    <n v="26852.399999999994"/>
    <n v="0"/>
    <n v="0"/>
    <m/>
    <n v="0"/>
    <x v="1"/>
  </r>
  <r>
    <d v="2024-10-07T00:00:00"/>
    <s v="Normal-Income Tagged"/>
    <n v="18"/>
    <d v="2024-11-30T00:00:00"/>
    <x v="6"/>
    <s v="Pelecia"/>
    <s v="1318470"/>
    <s v="THE MEDIA COUNCIL OF KENYA TRU"/>
    <n v="1205287"/>
    <n v="1205287"/>
    <n v="0"/>
    <n v="95991"/>
    <n v="0"/>
    <n v="95991"/>
    <n v="7.9641612329677494E-2"/>
    <n v="95991"/>
    <n v="0"/>
    <n v="0"/>
    <m/>
    <n v="0"/>
    <x v="1"/>
  </r>
  <r>
    <d v="2024-10-08T00:00:00"/>
    <s v="Normal-Income Tagged"/>
    <n v="17"/>
    <d v="2024-12-01T00:00:00"/>
    <x v="6"/>
    <s v="Pelecia"/>
    <s v="1318480"/>
    <s v="THE ANTI-COUNTERFEIT AGENCY"/>
    <n v="8832.57"/>
    <n v="0"/>
    <n v="8832.57"/>
    <n v="879.3"/>
    <n v="0"/>
    <n v="879.3"/>
    <n v="9.9551999021802257E-2"/>
    <n v="0"/>
    <n v="879.3"/>
    <n v="43.965000000000003"/>
    <m/>
    <n v="835.33499999999992"/>
    <x v="1"/>
  </r>
  <r>
    <d v="2024-10-09T00:00:00"/>
    <s v="Normal-Income Tagged"/>
    <n v="16"/>
    <d v="2024-12-02T00:00:00"/>
    <x v="6"/>
    <s v="Pelecia"/>
    <s v="1318481"/>
    <s v="JUMBO CHEM K. LTD"/>
    <n v="900.03"/>
    <n v="0"/>
    <n v="900.03"/>
    <n v="179.2"/>
    <n v="0"/>
    <n v="179.2"/>
    <n v="0.19910447429530126"/>
    <n v="0"/>
    <n v="179.2"/>
    <n v="8.9599999999999991"/>
    <m/>
    <n v="170.23999999999998"/>
    <x v="1"/>
  </r>
  <r>
    <d v="2024-10-09T00:00:00"/>
    <s v="Normal-Income Tagged"/>
    <n v="16"/>
    <d v="2024-12-03T00:00:00"/>
    <x v="6"/>
    <s v="Pelecia"/>
    <s v="1318489"/>
    <s v="THE ANTI-COUNTERFEIT AGENCY"/>
    <n v="1628.29"/>
    <n v="0"/>
    <n v="1628.29"/>
    <n v="162.1"/>
    <n v="0"/>
    <n v="162.1"/>
    <n v="9.9552291053804906E-2"/>
    <n v="0"/>
    <n v="162.1"/>
    <n v="8.1050000000000004"/>
    <m/>
    <n v="153.995"/>
    <x v="1"/>
  </r>
  <r>
    <d v="2024-10-11T00:00:00"/>
    <s v="Normal-Income Tagged"/>
    <n v="14"/>
    <d v="2024-12-04T00:00:00"/>
    <x v="6"/>
    <s v="Pelecia"/>
    <s v="1318493"/>
    <s v="KENYA INSTITUTE OF CURRICULUM"/>
    <n v="8397.7999999999993"/>
    <n v="0"/>
    <n v="8397.7999999999993"/>
    <n v="836.02"/>
    <n v="0"/>
    <n v="836.02"/>
    <n v="9.9552263688108794E-2"/>
    <n v="0"/>
    <n v="836.02"/>
    <n v="41.801000000000002"/>
    <m/>
    <n v="794.21899999999994"/>
    <x v="1"/>
  </r>
  <r>
    <d v="2024-10-11T00:00:00"/>
    <s v="Normal-Income Tagged"/>
    <n v="14"/>
    <d v="2024-12-05T00:00:00"/>
    <x v="6"/>
    <s v="Pelecia"/>
    <s v="1318494"/>
    <s v="KENYA INSTITUTE OF CURRICULUM"/>
    <n v="11905.73"/>
    <n v="0"/>
    <n v="11905.73"/>
    <n v="1185.24"/>
    <n v="0"/>
    <n v="1185.24"/>
    <n v="9.955206442612087E-2"/>
    <n v="0"/>
    <n v="1185.24"/>
    <n v="59.262"/>
    <m/>
    <n v="1125.9780000000001"/>
    <x v="1"/>
  </r>
  <r>
    <d v="2024-10-11T00:00:00"/>
    <s v="Normal-Income Tagged"/>
    <n v="14"/>
    <d v="2024-12-06T00:00:00"/>
    <x v="6"/>
    <s v="Pelecia"/>
    <s v="1318495"/>
    <s v="KENYA INSTITUTE OF CURRICULUM"/>
    <n v="9587.61"/>
    <n v="0"/>
    <n v="9587.61"/>
    <n v="954.47"/>
    <n v="0"/>
    <n v="954.47"/>
    <n v="9.9552443205345231E-2"/>
    <n v="0"/>
    <n v="954.47"/>
    <n v="47.723500000000001"/>
    <m/>
    <n v="906.74649999999997"/>
    <x v="1"/>
  </r>
  <r>
    <d v="2024-10-11T00:00:00"/>
    <s v="Normal-Income Tagged"/>
    <n v="14"/>
    <d v="2024-12-07T00:00:00"/>
    <x v="6"/>
    <s v="Pelecia"/>
    <s v="1318496"/>
    <s v="KENYA INSTITUTE OF CURRICULUM"/>
    <n v="3317.54"/>
    <n v="0"/>
    <n v="3317.54"/>
    <n v="330.27"/>
    <n v="0"/>
    <n v="330.27"/>
    <n v="9.9552680600686047E-2"/>
    <n v="0"/>
    <n v="330.27"/>
    <n v="16.513500000000001"/>
    <m/>
    <n v="313.75649999999996"/>
    <x v="1"/>
  </r>
  <r>
    <d v="2024-10-11T00:00:00"/>
    <s v="Normal-Income Tagged"/>
    <n v="14"/>
    <d v="2024-12-08T00:00:00"/>
    <x v="6"/>
    <s v="Pelecia"/>
    <s v="1318497"/>
    <s v="KENYA INSTITUTE OF CURRICULUM"/>
    <n v="4431"/>
    <n v="0"/>
    <n v="4431"/>
    <n v="441.12"/>
    <n v="0"/>
    <n v="441.12"/>
    <n v="9.9553148273527417E-2"/>
    <n v="0"/>
    <n v="441.12"/>
    <n v="22.056000000000001"/>
    <m/>
    <n v="419.06400000000002"/>
    <x v="1"/>
  </r>
  <r>
    <d v="2024-10-11T00:00:00"/>
    <s v="Normal-Income Tagged"/>
    <n v="14"/>
    <d v="2024-12-09T00:00:00"/>
    <x v="6"/>
    <s v="Pelecia"/>
    <s v="1318501"/>
    <s v="ORARO &amp; CO. ADVOCATES."/>
    <n v="38582.85"/>
    <n v="0"/>
    <n v="38582.85"/>
    <n v="3841"/>
    <n v="0"/>
    <n v="3841"/>
    <n v="9.9552003027251743E-2"/>
    <n v="0"/>
    <n v="3840.9999999999995"/>
    <n v="192.04999999999998"/>
    <m/>
    <n v="3648.9499999999994"/>
    <x v="1"/>
  </r>
  <r>
    <d v="2024-10-11T00:00:00"/>
    <s v="Normal-Income Tagged"/>
    <n v="14"/>
    <d v="2024-12-10T00:00:00"/>
    <x v="6"/>
    <s v="Pelecia"/>
    <s v="1318502"/>
    <s v="PARO INVESTMENT/ PRIME BANK"/>
    <n v="269510.37"/>
    <n v="0"/>
    <n v="269510.37"/>
    <n v="53660.6"/>
    <n v="0"/>
    <n v="53660.6"/>
    <n v="0.1991040270546918"/>
    <n v="0"/>
    <n v="53660.6"/>
    <n v="2683.03"/>
    <m/>
    <n v="50977.57"/>
    <x v="1"/>
  </r>
  <r>
    <d v="2024-10-14T00:00:00"/>
    <s v="Normal-Income Tagged"/>
    <n v="11"/>
    <d v="2024-12-11T00:00:00"/>
    <x v="6"/>
    <s v="Pelecia"/>
    <n v="1318505"/>
    <s v="SAFARICOM PLC LTD"/>
    <n v="609528.1"/>
    <n v="0"/>
    <n v="609528.1"/>
    <n v="0"/>
    <n v="0"/>
    <n v="0"/>
    <n v="0"/>
    <n v="0"/>
    <n v="0"/>
    <n v="0"/>
    <m/>
    <n v="0"/>
    <x v="1"/>
  </r>
  <r>
    <d v="2024-10-22T00:00:00"/>
    <s v="Normal-Income Tagged"/>
    <n v="3"/>
    <d v="2024-12-12T00:00:00"/>
    <x v="6"/>
    <s v="Pelecia"/>
    <s v="1318567"/>
    <s v="TOURISM FUND"/>
    <n v="32016.93"/>
    <n v="0"/>
    <n v="32016.93"/>
    <n v="3187.35"/>
    <n v="0"/>
    <n v="3187.35"/>
    <n v="9.9552018260339131E-2"/>
    <n v="0"/>
    <n v="3187.35"/>
    <n v="159.36750000000001"/>
    <m/>
    <n v="3027.9825000000001"/>
    <x v="1"/>
  </r>
  <r>
    <d v="2024-10-22T00:00:00"/>
    <s v="Normal-Income Tagged"/>
    <n v="3"/>
    <d v="2024-12-13T00:00:00"/>
    <x v="6"/>
    <s v="Pelecia"/>
    <s v="1318568"/>
    <s v="TOURISM FUND"/>
    <n v="30121.17"/>
    <n v="0"/>
    <n v="30121.17"/>
    <n v="2998.62"/>
    <n v="0"/>
    <n v="2998.62"/>
    <n v="9.9551909836171709E-2"/>
    <n v="0"/>
    <n v="2998.62"/>
    <n v="149.93100000000001"/>
    <m/>
    <n v="2848.6889999999999"/>
    <x v="1"/>
  </r>
  <r>
    <d v="2024-10-22T00:00:00"/>
    <s v="Normal-Income Tagged"/>
    <n v="3"/>
    <d v="2024-12-14T00:00:00"/>
    <x v="6"/>
    <s v="Pelecia"/>
    <s v="1318570"/>
    <s v="TOURISM FUND"/>
    <n v="17414.87"/>
    <n v="0"/>
    <n v="17414.87"/>
    <n v="1733.69"/>
    <n v="0"/>
    <n v="1733.69"/>
    <n v="9.9552279172913732E-2"/>
    <n v="0"/>
    <n v="1733.69"/>
    <n v="86.684500000000014"/>
    <m/>
    <n v="1647.0055"/>
    <x v="1"/>
  </r>
  <r>
    <d v="2024-10-22T00:00:00"/>
    <s v="Normal-Income Tagged"/>
    <n v="3"/>
    <d v="2024-12-15T00:00:00"/>
    <x v="6"/>
    <s v="Pelecia"/>
    <s v="1318571"/>
    <s v="TOURISM FUND"/>
    <n v="24012.7"/>
    <n v="0"/>
    <n v="24012.7"/>
    <n v="2390.5100000000002"/>
    <n v="0"/>
    <n v="2390.5100000000002"/>
    <n v="9.9551903784247511E-2"/>
    <n v="0"/>
    <n v="2390.5100000000002"/>
    <n v="119.52550000000002"/>
    <m/>
    <n v="2270.9845"/>
    <x v="1"/>
  </r>
  <r>
    <d v="2024-10-22T00:00:00"/>
    <s v="Normal-Income Tagged"/>
    <n v="3"/>
    <d v="2024-12-16T00:00:00"/>
    <x v="6"/>
    <s v="Pelecia"/>
    <s v="1318572"/>
    <s v="TOURISM FUND"/>
    <n v="14665.19"/>
    <n v="0"/>
    <n v="14665.19"/>
    <n v="1459.95"/>
    <n v="0"/>
    <n v="1459.95"/>
    <n v="9.9552068537809596E-2"/>
    <n v="0"/>
    <n v="1459.95"/>
    <n v="72.997500000000002"/>
    <m/>
    <n v="1386.9525000000001"/>
    <x v="1"/>
  </r>
  <r>
    <d v="2024-10-22T00:00:00"/>
    <s v="Normal-Income Tagged"/>
    <n v="3"/>
    <d v="2024-12-17T00:00:00"/>
    <x v="6"/>
    <s v="Pelecia"/>
    <s v="1318573"/>
    <s v="TOURISM FUND"/>
    <n v="36650.959999999999"/>
    <n v="0"/>
    <n v="36650.959999999999"/>
    <n v="3648.68"/>
    <n v="0"/>
    <n v="3648.68"/>
    <n v="9.9552099044608919E-2"/>
    <n v="0"/>
    <n v="3648.68"/>
    <n v="182.434"/>
    <m/>
    <n v="3466.2459999999996"/>
    <x v="1"/>
  </r>
  <r>
    <d v="2024-10-22T00:00:00"/>
    <s v="Normal-Income Tagged"/>
    <n v="3"/>
    <d v="2024-12-18T00:00:00"/>
    <x v="6"/>
    <s v="Pelecia"/>
    <s v="1318574"/>
    <s v="TOURISM FUND"/>
    <n v="35115.040000000001"/>
    <n v="0"/>
    <n v="35115.040000000001"/>
    <n v="3495.77"/>
    <n v="0"/>
    <n v="3495.77"/>
    <n v="9.9551929885314097E-2"/>
    <n v="0"/>
    <n v="3495.77"/>
    <n v="174.7885"/>
    <m/>
    <n v="3320.9814999999999"/>
    <x v="1"/>
  </r>
  <r>
    <d v="2024-10-22T00:00:00"/>
    <s v="Normal-Income Tagged"/>
    <n v="3"/>
    <d v="2024-12-19T00:00:00"/>
    <x v="6"/>
    <s v="Pelecia"/>
    <s v="1318575"/>
    <s v="TOURISM FUND"/>
    <n v="28003.13"/>
    <n v="0"/>
    <n v="28003.13"/>
    <n v="2787.77"/>
    <n v="0"/>
    <n v="2787.77"/>
    <n v="9.9552085784696209E-2"/>
    <n v="0"/>
    <n v="2787.77"/>
    <n v="139.38849999999999"/>
    <m/>
    <n v="2648.3815"/>
    <x v="1"/>
  </r>
  <r>
    <d v="2024-10-22T00:00:00"/>
    <s v="Normal-Income Tagged"/>
    <n v="3"/>
    <d v="2024-12-20T00:00:00"/>
    <x v="6"/>
    <s v="Pelecia"/>
    <s v="1318576"/>
    <s v="TOURISM FUND"/>
    <n v="25780.65"/>
    <n v="0"/>
    <n v="25780.65"/>
    <n v="2566.52"/>
    <n v="0"/>
    <n v="2566.52"/>
    <n v="9.9552183517483073E-2"/>
    <n v="0"/>
    <n v="2566.52"/>
    <n v="128.32599999999999"/>
    <m/>
    <n v="2438.194"/>
    <x v="1"/>
  </r>
  <r>
    <d v="2024-10-22T00:00:00"/>
    <s v="Normal-Income Tagged"/>
    <n v="3"/>
    <d v="2024-12-21T00:00:00"/>
    <x v="6"/>
    <s v="Pelecia"/>
    <s v="1318577"/>
    <s v="TOURISM FUND"/>
    <n v="10405.15"/>
    <n v="0"/>
    <n v="10405.15"/>
    <n v="1003.71"/>
    <n v="0"/>
    <n v="1003.71"/>
    <n v="9.6462809281942119E-2"/>
    <n v="0"/>
    <n v="1003.71"/>
    <n v="50.185500000000005"/>
    <m/>
    <n v="953.52449999999999"/>
    <x v="1"/>
  </r>
  <r>
    <d v="2024-10-22T00:00:00"/>
    <s v="Normal-Income Tagged"/>
    <n v="3"/>
    <d v="2024-12-22T00:00:00"/>
    <x v="6"/>
    <s v="Pelecia"/>
    <s v="1318578"/>
    <s v="TOURISM FUND"/>
    <n v="21973.13"/>
    <n v="0"/>
    <n v="21973.13"/>
    <n v="2115.1"/>
    <n v="0"/>
    <n v="2115.1"/>
    <n v="9.6258475692812082E-2"/>
    <n v="0"/>
    <n v="2115.1"/>
    <n v="105.755"/>
    <m/>
    <n v="2009.3449999999998"/>
    <x v="1"/>
  </r>
  <r>
    <d v="2024-10-22T00:00:00"/>
    <s v="Normal-Income Tagged"/>
    <n v="3"/>
    <d v="2024-12-23T00:00:00"/>
    <x v="6"/>
    <s v="Pelecia"/>
    <s v="1318579"/>
    <s v="KENBRIGHT HOLDINGS"/>
    <n v="20250.240000000002"/>
    <n v="0"/>
    <n v="20250.240000000002"/>
    <n v="2015.95"/>
    <n v="0"/>
    <n v="2015.95"/>
    <n v="9.955190654530513E-2"/>
    <n v="0"/>
    <n v="2015.9499999999998"/>
    <n v="100.7975"/>
    <m/>
    <n v="1915.1524999999999"/>
    <x v="1"/>
  </r>
  <r>
    <d v="2024-10-23T00:00:00"/>
    <s v="Normal-Income Tagged"/>
    <n v="2"/>
    <d v="2024-12-24T00:00:00"/>
    <x v="6"/>
    <s v="Pelecia"/>
    <s v="1318586"/>
    <s v="STARKEY HEARING TECHNOLOGIES L"/>
    <n v="3730779.21"/>
    <n v="0"/>
    <n v="3730779.21"/>
    <n v="371406.59"/>
    <n v="0"/>
    <n v="371406.59"/>
    <n v="9.95520155694231E-2"/>
    <n v="0"/>
    <n v="371406.59"/>
    <n v="18570.329500000003"/>
    <m/>
    <n v="352836.26050000003"/>
    <x v="1"/>
  </r>
  <r>
    <d v="2024-10-24T00:00:00"/>
    <s v="Normal-Income Tagged"/>
    <n v="1"/>
    <d v="2024-12-25T00:00:00"/>
    <x v="6"/>
    <s v="Pelecia"/>
    <s v="1318641"/>
    <s v="PRIME DEMAND HOLDINGS COMPANY"/>
    <n v="1381251.79"/>
    <n v="0"/>
    <n v="1381251.79"/>
    <n v="137506.4"/>
    <n v="0"/>
    <n v="137506.4"/>
    <n v="9.955201578417501E-2"/>
    <n v="0"/>
    <n v="137506.4"/>
    <n v="6875.32"/>
    <m/>
    <n v="130631.07999999999"/>
    <x v="1"/>
  </r>
  <r>
    <d v="2024-10-24T00:00:00"/>
    <s v="Normal-Income Tagged"/>
    <n v="1"/>
    <d v="2024-12-26T00:00:00"/>
    <x v="6"/>
    <s v="Pelecia"/>
    <s v="1318643"/>
    <s v="STARKEY HEARING TECHNOLOGIES L"/>
    <n v="229947"/>
    <n v="0"/>
    <n v="229947"/>
    <n v="18313.349999999999"/>
    <n v="0"/>
    <n v="18313.349999999999"/>
    <n v="7.9641613067358993E-2"/>
    <n v="0"/>
    <n v="18313.349999999999"/>
    <n v="915.66750000000002"/>
    <m/>
    <n v="17397.682499999999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0">
  <r>
    <x v="0"/>
    <s v="Normal-Income Tagged"/>
    <n v="298"/>
    <d v="2024-01-01T00:00:00"/>
    <s v="Above 180 Days"/>
    <s v="Eugenia"/>
    <s v="1315148"/>
    <x v="0"/>
    <n v="1484251.21"/>
    <n v="1484251.21"/>
    <n v="0"/>
    <m/>
    <n v="0"/>
    <n v="0"/>
    <n v="0"/>
    <n v="0"/>
    <n v="0"/>
    <n v="0"/>
    <m/>
    <n v="0"/>
  </r>
  <r>
    <x v="0"/>
    <s v="Normal-Income Tagged"/>
    <n v="298"/>
    <d v="2024-01-01T00:00:00"/>
    <s v="Above 180 Days"/>
    <s v="Eugenia"/>
    <s v="1315364"/>
    <x v="0"/>
    <n v="1781968.5"/>
    <n v="1781968.5"/>
    <n v="0"/>
    <m/>
    <n v="0"/>
    <n v="0"/>
    <n v="0"/>
    <n v="0"/>
    <n v="0"/>
    <n v="0"/>
    <m/>
    <n v="0"/>
  </r>
  <r>
    <x v="0"/>
    <s v="Normal-Income Tagged"/>
    <n v="298"/>
    <d v="2024-01-01T00:00:00"/>
    <s v="Above 180 Days"/>
    <s v="Eugenia"/>
    <s v="1315376"/>
    <x v="0"/>
    <n v="5996770"/>
    <n v="5996770"/>
    <n v="0"/>
    <m/>
    <n v="5996770"/>
    <n v="5996770"/>
    <n v="1"/>
    <n v="5996770"/>
    <n v="0"/>
    <n v="0"/>
    <m/>
    <n v="0"/>
  </r>
  <r>
    <x v="0"/>
    <s v="Normal-Income Tagged"/>
    <n v="298"/>
    <d v="2024-01-01T00:00:00"/>
    <s v="Above 180 Days"/>
    <s v="Eugenia"/>
    <s v="1315786"/>
    <x v="0"/>
    <n v="10000000"/>
    <n v="10000000"/>
    <n v="0"/>
    <m/>
    <n v="0"/>
    <n v="0"/>
    <n v="0"/>
    <n v="0"/>
    <n v="0"/>
    <n v="0"/>
    <m/>
    <n v="0"/>
  </r>
  <r>
    <x v="0"/>
    <s v="Normal-Income Tagged"/>
    <n v="298"/>
    <d v="2024-01-01T00:00:00"/>
    <s v="Above 180 Days"/>
    <s v="Eugenia"/>
    <s v="1315787"/>
    <x v="0"/>
    <n v="777816.31"/>
    <n v="777816.31"/>
    <n v="0"/>
    <m/>
    <n v="0"/>
    <n v="0"/>
    <n v="0"/>
    <n v="0"/>
    <n v="0"/>
    <n v="0"/>
    <m/>
    <n v="0"/>
  </r>
  <r>
    <x v="1"/>
    <s v="Normal-Income Tagged"/>
    <n v="291"/>
    <d v="2024-01-08T00:00:00"/>
    <s v="Above 180 Days"/>
    <s v="Eugenia"/>
    <s v="1315124"/>
    <x v="1"/>
    <n v="346341.98"/>
    <n v="346341.98"/>
    <n v="0"/>
    <n v="68958.080000000002"/>
    <n v="0"/>
    <n v="68958.080000000002"/>
    <n v="0.19910401851949916"/>
    <n v="68958.080000000002"/>
    <n v="0"/>
    <n v="0"/>
    <m/>
    <n v="0"/>
  </r>
  <r>
    <x v="1"/>
    <s v="Normal-Income Tagged"/>
    <n v="291"/>
    <d v="2024-01-08T00:00:00"/>
    <s v="Above 180 Days"/>
    <s v="Eugenia"/>
    <s v="1315119"/>
    <x v="2"/>
    <n v="561581"/>
    <n v="561581"/>
    <n v="0"/>
    <m/>
    <n v="0"/>
    <n v="0"/>
    <n v="0"/>
    <n v="0"/>
    <n v="0"/>
    <n v="0"/>
    <m/>
    <n v="0"/>
  </r>
  <r>
    <x v="1"/>
    <s v="Normal-Income Tagged"/>
    <n v="291"/>
    <d v="2024-01-08T00:00:00"/>
    <s v="Above 180 Days"/>
    <s v="Eugenia"/>
    <s v="1315118"/>
    <x v="3"/>
    <n v="181736.33"/>
    <n v="0"/>
    <n v="181736.33"/>
    <m/>
    <n v="0"/>
    <n v="0"/>
    <n v="0"/>
    <n v="0"/>
    <n v="0"/>
    <n v="0"/>
    <m/>
    <n v="0"/>
  </r>
  <r>
    <x v="1"/>
    <s v="Normal-Income Tagged"/>
    <n v="291"/>
    <d v="2024-01-08T00:00:00"/>
    <s v="Above 180 Days"/>
    <s v="Eugenia"/>
    <s v="1315117"/>
    <x v="4"/>
    <n v="603983.18000000005"/>
    <n v="603983.18000000005"/>
    <n v="0"/>
    <m/>
    <n v="0"/>
    <n v="0"/>
    <n v="0"/>
    <n v="0"/>
    <n v="0"/>
    <n v="0"/>
    <m/>
    <n v="0"/>
  </r>
  <r>
    <x v="1"/>
    <s v="Normal-Income Tagged"/>
    <n v="291"/>
    <d v="2024-01-08T00:00:00"/>
    <s v="Above 180 Days"/>
    <s v="Eugenia"/>
    <s v="1315128"/>
    <x v="5"/>
    <n v="50225"/>
    <n v="50225"/>
    <n v="0"/>
    <n v="10000"/>
    <n v="0"/>
    <n v="10000"/>
    <n v="0.1991040318566451"/>
    <n v="10000"/>
    <n v="0"/>
    <n v="0"/>
    <m/>
    <n v="0"/>
  </r>
  <r>
    <x v="1"/>
    <s v="Normal-Income Tagged"/>
    <n v="291"/>
    <d v="2024-01-08T00:00:00"/>
    <s v="Above 180 Days"/>
    <s v="Eugenia"/>
    <s v="1315120"/>
    <x v="6"/>
    <n v="167835"/>
    <n v="167835"/>
    <n v="0"/>
    <m/>
    <n v="0"/>
    <n v="0"/>
    <n v="0"/>
    <n v="0"/>
    <n v="0"/>
    <n v="0"/>
    <m/>
    <n v="0"/>
  </r>
  <r>
    <x v="2"/>
    <s v="Normal-Income Tagged"/>
    <n v="288"/>
    <d v="2024-01-11T00:00:00"/>
    <s v="Above 180 Days"/>
    <s v="Eugenia"/>
    <s v="1315195"/>
    <x v="7"/>
    <n v="3768215.83"/>
    <n v="3768215.83"/>
    <n v="0"/>
    <n v="937823.75"/>
    <n v="0"/>
    <n v="937823.75"/>
    <n v="0.2488773977683757"/>
    <n v="937823.75"/>
    <n v="0"/>
    <n v="0"/>
    <m/>
    <n v="0"/>
  </r>
  <r>
    <x v="2"/>
    <s v="Normal-Income Tagged"/>
    <n v="288"/>
    <d v="2024-01-11T00:00:00"/>
    <s v="Above 180 Days"/>
    <s v="Eugenia"/>
    <s v="1315196"/>
    <x v="7"/>
    <n v="1248363"/>
    <n v="1248363"/>
    <n v="0"/>
    <n v="124273.07"/>
    <n v="0"/>
    <n v="124273.07"/>
    <n v="9.9548825141405187E-2"/>
    <n v="124273.07"/>
    <n v="0"/>
    <n v="0"/>
    <m/>
    <n v="0"/>
  </r>
  <r>
    <x v="2"/>
    <s v="Normal-Income Tagged"/>
    <n v="288"/>
    <d v="2024-01-11T00:00:00"/>
    <s v="Above 180 Days"/>
    <s v="Eugenia"/>
    <s v="1315198"/>
    <x v="7"/>
    <n v="60310"/>
    <n v="60310"/>
    <n v="0"/>
    <n v="6000"/>
    <n v="0"/>
    <n v="6000"/>
    <n v="9.9485989056541199E-2"/>
    <n v="6000"/>
    <n v="0"/>
    <n v="0"/>
    <m/>
    <n v="0"/>
  </r>
  <r>
    <x v="2"/>
    <s v="Normal-Income Tagged"/>
    <n v="288"/>
    <d v="2024-01-11T00:00:00"/>
    <s v="Above 180 Days"/>
    <s v="Eugenia"/>
    <s v="1315199"/>
    <x v="7"/>
    <n v="104249.85"/>
    <n v="104249.85"/>
    <n v="0"/>
    <n v="20748.599999999999"/>
    <n v="0"/>
    <n v="20748.599999999999"/>
    <n v="0.19902762450017911"/>
    <n v="20748.599999999999"/>
    <n v="0"/>
    <n v="0"/>
    <m/>
    <n v="0"/>
  </r>
  <r>
    <x v="2"/>
    <s v="Normal-Income Tagged"/>
    <n v="288"/>
    <d v="2024-01-11T00:00:00"/>
    <s v="Above 180 Days"/>
    <s v="Eugenia"/>
    <s v="1315200"/>
    <x v="7"/>
    <n v="113609.77"/>
    <n v="113609.77"/>
    <n v="0"/>
    <n v="11306.1"/>
    <n v="0"/>
    <n v="11306.1"/>
    <n v="9.9516969359237331E-2"/>
    <n v="11306.1"/>
    <n v="0"/>
    <n v="0"/>
    <m/>
    <n v="0"/>
  </r>
  <r>
    <x v="2"/>
    <s v="Normal-Income Tagged"/>
    <n v="288"/>
    <d v="2024-01-11T00:00:00"/>
    <s v="Above 180 Days"/>
    <s v="Eugenia"/>
    <s v="1315202"/>
    <x v="7"/>
    <n v="189913.61"/>
    <n v="189913.61"/>
    <n v="0"/>
    <n v="37804.6"/>
    <n v="0"/>
    <n v="37804.6"/>
    <n v="0.19906208933630404"/>
    <n v="37804.6"/>
    <n v="0"/>
    <n v="0"/>
    <m/>
    <n v="0"/>
  </r>
  <r>
    <x v="2"/>
    <s v="Normal-Income Tagged"/>
    <n v="288"/>
    <d v="2024-01-11T00:00:00"/>
    <s v="Above 180 Days"/>
    <s v="Eugenia"/>
    <s v="1315203"/>
    <x v="7"/>
    <n v="12596.25"/>
    <n v="12596.25"/>
    <n v="0"/>
    <n v="2500"/>
    <n v="0"/>
    <n v="2500"/>
    <n v="0.19847176739108863"/>
    <n v="2500"/>
    <n v="0"/>
    <n v="0"/>
    <m/>
    <n v="0"/>
  </r>
  <r>
    <x v="2"/>
    <s v="Normal-Income Tagged"/>
    <n v="288"/>
    <d v="2024-01-11T00:00:00"/>
    <s v="Above 180 Days"/>
    <s v="Eugenia"/>
    <s v="1315205"/>
    <x v="7"/>
    <n v="10085"/>
    <n v="10085"/>
    <n v="0"/>
    <n v="1000"/>
    <n v="0"/>
    <n v="1000"/>
    <n v="9.9157164105106596E-2"/>
    <n v="1000"/>
    <n v="0"/>
    <n v="0"/>
    <m/>
    <n v="0"/>
  </r>
  <r>
    <x v="2"/>
    <s v="Normal-Income Tagged"/>
    <n v="288"/>
    <d v="2024-01-11T00:00:00"/>
    <s v="Above 180 Days"/>
    <s v="Eugenia"/>
    <s v="1315206"/>
    <x v="7"/>
    <n v="25152.5"/>
    <n v="25152.5"/>
    <n v="0"/>
    <n v="5000"/>
    <n v="0"/>
    <n v="5000"/>
    <n v="0.19878739687903788"/>
    <n v="5000"/>
    <n v="0"/>
    <n v="0"/>
    <m/>
    <n v="0"/>
  </r>
  <r>
    <x v="2"/>
    <s v="Normal-Income Tagged"/>
    <n v="288"/>
    <d v="2024-01-11T00:00:00"/>
    <s v="Above 180 Days"/>
    <s v="Eugenia"/>
    <s v="1315208"/>
    <x v="7"/>
    <n v="35761.019999999997"/>
    <n v="35761.019999999997"/>
    <n v="0"/>
    <n v="7112.2"/>
    <n v="0"/>
    <n v="7112.2"/>
    <n v="0.19888135181826472"/>
    <n v="7112.2000000000007"/>
    <n v="0"/>
    <n v="0"/>
    <m/>
    <n v="0"/>
  </r>
  <r>
    <x v="2"/>
    <s v="Normal-Income Tagged"/>
    <n v="288"/>
    <d v="2024-01-11T00:00:00"/>
    <s v="Above 180 Days"/>
    <s v="Eugenia"/>
    <s v="1315209"/>
    <x v="7"/>
    <n v="313594.68"/>
    <n v="313594.68"/>
    <n v="0"/>
    <n v="31215"/>
    <n v="0"/>
    <n v="31215"/>
    <n v="9.9539316164419633E-2"/>
    <n v="31215"/>
    <n v="0"/>
    <n v="0"/>
    <m/>
    <n v="0"/>
  </r>
  <r>
    <x v="2"/>
    <s v="Normal-Income Tagged"/>
    <n v="288"/>
    <d v="2024-01-11T00:00:00"/>
    <s v="Above 180 Days"/>
    <s v="Eugenia"/>
    <s v="1315210"/>
    <x v="7"/>
    <n v="307306.51"/>
    <n v="307306.51"/>
    <n v="0"/>
    <n v="30589"/>
    <n v="0"/>
    <n v="30589"/>
    <n v="9.953905629919782E-2"/>
    <n v="30589"/>
    <n v="0"/>
    <n v="0"/>
    <m/>
    <n v="0"/>
  </r>
  <r>
    <x v="2"/>
    <s v="Normal-Income Tagged"/>
    <n v="288"/>
    <d v="2024-01-11T00:00:00"/>
    <s v="Above 180 Days"/>
    <s v="Eugenia"/>
    <s v="1315212"/>
    <x v="7"/>
    <n v="25152.5"/>
    <n v="25152.5"/>
    <n v="0"/>
    <n v="2500"/>
    <n v="0"/>
    <n v="2500"/>
    <n v="9.9393698439518938E-2"/>
    <n v="2500"/>
    <n v="0"/>
    <n v="0"/>
    <m/>
    <n v="0"/>
  </r>
  <r>
    <x v="2"/>
    <s v="Normal-Income Tagged"/>
    <n v="288"/>
    <d v="2024-01-11T00:00:00"/>
    <s v="Above 180 Days"/>
    <s v="Eugenia"/>
    <s v="1315213"/>
    <x v="7"/>
    <n v="1079977.95"/>
    <n v="1079977.95"/>
    <n v="0"/>
    <n v="107510"/>
    <n v="0"/>
    <n v="107510"/>
    <n v="9.9548328741341438E-2"/>
    <n v="107510"/>
    <n v="0"/>
    <n v="0"/>
    <m/>
    <n v="0"/>
  </r>
  <r>
    <x v="2"/>
    <s v="Normal-Income Tagged"/>
    <n v="288"/>
    <d v="2024-01-11T00:00:00"/>
    <s v="Above 180 Days"/>
    <s v="Eugenia"/>
    <s v="1315214"/>
    <x v="7"/>
    <n v="99063.61"/>
    <n v="99063.61"/>
    <n v="0"/>
    <n v="9858"/>
    <n v="0"/>
    <n v="9858"/>
    <n v="9.95118187193057E-2"/>
    <n v="9858"/>
    <n v="0"/>
    <n v="0"/>
    <m/>
    <n v="0"/>
  </r>
  <r>
    <x v="2"/>
    <s v="Normal-Income Tagged"/>
    <n v="288"/>
    <d v="2024-01-11T00:00:00"/>
    <s v="Above 180 Days"/>
    <s v="Eugenia"/>
    <s v="1315215"/>
    <x v="7"/>
    <n v="5063"/>
    <n v="5063"/>
    <n v="0"/>
    <n v="500.05"/>
    <n v="0"/>
    <n v="500.05"/>
    <n v="9.8765554019356119E-2"/>
    <n v="500.05"/>
    <n v="0"/>
    <n v="0"/>
    <m/>
    <n v="0"/>
  </r>
  <r>
    <x v="3"/>
    <s v="Normal-Income Tagged"/>
    <n v="287"/>
    <d v="2024-01-12T00:00:00"/>
    <s v="Above 180 Days"/>
    <s v="Eugenia"/>
    <s v="1315228"/>
    <x v="8"/>
    <n v="17166.11"/>
    <n v="17166.11"/>
    <n v="0"/>
    <n v="1704.94"/>
    <n v="0"/>
    <n v="1704.94"/>
    <n v="9.9320113875537325E-2"/>
    <n v="1704.94"/>
    <n v="0"/>
    <n v="0"/>
    <m/>
    <n v="0"/>
  </r>
  <r>
    <x v="3"/>
    <s v="Normal-Income Tagged"/>
    <n v="287"/>
    <d v="2024-01-12T00:00:00"/>
    <s v="Above 180 Days"/>
    <s v="Eugenia"/>
    <s v="1315230"/>
    <x v="8"/>
    <n v="5062.5"/>
    <n v="5062.5"/>
    <n v="0"/>
    <n v="1000"/>
    <n v="0"/>
    <n v="1000"/>
    <n v="0.19753086419753085"/>
    <n v="1000"/>
    <n v="0"/>
    <n v="0"/>
    <m/>
    <n v="0"/>
  </r>
  <r>
    <x v="3"/>
    <s v="Normal-Income Tagged"/>
    <n v="287"/>
    <d v="2024-01-12T00:00:00"/>
    <s v="Above 180 Days"/>
    <s v="Eugenia"/>
    <s v="1315232"/>
    <x v="8"/>
    <n v="5062.5"/>
    <n v="5062.5"/>
    <n v="0"/>
    <n v="1250"/>
    <n v="0"/>
    <n v="1250"/>
    <n v="0.24691358024691357"/>
    <n v="1250"/>
    <n v="0"/>
    <n v="0"/>
    <m/>
    <n v="0"/>
  </r>
  <r>
    <x v="3"/>
    <s v="Normal-Income Tagged"/>
    <n v="287"/>
    <d v="2024-01-12T00:00:00"/>
    <s v="Above 180 Days"/>
    <s v="Eugenia"/>
    <s v="1315233"/>
    <x v="8"/>
    <n v="8603.06"/>
    <n v="8603.06"/>
    <n v="0"/>
    <n v="852.47"/>
    <n v="0"/>
    <n v="852.47"/>
    <n v="9.9089161298421727E-2"/>
    <n v="852.47"/>
    <n v="0"/>
    <n v="0"/>
    <m/>
    <n v="0"/>
  </r>
  <r>
    <x v="4"/>
    <s v="Normal-Income Tagged"/>
    <n v="284"/>
    <d v="2024-01-15T00:00:00"/>
    <s v="Above 180 Days"/>
    <s v="Eugenia"/>
    <s v="1315235"/>
    <x v="9"/>
    <n v="464387.38"/>
    <n v="464387.38"/>
    <n v="0"/>
    <n v="92461.4"/>
    <n v="0"/>
    <n v="92461.4"/>
    <n v="0.19910403249976344"/>
    <n v="92461.4"/>
    <n v="0"/>
    <n v="0"/>
    <m/>
    <n v="0"/>
  </r>
  <r>
    <x v="5"/>
    <s v="Normal-Income Tagged"/>
    <n v="277"/>
    <d v="2024-01-22T00:00:00"/>
    <s v="Above 180 Days"/>
    <s v="Eugenia"/>
    <s v="1315293"/>
    <x v="10"/>
    <n v="162164.48000000001"/>
    <n v="162164.48000000001"/>
    <n v="0"/>
    <n v="40359.5"/>
    <n v="0"/>
    <n v="40359.5"/>
    <n v="0.24888002600816159"/>
    <n v="40359.5"/>
    <n v="0"/>
    <n v="0"/>
    <m/>
    <n v="0"/>
  </r>
  <r>
    <x v="5"/>
    <s v="Normal-Income Tagged"/>
    <n v="277"/>
    <d v="2024-01-22T00:00:00"/>
    <s v="Above 180 Days"/>
    <s v="Eugenia"/>
    <s v="1315294"/>
    <x v="10"/>
    <n v="28957.73"/>
    <n v="28957.73"/>
    <n v="0"/>
    <n v="7207"/>
    <n v="0"/>
    <n v="7207"/>
    <n v="0.24888000544241556"/>
    <n v="7207"/>
    <n v="0"/>
    <n v="0"/>
    <m/>
    <n v="0"/>
  </r>
  <r>
    <x v="5"/>
    <s v="Normal-Income Tagged"/>
    <n v="277"/>
    <d v="2024-01-22T00:00:00"/>
    <s v="Above 180 Days"/>
    <s v="Eugenia"/>
    <s v="1315295"/>
    <x v="10"/>
    <n v="5022.5"/>
    <n v="5022.5"/>
    <n v="0"/>
    <n v="500"/>
    <n v="0"/>
    <n v="500"/>
    <n v="9.9552015928322551E-2"/>
    <n v="500"/>
    <n v="0"/>
    <n v="0"/>
    <m/>
    <n v="0"/>
  </r>
  <r>
    <x v="5"/>
    <s v="Normal-Income Tagged"/>
    <n v="277"/>
    <d v="2024-01-22T00:00:00"/>
    <s v="Above 180 Days"/>
    <s v="Eugenia"/>
    <s v="1315296"/>
    <x v="10"/>
    <n v="5817.06"/>
    <n v="5817.06"/>
    <n v="0"/>
    <n v="579.1"/>
    <n v="0"/>
    <n v="579.1"/>
    <n v="9.9552007371421294E-2"/>
    <n v="579.1"/>
    <n v="0"/>
    <n v="0"/>
    <m/>
    <n v="0"/>
  </r>
  <r>
    <x v="5"/>
    <s v="Normal-Income Tagged"/>
    <n v="277"/>
    <d v="2024-01-22T00:00:00"/>
    <s v="Above 180 Days"/>
    <s v="Eugenia"/>
    <s v="1315297"/>
    <x v="10"/>
    <n v="22601.25"/>
    <n v="22601.25"/>
    <n v="0"/>
    <n v="4500"/>
    <n v="0"/>
    <n v="4500"/>
    <n v="0.1991040318566451"/>
    <n v="4500"/>
    <n v="0"/>
    <n v="0"/>
    <m/>
    <n v="0"/>
  </r>
  <r>
    <x v="5"/>
    <s v="Normal-Income Tagged"/>
    <n v="277"/>
    <d v="2024-01-22T00:00:00"/>
    <s v="Above 180 Days"/>
    <s v="Eugenia"/>
    <s v="1315298"/>
    <x v="10"/>
    <n v="7533.75"/>
    <n v="7533.75"/>
    <n v="0"/>
    <n v="1500"/>
    <n v="0"/>
    <n v="1500"/>
    <n v="0.1991040318566451"/>
    <n v="1500"/>
    <n v="0"/>
    <n v="0"/>
    <m/>
    <n v="0"/>
  </r>
  <r>
    <x v="5"/>
    <s v="Normal-Income Tagged"/>
    <n v="277"/>
    <d v="2024-01-22T00:00:00"/>
    <s v="Above 180 Days"/>
    <s v="Eugenia"/>
    <s v="1315299"/>
    <x v="10"/>
    <n v="5022.5"/>
    <n v="5022.5"/>
    <n v="0"/>
    <n v="500"/>
    <n v="0"/>
    <n v="500"/>
    <n v="9.9552015928322551E-2"/>
    <n v="500"/>
    <n v="0"/>
    <n v="0"/>
    <m/>
    <n v="0"/>
  </r>
  <r>
    <x v="5"/>
    <s v="Normal-Income Tagged"/>
    <n v="277"/>
    <d v="2024-01-22T00:00:00"/>
    <s v="Above 180 Days"/>
    <s v="Eugenia"/>
    <s v="1315300"/>
    <x v="11"/>
    <n v="856453.59"/>
    <n v="856453.59"/>
    <n v="0"/>
    <n v="213144.25"/>
    <n v="80994.820000000007"/>
    <n v="294139.07"/>
    <n v="0.34343842262369406"/>
    <n v="294139.07"/>
    <n v="0"/>
    <n v="0"/>
    <m/>
    <n v="0"/>
  </r>
  <r>
    <x v="5"/>
    <s v="Normal-Income Tagged"/>
    <n v="277"/>
    <d v="2024-01-22T00:00:00"/>
    <s v="Above 180 Days"/>
    <s v="Eugenia"/>
    <s v="1315301"/>
    <x v="11"/>
    <n v="131880.63"/>
    <n v="131880.63"/>
    <n v="0"/>
    <n v="32812.5"/>
    <n v="12468.75"/>
    <n v="45281.25"/>
    <n v="0.34335027061972634"/>
    <n v="45281.25"/>
    <n v="0"/>
    <n v="0"/>
    <m/>
    <n v="0"/>
  </r>
  <r>
    <x v="5"/>
    <s v="Normal-Income Tagged"/>
    <n v="277"/>
    <d v="2024-01-22T00:00:00"/>
    <s v="Above 180 Days"/>
    <s v="Eugenia"/>
    <s v="1315302"/>
    <x v="11"/>
    <n v="220260.56"/>
    <n v="220260.56"/>
    <n v="0"/>
    <n v="21923.4"/>
    <n v="20827.23"/>
    <n v="42750.630000000005"/>
    <n v="0.19409117092955727"/>
    <n v="42750.630000000005"/>
    <n v="0"/>
    <n v="0"/>
    <m/>
    <n v="0"/>
  </r>
  <r>
    <x v="5"/>
    <s v="Normal-Income Tagged"/>
    <n v="277"/>
    <d v="2024-01-22T00:00:00"/>
    <s v="Above 180 Days"/>
    <s v="Eugenia"/>
    <s v="1315303"/>
    <x v="11"/>
    <n v="580669.13"/>
    <n v="580669.13"/>
    <n v="0"/>
    <n v="115605.6"/>
    <n v="54912.66"/>
    <n v="170518.26"/>
    <n v="0.29365821461871067"/>
    <n v="170518.26"/>
    <n v="0"/>
    <n v="0"/>
    <m/>
    <n v="0"/>
  </r>
  <r>
    <x v="6"/>
    <s v="Normal-Income Tagged"/>
    <n v="276"/>
    <d v="2024-01-23T00:00:00"/>
    <s v="Above 180 Days"/>
    <s v="Eugenia"/>
    <s v="1315305"/>
    <x v="11"/>
    <n v="1118567.82"/>
    <n v="1118567.82"/>
    <n v="0"/>
    <n v="111351.7"/>
    <n v="105784.12"/>
    <n v="217135.82"/>
    <n v="0.19411949469456397"/>
    <n v="217135.82"/>
    <n v="0"/>
    <n v="0"/>
    <m/>
    <n v="0"/>
  </r>
  <r>
    <x v="6"/>
    <s v="Normal-Income Tagged"/>
    <n v="276"/>
    <d v="2024-01-23T00:00:00"/>
    <s v="Above 180 Days"/>
    <s v="Eugenia"/>
    <s v="1315306"/>
    <x v="11"/>
    <n v="50265"/>
    <n v="50265"/>
    <n v="0"/>
    <n v="10000"/>
    <n v="4750"/>
    <n v="14750"/>
    <n v="0.29344474286282701"/>
    <n v="14750"/>
    <n v="0"/>
    <n v="0"/>
    <m/>
    <n v="0"/>
  </r>
  <r>
    <x v="6"/>
    <s v="Normal-Income Tagged"/>
    <n v="276"/>
    <d v="2024-01-23T00:00:00"/>
    <s v="Above 180 Days"/>
    <s v="Eugenia"/>
    <s v="1315307"/>
    <x v="11"/>
    <n v="80210.149999999994"/>
    <n v="80210.149999999994"/>
    <n v="0"/>
    <n v="7981.1"/>
    <n v="7582.05"/>
    <n v="15563.150000000001"/>
    <n v="0.19402968327574505"/>
    <n v="15563.15"/>
    <n v="0"/>
    <n v="0"/>
    <m/>
    <n v="0"/>
  </r>
  <r>
    <x v="6"/>
    <s v="Normal-Income Tagged"/>
    <n v="276"/>
    <d v="2024-01-23T00:00:00"/>
    <s v="Above 180 Days"/>
    <s v="Eugenia"/>
    <s v="1315308"/>
    <x v="11"/>
    <n v="75377.5"/>
    <n v="75377.5"/>
    <n v="0"/>
    <n v="15000"/>
    <n v="7125"/>
    <n v="22125"/>
    <n v="0.29352260289874299"/>
    <n v="22125"/>
    <n v="0"/>
    <n v="0"/>
    <m/>
    <n v="0"/>
  </r>
  <r>
    <x v="6"/>
    <s v="Normal-Income Tagged"/>
    <n v="276"/>
    <d v="2024-01-23T00:00:00"/>
    <s v="Above 180 Days"/>
    <s v="Eugenia"/>
    <s v="1315309"/>
    <x v="11"/>
    <n v="535260.80000000005"/>
    <n v="535260.80000000005"/>
    <n v="0"/>
    <n v="53282.31"/>
    <n v="50618.19"/>
    <n v="103900.5"/>
    <n v="0.19411191703184688"/>
    <n v="103900.5"/>
    <n v="0"/>
    <n v="0"/>
    <m/>
    <n v="0"/>
  </r>
  <r>
    <x v="6"/>
    <s v="Normal-Income Tagged"/>
    <n v="276"/>
    <d v="2024-01-23T00:00:00"/>
    <s v="Above 180 Days"/>
    <s v="Eugenia"/>
    <s v="1315311"/>
    <x v="11"/>
    <n v="1114461.46"/>
    <n v="1114461.46"/>
    <n v="0"/>
    <n v="110942.9"/>
    <n v="79046.820000000007"/>
    <n v="189989.72"/>
    <n v="0.17047670719811164"/>
    <n v="189989.72"/>
    <n v="0"/>
    <n v="0"/>
    <m/>
    <n v="0"/>
  </r>
  <r>
    <x v="6"/>
    <s v="Normal-Income Tagged"/>
    <n v="276"/>
    <d v="2024-01-23T00:00:00"/>
    <s v="Above 180 Days"/>
    <s v="Eugenia"/>
    <s v="1315312"/>
    <x v="11"/>
    <n v="280295.5"/>
    <n v="280295.5"/>
    <n v="0"/>
    <n v="27900"/>
    <n v="0"/>
    <n v="27900"/>
    <n v="9.9537809204928371E-2"/>
    <n v="27900"/>
    <n v="0"/>
    <n v="0"/>
    <m/>
    <n v="0"/>
  </r>
  <r>
    <x v="7"/>
    <s v="Normal-Income Tagged"/>
    <n v="275"/>
    <d v="2024-01-24T00:00:00"/>
    <s v="Above 180 Days"/>
    <s v="Eugenia"/>
    <s v="1316814"/>
    <x v="12"/>
    <n v="55450929.340000004"/>
    <n v="55450929.340000004"/>
    <n v="0"/>
    <n v="5520251.7999999998"/>
    <n v="0"/>
    <n v="5520251.7999999998"/>
    <n v="9.9552015912164685E-2"/>
    <n v="5520251.7999999998"/>
    <n v="0"/>
    <n v="0"/>
    <m/>
    <n v="0"/>
  </r>
  <r>
    <x v="8"/>
    <s v="Normal-Income Tagged"/>
    <n v="273"/>
    <d v="2024-01-26T00:00:00"/>
    <s v="Above 180 Days"/>
    <s v="Eugenia"/>
    <s v="1315348"/>
    <x v="13"/>
    <n v="15491.22"/>
    <n v="15491.22"/>
    <n v="0"/>
    <n v="1538.2"/>
    <n v="0"/>
    <n v="1538.2"/>
    <n v="9.9294955465095716E-2"/>
    <n v="1538.2"/>
    <n v="0"/>
    <n v="0"/>
    <m/>
    <n v="0"/>
  </r>
  <r>
    <x v="8"/>
    <s v="Normal-Income Tagged"/>
    <n v="273"/>
    <d v="2024-01-26T00:00:00"/>
    <s v="Above 180 Days"/>
    <s v="Eugenia"/>
    <s v="1315349"/>
    <x v="13"/>
    <n v="25152.5"/>
    <n v="25152.5"/>
    <n v="0"/>
    <n v="2500"/>
    <n v="0"/>
    <n v="2500"/>
    <n v="9.9393698439518938E-2"/>
    <n v="2500"/>
    <n v="0"/>
    <n v="0"/>
    <m/>
    <n v="0"/>
  </r>
  <r>
    <x v="8"/>
    <s v="Normal-Income Tagged"/>
    <n v="273"/>
    <d v="2024-01-26T00:00:00"/>
    <s v="Above 180 Days"/>
    <s v="Eugenia"/>
    <s v="1315350"/>
    <x v="13"/>
    <n v="266164.19"/>
    <n v="266164.19"/>
    <n v="0"/>
    <n v="52986.400000000001"/>
    <n v="0"/>
    <n v="52986.400000000001"/>
    <n v="0.19907411286244028"/>
    <n v="52986.400000000001"/>
    <n v="0"/>
    <n v="0"/>
    <m/>
    <n v="0"/>
  </r>
  <r>
    <x v="9"/>
    <s v="Normal-Income Tagged"/>
    <n v="270"/>
    <d v="2024-01-29T00:00:00"/>
    <s v="Above 180 Days"/>
    <s v="Eugenia"/>
    <s v="1315361"/>
    <x v="0"/>
    <n v="43729803.359999999"/>
    <n v="43729803.359999999"/>
    <n v="0"/>
    <m/>
    <n v="0"/>
    <n v="0"/>
    <n v="0"/>
    <n v="0"/>
    <n v="0"/>
    <n v="0"/>
    <m/>
    <n v="0"/>
  </r>
  <r>
    <x v="9"/>
    <s v="Normal-Income Tagged"/>
    <n v="270"/>
    <d v="2024-01-29T00:00:00"/>
    <s v="Above 180 Days"/>
    <s v="Eugenia"/>
    <s v="1315377"/>
    <x v="0"/>
    <n v="173039"/>
    <n v="173039"/>
    <n v="0"/>
    <m/>
    <n v="0"/>
    <n v="0"/>
    <n v="0"/>
    <n v="0"/>
    <n v="0"/>
    <n v="0"/>
    <m/>
    <n v="0"/>
  </r>
  <r>
    <x v="9"/>
    <s v="Normal-Income Tagged"/>
    <n v="270"/>
    <d v="2024-01-29T00:00:00"/>
    <s v="Above 180 Days"/>
    <s v="Eugenia"/>
    <s v="1315378"/>
    <x v="0"/>
    <n v="749890.78"/>
    <n v="0"/>
    <n v="749890.78"/>
    <m/>
    <n v="0"/>
    <n v="0"/>
    <n v="0"/>
    <n v="0"/>
    <n v="0"/>
    <n v="0"/>
    <m/>
    <n v="0"/>
  </r>
  <r>
    <x v="10"/>
    <s v="Normal-Income Tagged"/>
    <n v="269"/>
    <d v="2024-01-30T00:00:00"/>
    <s v="Above 180 Days"/>
    <s v="Eugenia"/>
    <s v="1315385"/>
    <x v="8"/>
    <n v="6068.18"/>
    <n v="6068.18"/>
    <n v="0"/>
    <n v="604.1"/>
    <n v="0"/>
    <n v="604.1"/>
    <n v="9.955208975343513E-2"/>
    <n v="604.1"/>
    <n v="0"/>
    <n v="0"/>
    <m/>
    <n v="0"/>
  </r>
  <r>
    <x v="10"/>
    <s v="Normal-Income Tagged"/>
    <n v="269"/>
    <d v="2024-01-30T00:00:00"/>
    <s v="Above 180 Days"/>
    <s v="Eugenia"/>
    <s v="1315388"/>
    <x v="7"/>
    <n v="5576432"/>
    <n v="5576432"/>
    <n v="0"/>
    <n v="444112.85"/>
    <n v="0"/>
    <n v="444112.85"/>
    <n v="7.9641041081465705E-2"/>
    <n v="444112.85"/>
    <n v="0"/>
    <n v="0"/>
    <m/>
    <n v="0"/>
  </r>
  <r>
    <x v="11"/>
    <s v="Normal-Income Tagged"/>
    <n v="268"/>
    <d v="2024-01-31T00:00:00"/>
    <s v="Above 180 Days"/>
    <s v="Eugenia"/>
    <s v="1315398"/>
    <x v="14"/>
    <n v="31135"/>
    <n v="31135"/>
    <n v="0"/>
    <n v="3000"/>
    <n v="0"/>
    <n v="3000"/>
    <n v="9.6354584872330173E-2"/>
    <n v="3000"/>
    <n v="0"/>
    <n v="0"/>
    <m/>
    <n v="0"/>
  </r>
  <r>
    <x v="12"/>
    <s v="Normal-Income Tagged"/>
    <n v="267"/>
    <d v="2024-02-01T00:00:00"/>
    <s v="Above 180 Days"/>
    <s v="Eugenia"/>
    <s v="1315421"/>
    <x v="0"/>
    <n v="108438.79"/>
    <n v="108438.79"/>
    <n v="0"/>
    <m/>
    <n v="0"/>
    <n v="0"/>
    <n v="0"/>
    <n v="0"/>
    <n v="0"/>
    <n v="0"/>
    <m/>
    <n v="0"/>
  </r>
  <r>
    <x v="13"/>
    <s v="Normal-Income Tagged"/>
    <n v="262"/>
    <d v="2024-02-06T00:00:00"/>
    <s v="Above 180 Days"/>
    <s v="Eugenia"/>
    <s v="1315457"/>
    <x v="0"/>
    <n v="3436376"/>
    <n v="3436376"/>
    <n v="0"/>
    <m/>
    <n v="0"/>
    <n v="0"/>
    <n v="0"/>
    <n v="0"/>
    <n v="0"/>
    <n v="0"/>
    <m/>
    <n v="0"/>
  </r>
  <r>
    <x v="13"/>
    <s v="Normal-Income Tagged"/>
    <n v="262"/>
    <d v="2024-02-06T00:00:00"/>
    <s v="Above 180 Days"/>
    <s v="Eugenia"/>
    <s v="1315459"/>
    <x v="0"/>
    <n v="683983"/>
    <n v="683983"/>
    <n v="0"/>
    <m/>
    <n v="0"/>
    <n v="0"/>
    <n v="0"/>
    <n v="0"/>
    <n v="0"/>
    <n v="0"/>
    <m/>
    <n v="0"/>
  </r>
  <r>
    <x v="14"/>
    <s v="Normal-Income Tagged"/>
    <n v="259"/>
    <d v="2024-02-09T00:00:00"/>
    <s v="Above 180 Days"/>
    <s v="Eugenia"/>
    <s v="1315497"/>
    <x v="0"/>
    <n v="4184713.25"/>
    <n v="4184713.25"/>
    <n v="0"/>
    <m/>
    <n v="0"/>
    <n v="0"/>
    <n v="0"/>
    <n v="0"/>
    <n v="0"/>
    <n v="0"/>
    <m/>
    <n v="0"/>
  </r>
  <r>
    <x v="15"/>
    <s v="Normal-Income Tagged"/>
    <n v="256"/>
    <d v="2024-02-12T00:00:00"/>
    <s v="Above 180 Days"/>
    <s v="Eugenia"/>
    <s v="1315517"/>
    <x v="15"/>
    <n v="134705.01"/>
    <n v="134705.01"/>
    <n v="0"/>
    <n v="18271.099999999999"/>
    <n v="10440.629999999999"/>
    <n v="28711.729999999996"/>
    <n v="0.21314522748634215"/>
    <n v="28711.729999999996"/>
    <n v="0"/>
    <n v="0"/>
    <m/>
    <n v="0"/>
  </r>
  <r>
    <x v="15"/>
    <s v="Normal-Income Tagged"/>
    <n v="256"/>
    <d v="2024-02-12T00:00:00"/>
    <s v="Above 180 Days"/>
    <s v="Eugenia"/>
    <s v="1315518"/>
    <x v="15"/>
    <n v="2109450"/>
    <n v="2109450"/>
    <n v="0"/>
    <n v="367500"/>
    <n v="157500"/>
    <n v="525000"/>
    <n v="0.24888003982080636"/>
    <n v="525000"/>
    <n v="0"/>
    <n v="0"/>
    <m/>
    <n v="0"/>
  </r>
  <r>
    <x v="16"/>
    <s v="Normal-Income Tagged"/>
    <n v="254"/>
    <d v="2024-02-14T00:00:00"/>
    <s v="Above 180 Days"/>
    <s v="Eugenia"/>
    <s v="1315556"/>
    <x v="16"/>
    <n v="42691.25"/>
    <n v="42691.25"/>
    <n v="0"/>
    <n v="4250"/>
    <n v="3187.5"/>
    <n v="7437.5"/>
    <n v="0.17421602787456447"/>
    <n v="7437.5000000000009"/>
    <n v="0"/>
    <n v="0"/>
    <m/>
    <n v="0"/>
  </r>
  <r>
    <x v="16"/>
    <s v="Normal-Income Tagged"/>
    <n v="254"/>
    <d v="2024-02-14T00:00:00"/>
    <s v="Above 180 Days"/>
    <s v="Eugenia"/>
    <s v="1315549"/>
    <x v="7"/>
    <n v="260522.1"/>
    <n v="260522.1"/>
    <n v="0"/>
    <n v="25935.5"/>
    <n v="0"/>
    <n v="25935.5"/>
    <n v="9.9552014973009958E-2"/>
    <n v="25935.5"/>
    <n v="0"/>
    <n v="0"/>
    <m/>
    <n v="0"/>
  </r>
  <r>
    <x v="17"/>
    <s v="Normal-Income Tagged"/>
    <n v="253"/>
    <d v="2024-02-15T00:00:00"/>
    <s v="Above 180 Days"/>
    <s v="Eugenia"/>
    <s v="1315562"/>
    <x v="17"/>
    <n v="6787151.0300000003"/>
    <n v="6787151.0300000003"/>
    <n v="0"/>
    <n v="675674.57"/>
    <n v="506755.93"/>
    <n v="1182430.5"/>
    <n v="0.17421602890130469"/>
    <n v="1182430.5"/>
    <n v="0"/>
    <n v="0"/>
    <m/>
    <n v="0"/>
  </r>
  <r>
    <x v="18"/>
    <s v="Normal-Income Tagged"/>
    <n v="252"/>
    <d v="2024-02-16T00:00:00"/>
    <s v="Above 180 Days"/>
    <s v="Eugenia"/>
    <s v="1315572"/>
    <x v="18"/>
    <n v="706504.85"/>
    <n v="706504.85"/>
    <n v="0"/>
    <n v="70330"/>
    <n v="50110.13"/>
    <n v="120440.13"/>
    <n v="0.17047318217277632"/>
    <n v="120440.13"/>
    <n v="0"/>
    <n v="0"/>
    <m/>
    <n v="0"/>
  </r>
  <r>
    <x v="18"/>
    <s v="Normal-Income Tagged"/>
    <n v="252"/>
    <d v="2024-02-16T00:00:00"/>
    <s v="Above 180 Days"/>
    <s v="Eugenia"/>
    <s v="1315573"/>
    <x v="18"/>
    <n v="184414.97"/>
    <n v="184414.97"/>
    <n v="0"/>
    <n v="18354.900000000001"/>
    <n v="13077.87"/>
    <n v="31432.770000000004"/>
    <n v="0.17044586998550065"/>
    <n v="31432.770000000004"/>
    <n v="0"/>
    <n v="0"/>
    <m/>
    <n v="0"/>
  </r>
  <r>
    <x v="18"/>
    <s v="Normal-Income Tagged"/>
    <n v="252"/>
    <d v="2024-02-16T00:00:00"/>
    <s v="Above 180 Days"/>
    <s v="Eugenia"/>
    <s v="1315574"/>
    <x v="18"/>
    <n v="18141.63"/>
    <n v="18141.63"/>
    <n v="0"/>
    <n v="4505.1400000000003"/>
    <n v="1283.96"/>
    <n v="5789.1"/>
    <n v="0.31910583558368238"/>
    <n v="5789.1"/>
    <n v="0"/>
    <n v="0"/>
    <m/>
    <n v="0"/>
  </r>
  <r>
    <x v="19"/>
    <s v="Normal-Income Tagged"/>
    <n v="248"/>
    <d v="2024-02-20T00:00:00"/>
    <s v="Above 180 Days"/>
    <s v="Eugenia"/>
    <s v="1315599"/>
    <x v="14"/>
    <n v="24212.47"/>
    <n v="24212.47"/>
    <n v="0"/>
    <n v="2410.4"/>
    <n v="0"/>
    <n v="2410.4"/>
    <n v="9.9552007705120543E-2"/>
    <n v="2410.4"/>
    <n v="0"/>
    <n v="0"/>
    <m/>
    <n v="0"/>
  </r>
  <r>
    <x v="19"/>
    <s v="Normal-Income Tagged"/>
    <n v="248"/>
    <d v="2024-02-20T00:00:00"/>
    <s v="Above 180 Days"/>
    <s v="Eugenia"/>
    <n v="1315596"/>
    <x v="19"/>
    <n v="7031.5"/>
    <n v="0"/>
    <n v="7031.5"/>
    <n v="700"/>
    <n v="0"/>
    <n v="700"/>
    <n v="9.9552015928322551E-2"/>
    <n v="0"/>
    <n v="700"/>
    <n v="35"/>
    <m/>
    <n v="665"/>
  </r>
  <r>
    <x v="20"/>
    <s v="Normal-Income Tagged"/>
    <n v="247"/>
    <d v="2024-02-21T00:00:00"/>
    <s v="Above 180 Days"/>
    <s v="Eugenia"/>
    <s v="1315604"/>
    <x v="18"/>
    <n v="110047.82"/>
    <n v="110047.82"/>
    <n v="0"/>
    <n v="10951.5"/>
    <n v="7802.94"/>
    <n v="18754.439999999999"/>
    <n v="0.17042082251152268"/>
    <n v="18754.439999999999"/>
    <n v="0"/>
    <n v="0"/>
    <m/>
    <n v="0"/>
  </r>
  <r>
    <x v="20"/>
    <s v="Normal-Income Tagged"/>
    <n v="247"/>
    <d v="2024-02-21T00:00:00"/>
    <s v="Above 180 Days"/>
    <s v="Eugenia"/>
    <s v="1315605"/>
    <x v="18"/>
    <n v="7280.65"/>
    <n v="7280.65"/>
    <n v="0"/>
    <n v="720.82"/>
    <n v="513.58000000000004"/>
    <n v="1234.4000000000001"/>
    <n v="0.16954530158708359"/>
    <n v="1234.4000000000001"/>
    <n v="0"/>
    <n v="0"/>
    <m/>
    <n v="0"/>
  </r>
  <r>
    <x v="20"/>
    <s v="Normal-Income Tagged"/>
    <n v="247"/>
    <d v="2024-02-21T00:00:00"/>
    <s v="Above 180 Days"/>
    <s v="Eugenia"/>
    <s v="1315606"/>
    <x v="18"/>
    <n v="20609.650000000001"/>
    <n v="20609.650000000001"/>
    <n v="0"/>
    <n v="2047.75"/>
    <n v="1459.02"/>
    <n v="3506.77"/>
    <n v="0.17015184634382435"/>
    <n v="3506.77"/>
    <n v="0"/>
    <n v="0"/>
    <m/>
    <n v="0"/>
  </r>
  <r>
    <x v="20"/>
    <s v="Normal-Income Tagged"/>
    <n v="247"/>
    <d v="2024-02-21T00:00:00"/>
    <s v="Above 180 Days"/>
    <s v="Eugenia"/>
    <s v="1315607"/>
    <x v="18"/>
    <n v="9800.7199999999993"/>
    <n v="0"/>
    <n v="9800.7199999999993"/>
    <n v="971.7"/>
    <n v="692.34"/>
    <n v="1664.04"/>
    <n v="0.16978752581442996"/>
    <n v="1664.04"/>
    <n v="0"/>
    <n v="0"/>
    <m/>
    <n v="0"/>
  </r>
  <r>
    <x v="21"/>
    <s v="Normal-Income Tagged"/>
    <n v="245"/>
    <d v="2024-02-23T00:00:00"/>
    <s v="Above 180 Days"/>
    <s v="Eugenia"/>
    <s v="1315626"/>
    <x v="15"/>
    <n v="6457.93"/>
    <n v="6457.93"/>
    <n v="0"/>
    <n v="642.9"/>
    <n v="482.18"/>
    <n v="1125.08"/>
    <n v="0.17421681560500035"/>
    <n v="1125.08"/>
    <n v="0"/>
    <n v="0"/>
    <m/>
    <n v="0"/>
  </r>
  <r>
    <x v="22"/>
    <s v="Normal-Income Tagged"/>
    <n v="242"/>
    <d v="2024-02-26T00:00:00"/>
    <s v="Above 180 Days"/>
    <s v="Eugenia"/>
    <s v="1315658"/>
    <x v="8"/>
    <n v="1111818.78"/>
    <n v="1111818.78"/>
    <n v="0"/>
    <n v="110683.8"/>
    <n v="0"/>
    <n v="110683.8"/>
    <n v="9.9552015122464477E-2"/>
    <n v="110683.8"/>
    <n v="0"/>
    <n v="0"/>
    <m/>
    <n v="0"/>
  </r>
  <r>
    <x v="22"/>
    <s v="Normal-Income Tagged"/>
    <n v="242"/>
    <d v="2024-02-26T00:00:00"/>
    <s v="Above 180 Days"/>
    <s v="Eugenia"/>
    <s v="1315659"/>
    <x v="8"/>
    <n v="733057.14"/>
    <n v="733057.14"/>
    <n v="0"/>
    <n v="72977.320000000007"/>
    <n v="0"/>
    <n v="72977.320000000007"/>
    <n v="9.9552021278996081E-2"/>
    <n v="72977.320000000007"/>
    <n v="0"/>
    <n v="0"/>
    <m/>
    <n v="0"/>
  </r>
  <r>
    <x v="22"/>
    <s v="Normal-Income Tagged"/>
    <n v="242"/>
    <d v="2024-02-26T00:00:00"/>
    <s v="Above 180 Days"/>
    <s v="Eugenia"/>
    <s v="1315757"/>
    <x v="20"/>
    <n v="533500"/>
    <n v="533500"/>
    <n v="0"/>
    <n v="42680"/>
    <n v="0"/>
    <n v="42680"/>
    <n v="0.08"/>
    <n v="42680"/>
    <n v="0"/>
    <n v="0"/>
    <m/>
    <n v="0"/>
  </r>
  <r>
    <x v="23"/>
    <s v="Normal-Income Tagged"/>
    <n v="241"/>
    <d v="2024-02-27T00:00:00"/>
    <s v="Above 180 Days"/>
    <s v="Eugenia"/>
    <s v="1315679"/>
    <x v="21"/>
    <n v="1705330"/>
    <n v="0"/>
    <n v="1705330"/>
    <n v="136426.4"/>
    <n v="0"/>
    <n v="136426.4"/>
    <n v="0.08"/>
    <n v="0"/>
    <n v="136426.4"/>
    <n v="6821.32"/>
    <m/>
    <n v="129605.07999999999"/>
  </r>
  <r>
    <x v="23"/>
    <s v="Normal-Income Tagged"/>
    <n v="241"/>
    <d v="2024-02-27T00:00:00"/>
    <s v="Above 180 Days"/>
    <s v="Eugenia"/>
    <s v="1315677"/>
    <x v="22"/>
    <n v="5875022"/>
    <n v="0"/>
    <n v="5875022"/>
    <n v="470001.76"/>
    <n v="0"/>
    <n v="470001.76"/>
    <n v="0.08"/>
    <n v="0"/>
    <n v="470001.76"/>
    <n v="23500.088000000003"/>
    <m/>
    <n v="446501.67200000002"/>
  </r>
  <r>
    <x v="23"/>
    <s v="Normal-Income Tagged"/>
    <n v="241"/>
    <d v="2024-02-27T00:00:00"/>
    <s v="Above 180 Days"/>
    <s v="Eugenia"/>
    <s v="1315680"/>
    <x v="23"/>
    <n v="626197"/>
    <n v="0"/>
    <n v="626197"/>
    <n v="50095.76"/>
    <n v="0"/>
    <n v="50095.76"/>
    <n v="0.08"/>
    <n v="0"/>
    <n v="50095.76"/>
    <n v="2504.7880000000005"/>
    <m/>
    <n v="47590.972000000002"/>
  </r>
  <r>
    <x v="23"/>
    <s v="Normal-Income Tagged"/>
    <n v="241"/>
    <d v="2024-02-27T00:00:00"/>
    <s v="Above 180 Days"/>
    <s v="Eugenia"/>
    <n v="1315671"/>
    <x v="16"/>
    <n v="10122140.58"/>
    <n v="10122140.58"/>
    <n v="0"/>
    <n v="1007679.5"/>
    <n v="0"/>
    <n v="1007679.5"/>
    <n v="9.9552015903734858E-2"/>
    <n v="1007680"/>
    <n v="0"/>
    <n v="0"/>
    <m/>
    <n v="0"/>
  </r>
  <r>
    <x v="23"/>
    <s v="Normal-Income Tagged"/>
    <n v="241"/>
    <d v="2024-02-27T00:00:00"/>
    <s v="Above 180 Days"/>
    <s v="Eugenia"/>
    <s v="1315672"/>
    <x v="16"/>
    <n v="88992.68"/>
    <n v="88992.68"/>
    <n v="0"/>
    <n v="8859.4"/>
    <n v="0"/>
    <n v="8859.4"/>
    <n v="9.9552008097744671E-2"/>
    <n v="8859.4"/>
    <n v="0"/>
    <n v="0"/>
    <m/>
    <n v="0"/>
  </r>
  <r>
    <x v="23"/>
    <s v="Normal-Income Tagged"/>
    <n v="241"/>
    <d v="2024-02-27T00:00:00"/>
    <s v="Above 180 Days"/>
    <s v="Eugenia"/>
    <s v="1315673"/>
    <x v="16"/>
    <n v="10629.72"/>
    <n v="10629.72"/>
    <n v="0"/>
    <n v="1058.21"/>
    <n v="0"/>
    <n v="1058.21"/>
    <n v="9.9552010777329988E-2"/>
    <n v="1058.21"/>
    <n v="0"/>
    <n v="0"/>
    <m/>
    <n v="0"/>
  </r>
  <r>
    <x v="24"/>
    <s v="Normal-Income Tagged"/>
    <n v="240"/>
    <d v="2024-02-28T00:00:00"/>
    <s v="Above 180 Days"/>
    <s v="Eugenia"/>
    <s v="1315687"/>
    <x v="24"/>
    <n v="7991.3"/>
    <n v="7991.3"/>
    <n v="0"/>
    <n v="1591.1"/>
    <n v="0"/>
    <n v="1591.1"/>
    <n v="0.1991040256278703"/>
    <n v="1591.1"/>
    <n v="0"/>
    <n v="0"/>
    <m/>
    <n v="0"/>
  </r>
  <r>
    <x v="25"/>
    <s v="Normal-Income Tagged"/>
    <n v="238"/>
    <d v="2024-03-01T00:00:00"/>
    <s v="Above 180 Days"/>
    <s v="Eugenia"/>
    <s v="1315718"/>
    <x v="25"/>
    <n v="36825.79"/>
    <n v="36825.79"/>
    <n v="0"/>
    <n v="9155.25"/>
    <n v="0"/>
    <n v="9155.25"/>
    <n v="0.24860973790378971"/>
    <n v="9155.25"/>
    <n v="0"/>
    <n v="0"/>
    <m/>
    <n v="0"/>
  </r>
  <r>
    <x v="25"/>
    <s v="Normal-Income Tagged"/>
    <n v="238"/>
    <d v="2024-03-01T00:00:00"/>
    <s v="Above 180 Days"/>
    <s v="Eugenia"/>
    <s v="1315719"/>
    <x v="25"/>
    <n v="85500.86"/>
    <n v="85500.86"/>
    <n v="0"/>
    <n v="17015.599999999999"/>
    <n v="0"/>
    <n v="17015.599999999999"/>
    <n v="0.1990108637503763"/>
    <n v="17015.599999999999"/>
    <n v="0"/>
    <n v="0"/>
    <m/>
    <n v="0"/>
  </r>
  <r>
    <x v="25"/>
    <s v="Normal-Income Tagged"/>
    <n v="238"/>
    <d v="2024-03-01T00:00:00"/>
    <s v="Above 180 Days"/>
    <s v="Eugenia"/>
    <s v="1315720"/>
    <x v="25"/>
    <n v="10378.31"/>
    <n v="10378.31"/>
    <n v="0"/>
    <n v="1029.2"/>
    <n v="0"/>
    <n v="1029.2"/>
    <n v="9.9168361708216468E-2"/>
    <n v="1029.2"/>
    <n v="0"/>
    <n v="0"/>
    <m/>
    <n v="0"/>
  </r>
  <r>
    <x v="26"/>
    <s v="Normal-Income Tagged"/>
    <n v="235"/>
    <d v="2024-03-04T00:00:00"/>
    <s v="Above 180 Days"/>
    <s v="Eugenia"/>
    <s v="1315739"/>
    <x v="26"/>
    <n v="67531.47"/>
    <n v="67531.47"/>
    <n v="0"/>
    <n v="6722.89"/>
    <n v="0"/>
    <n v="6722.89"/>
    <n v="9.9551957035734606E-2"/>
    <n v="6722.89"/>
    <n v="0"/>
    <n v="0"/>
    <m/>
    <n v="0"/>
  </r>
  <r>
    <x v="26"/>
    <s v="Normal-Income Tagged"/>
    <n v="235"/>
    <d v="2024-03-04T00:00:00"/>
    <s v="Above 180 Days"/>
    <s v="Eugenia"/>
    <s v="1315740"/>
    <x v="26"/>
    <n v="58465.66"/>
    <n v="58465.66"/>
    <n v="0"/>
    <n v="5820.37"/>
    <n v="0"/>
    <n v="5820.37"/>
    <n v="9.9551942114396719E-2"/>
    <n v="5820.37"/>
    <n v="0"/>
    <n v="0"/>
    <m/>
    <n v="0"/>
  </r>
  <r>
    <x v="26"/>
    <s v="Normal-Income Tagged"/>
    <n v="235"/>
    <d v="2024-03-04T00:00:00"/>
    <s v="Above 180 Days"/>
    <s v="Eugenia"/>
    <s v="1315741"/>
    <x v="26"/>
    <n v="8753.6200000000008"/>
    <n v="8753.6200000000008"/>
    <n v="0"/>
    <n v="871.44"/>
    <n v="0"/>
    <n v="871.44"/>
    <n v="9.9551956790447829E-2"/>
    <n v="871.44"/>
    <n v="0"/>
    <n v="0"/>
    <m/>
    <n v="0"/>
  </r>
  <r>
    <x v="27"/>
    <s v="Normal-Income Tagged"/>
    <n v="234"/>
    <d v="2024-03-05T00:00:00"/>
    <s v="Above 180 Days"/>
    <s v="Eugenia"/>
    <s v="1315750"/>
    <x v="27"/>
    <n v="10045"/>
    <n v="0"/>
    <n v="10045"/>
    <n v="1000"/>
    <n v="0"/>
    <n v="1000"/>
    <n v="9.9552015928322551E-2"/>
    <n v="0"/>
    <n v="1000"/>
    <n v="50"/>
    <m/>
    <n v="950"/>
  </r>
  <r>
    <x v="27"/>
    <s v="Normal-Income Tagged"/>
    <n v="234"/>
    <d v="2024-03-05T00:00:00"/>
    <s v="Above 180 Days"/>
    <s v="Eugenia"/>
    <s v="1315745"/>
    <x v="0"/>
    <n v="1315554.46"/>
    <n v="1315554.46"/>
    <n v="0"/>
    <m/>
    <n v="0"/>
    <n v="0"/>
    <n v="0"/>
    <n v="0"/>
    <n v="0"/>
    <n v="0"/>
    <m/>
    <n v="0"/>
  </r>
  <r>
    <x v="28"/>
    <s v="Normal-Income Tagged"/>
    <n v="233"/>
    <d v="2024-03-06T00:00:00"/>
    <s v="Above 180 Days"/>
    <s v="Eugenia"/>
    <s v="1315763"/>
    <x v="28"/>
    <n v="1450284.66"/>
    <n v="1450284.66"/>
    <n v="0"/>
    <n v="288757.52"/>
    <n v="0"/>
    <n v="288757.52"/>
    <n v="0.19910402968752358"/>
    <n v="288757.52"/>
    <n v="0"/>
    <n v="0"/>
    <m/>
    <n v="0"/>
  </r>
  <r>
    <x v="29"/>
    <s v="Normal-Income Tagged"/>
    <n v="232"/>
    <d v="2024-03-07T00:00:00"/>
    <s v="Above 180 Days"/>
    <s v="Eugenia"/>
    <s v="1315782"/>
    <x v="29"/>
    <n v="36865.15"/>
    <n v="19000"/>
    <n v="17865.150000000001"/>
    <n v="7340"/>
    <n v="0"/>
    <n v="7340"/>
    <n v="0.1991040318566451"/>
    <n v="3782.976605276257"/>
    <n v="3557.0233947237434"/>
    <n v="177.85116973618719"/>
    <m/>
    <n v="3379.1722249875561"/>
  </r>
  <r>
    <x v="30"/>
    <s v="Normal-Income Tagged"/>
    <n v="231"/>
    <d v="2024-03-08T00:00:00"/>
    <s v="Above 180 Days"/>
    <s v="Eugenia"/>
    <s v="1315793"/>
    <x v="14"/>
    <n v="213456.25"/>
    <n v="213456.25"/>
    <n v="0"/>
    <n v="37187.5"/>
    <n v="0"/>
    <n v="37187.5"/>
    <n v="0.17421602787456447"/>
    <n v="37187.5"/>
    <n v="0"/>
    <n v="0"/>
    <m/>
    <n v="0"/>
  </r>
  <r>
    <x v="30"/>
    <s v="Normal-Income Tagged"/>
    <n v="231"/>
    <d v="2024-03-08T00:00:00"/>
    <s v="Above 180 Days"/>
    <s v="Eugenia"/>
    <s v="1315818"/>
    <x v="30"/>
    <n v="37708.75"/>
    <n v="37708.75"/>
    <n v="0"/>
    <n v="3750"/>
    <n v="0"/>
    <n v="3750"/>
    <n v="9.9446414956740808E-2"/>
    <n v="3750"/>
    <n v="0"/>
    <n v="0"/>
    <m/>
    <n v="0"/>
  </r>
  <r>
    <x v="31"/>
    <s v="Normal-Income Tagged"/>
    <n v="228"/>
    <d v="2024-03-11T00:00:00"/>
    <s v="Above 180 Days"/>
    <s v="Eugenia"/>
    <s v="1315838"/>
    <x v="24"/>
    <n v="7991.3"/>
    <n v="7991.3"/>
    <n v="0"/>
    <n v="1591.1"/>
    <n v="0"/>
    <n v="1591.1"/>
    <n v="0.1991040256278703"/>
    <n v="1591.1"/>
    <n v="0"/>
    <n v="0"/>
    <m/>
    <n v="0"/>
  </r>
  <r>
    <x v="32"/>
    <s v="Normal-Income Tagged"/>
    <n v="227"/>
    <d v="2024-03-12T00:00:00"/>
    <s v="Above 180 Days"/>
    <s v="Eugenia"/>
    <s v="1315847"/>
    <x v="15"/>
    <n v="11327.51"/>
    <n v="11327.51"/>
    <n v="0"/>
    <n v="1536.5"/>
    <n v="878"/>
    <n v="2414.5"/>
    <n v="0.21315364100318604"/>
    <n v="2414.5"/>
    <n v="0"/>
    <n v="0"/>
    <m/>
    <n v="0"/>
  </r>
  <r>
    <x v="33"/>
    <s v="Normal-Income Tagged"/>
    <n v="225"/>
    <d v="2024-03-14T00:00:00"/>
    <s v="Above 180 Days"/>
    <s v="Eugenia"/>
    <s v="1315876"/>
    <x v="22"/>
    <n v="54202.5"/>
    <n v="0"/>
    <n v="54202.5"/>
    <n v="4500"/>
    <n v="4500"/>
    <n v="9000"/>
    <n v="0.16604400166044"/>
    <n v="0"/>
    <n v="9000"/>
    <n v="450"/>
    <m/>
    <n v="8550"/>
  </r>
  <r>
    <x v="34"/>
    <s v="Normal-Income Tagged"/>
    <n v="224"/>
    <d v="2024-03-15T00:00:00"/>
    <s v="Above 180 Days"/>
    <s v="Eugenia"/>
    <s v="1315893"/>
    <x v="31"/>
    <n v="5022.5"/>
    <n v="5022.5"/>
    <n v="0"/>
    <n v="1250"/>
    <n v="0"/>
    <n v="1250"/>
    <n v="0.24888003982080636"/>
    <n v="1250"/>
    <n v="0"/>
    <n v="0"/>
    <m/>
    <n v="0"/>
  </r>
  <r>
    <x v="34"/>
    <s v="Normal-Income Tagged"/>
    <n v="224"/>
    <d v="2024-03-15T00:00:00"/>
    <s v="Above 180 Days"/>
    <s v="Eugenia"/>
    <s v="1315894"/>
    <x v="31"/>
    <n v="5022.5"/>
    <n v="5022.5"/>
    <n v="0"/>
    <n v="500"/>
    <n v="0"/>
    <n v="500"/>
    <n v="9.9552015928322551E-2"/>
    <n v="500"/>
    <n v="0"/>
    <n v="0"/>
    <m/>
    <n v="0"/>
  </r>
  <r>
    <x v="34"/>
    <s v="Normal-Income Tagged"/>
    <n v="224"/>
    <d v="2024-03-15T00:00:00"/>
    <s v="Above 180 Days"/>
    <s v="Eugenia"/>
    <s v="1315895"/>
    <x v="31"/>
    <n v="23909.11"/>
    <n v="23909.11"/>
    <n v="0"/>
    <n v="2380.1999999999998"/>
    <n v="0"/>
    <n v="2380.1999999999998"/>
    <n v="9.9552011764553333E-2"/>
    <n v="2380.1999999999998"/>
    <n v="0"/>
    <n v="0"/>
    <m/>
    <n v="0"/>
  </r>
  <r>
    <x v="34"/>
    <s v="Normal-Income Tagged"/>
    <n v="224"/>
    <d v="2024-03-15T00:00:00"/>
    <s v="Above 180 Days"/>
    <s v="Eugenia"/>
    <s v="1315896"/>
    <x v="31"/>
    <n v="5022.5"/>
    <n v="5022.5"/>
    <n v="0"/>
    <n v="1000"/>
    <n v="0"/>
    <n v="1000"/>
    <n v="0.1991040318566451"/>
    <n v="1000"/>
    <n v="0"/>
    <n v="0"/>
    <m/>
    <n v="0"/>
  </r>
  <r>
    <x v="35"/>
    <s v="Normal-Income Tagged"/>
    <n v="221"/>
    <d v="2024-03-18T00:00:00"/>
    <s v="Above 180 Days"/>
    <s v="Eugenia"/>
    <s v="1315915"/>
    <x v="32"/>
    <n v="2838242.08"/>
    <n v="2838242.08"/>
    <n v="0"/>
    <n v="280543.35999999999"/>
    <n v="0"/>
    <n v="280543.35999999999"/>
    <n v="9.8844056318127732E-2"/>
    <n v="280543.35999999999"/>
    <n v="0"/>
    <n v="0"/>
    <m/>
    <n v="0"/>
  </r>
  <r>
    <x v="35"/>
    <s v="Normal-Income Tagged"/>
    <n v="221"/>
    <d v="2024-03-18T00:00:00"/>
    <s v="Above 180 Days"/>
    <s v="Eugenia"/>
    <s v="1315917"/>
    <x v="13"/>
    <n v="71861.75"/>
    <n v="71861.75"/>
    <n v="0"/>
    <n v="12512.5"/>
    <n v="0"/>
    <n v="12512.5"/>
    <n v="0.17411905499100705"/>
    <n v="12512.5"/>
    <n v="0"/>
    <n v="0"/>
    <m/>
    <n v="0"/>
  </r>
  <r>
    <x v="35"/>
    <s v="Normal-Income Tagged"/>
    <n v="221"/>
    <d v="2024-03-18T00:00:00"/>
    <s v="Above 180 Days"/>
    <s v="Eugenia"/>
    <s v="1315916"/>
    <x v="0"/>
    <n v="716302.31"/>
    <n v="0"/>
    <n v="716302.31"/>
    <m/>
    <n v="0"/>
    <n v="0"/>
    <n v="0"/>
    <n v="0"/>
    <n v="0"/>
    <n v="0"/>
    <m/>
    <n v="0"/>
  </r>
  <r>
    <x v="36"/>
    <s v="Normal-Income Tagged"/>
    <n v="219"/>
    <d v="2024-03-20T00:00:00"/>
    <s v="Above 180 Days"/>
    <s v="Eugenia"/>
    <s v="1316069"/>
    <x v="27"/>
    <n v="914828.1"/>
    <n v="914828.1"/>
    <n v="0"/>
    <n v="91069"/>
    <n v="0"/>
    <n v="91069"/>
    <n v="9.9547663653969526E-2"/>
    <n v="91069"/>
    <n v="0"/>
    <n v="0"/>
    <m/>
    <n v="0"/>
  </r>
  <r>
    <x v="36"/>
    <s v="Normal-Income Tagged"/>
    <n v="219"/>
    <d v="2024-03-20T00:00:00"/>
    <s v="Above 180 Days"/>
    <s v="Eugenia"/>
    <s v="1315930"/>
    <x v="22"/>
    <n v="45202.5"/>
    <n v="0"/>
    <n v="45202.5"/>
    <n v="4500"/>
    <n v="4500"/>
    <n v="9000"/>
    <n v="0.1991040318566451"/>
    <n v="0"/>
    <n v="9000"/>
    <n v="450"/>
    <m/>
    <n v="8550"/>
  </r>
  <r>
    <x v="36"/>
    <s v="Normal-Income Tagged"/>
    <n v="219"/>
    <d v="2024-03-20T00:00:00"/>
    <s v="Above 180 Days"/>
    <s v="Eugenia"/>
    <n v="14808"/>
    <x v="32"/>
    <n v="-100537.28"/>
    <n v="0"/>
    <n v="-100537.28"/>
    <n v="-9939.4"/>
    <n v="0"/>
    <n v="-9939.4"/>
    <n v="9.886282978811442E-2"/>
    <n v="0"/>
    <n v="-9939.4"/>
    <n v="-496.97"/>
    <m/>
    <n v="-9442.43"/>
  </r>
  <r>
    <x v="37"/>
    <s v="Normal-Income Tagged"/>
    <n v="218"/>
    <d v="2024-03-21T00:00:00"/>
    <s v="Above 180 Days"/>
    <s v="Eugenia"/>
    <s v="1315938"/>
    <x v="33"/>
    <n v="385482.9"/>
    <n v="385482.9"/>
    <n v="0"/>
    <n v="38375.599999999999"/>
    <n v="0"/>
    <n v="38375.599999999999"/>
    <n v="9.9552016444828029E-2"/>
    <n v="38375.599999999999"/>
    <n v="0"/>
    <n v="0"/>
    <m/>
    <n v="0"/>
  </r>
  <r>
    <x v="38"/>
    <s v="Normal-Income Tagged"/>
    <n v="213"/>
    <d v="2024-03-26T00:00:00"/>
    <s v="Above 180 Days"/>
    <s v="Eugenia"/>
    <s v="14814"/>
    <x v="34"/>
    <n v="-19587.75"/>
    <n v="0"/>
    <n v="-19587.75"/>
    <n v="-1950"/>
    <n v="-975"/>
    <n v="-2925"/>
    <n v="0.14932802389248381"/>
    <n v="0"/>
    <n v="-2925"/>
    <n v="-146.25"/>
    <m/>
    <n v="-2778.75"/>
  </r>
  <r>
    <x v="38"/>
    <s v="Normal-Income Tagged"/>
    <n v="213"/>
    <d v="2024-03-26T00:00:00"/>
    <s v="Above 180 Days"/>
    <s v="Eugenia"/>
    <s v="1316001"/>
    <x v="34"/>
    <n v="300119.49"/>
    <n v="125326.48"/>
    <n v="174793.01"/>
    <n v="74693.75"/>
    <n v="0"/>
    <n v="74693.75"/>
    <n v="0.24888003774763179"/>
    <n v="31191.259073177818"/>
    <n v="43502.490926822182"/>
    <n v="2175.1245463411092"/>
    <m/>
    <n v="41327.366380481071"/>
  </r>
  <r>
    <x v="38"/>
    <s v="Normal-Income Tagged"/>
    <n v="213"/>
    <d v="2024-03-26T00:00:00"/>
    <s v="Above 180 Days"/>
    <s v="Eugenia"/>
    <s v="1316002"/>
    <x v="34"/>
    <n v="24324.97"/>
    <n v="24075.98"/>
    <n v="248.9900000000016"/>
    <n v="6054"/>
    <n v="0"/>
    <n v="6054"/>
    <n v="0.24888006028373313"/>
    <n v="5992.0313537899528"/>
    <n v="61.968646210047112"/>
    <n v="3.0984323105023557"/>
    <m/>
    <n v="58.870213899544758"/>
  </r>
  <r>
    <x v="38"/>
    <s v="Normal-Income Tagged"/>
    <n v="213"/>
    <d v="2024-03-26T00:00:00"/>
    <s v="Above 180 Days"/>
    <s v="Eugenia"/>
    <s v="1316003"/>
    <x v="34"/>
    <n v="15202.11"/>
    <n v="15202.11"/>
    <n v="0"/>
    <n v="1513.4"/>
    <n v="0"/>
    <n v="1513.4"/>
    <n v="9.9551970088362737E-2"/>
    <n v="1513.4"/>
    <n v="0"/>
    <n v="0"/>
    <m/>
    <n v="0"/>
  </r>
  <r>
    <x v="38"/>
    <s v="Normal-Income Tagged"/>
    <n v="213"/>
    <d v="2024-03-26T00:00:00"/>
    <s v="Above 180 Days"/>
    <s v="Eugenia"/>
    <s v="1316004"/>
    <x v="34"/>
    <n v="19587.75"/>
    <n v="0"/>
    <n v="19587.75"/>
    <n v="1950"/>
    <n v="975"/>
    <n v="2925"/>
    <n v="0.14932802389248381"/>
    <n v="0"/>
    <n v="2925"/>
    <n v="146.25"/>
    <m/>
    <n v="2778.75"/>
  </r>
  <r>
    <x v="38"/>
    <s v="Normal-Income Tagged"/>
    <n v="213"/>
    <d v="2024-03-26T00:00:00"/>
    <s v="Above 180 Days"/>
    <s v="Eugenia"/>
    <s v="1316005"/>
    <x v="34"/>
    <n v="19587.75"/>
    <n v="19587.75"/>
    <n v="0"/>
    <n v="1950"/>
    <n v="0"/>
    <n v="1950"/>
    <n v="9.9552015928322551E-2"/>
    <n v="1950"/>
    <n v="0"/>
    <n v="0"/>
    <m/>
    <n v="0"/>
  </r>
  <r>
    <x v="38"/>
    <s v="Normal-Income Tagged"/>
    <n v="213"/>
    <d v="2024-03-26T00:00:00"/>
    <s v="Above 180 Days"/>
    <s v="Eugenia"/>
    <s v="1316006"/>
    <x v="34"/>
    <n v="12556.25"/>
    <n v="0"/>
    <n v="12556.25"/>
    <n v="2500"/>
    <n v="0"/>
    <n v="2500"/>
    <n v="0.1991040318566451"/>
    <n v="0"/>
    <n v="2500"/>
    <n v="125"/>
    <m/>
    <n v="2375"/>
  </r>
  <r>
    <x v="38"/>
    <s v="Normal-Income Tagged"/>
    <n v="213"/>
    <d v="2024-03-26T00:00:00"/>
    <s v="Above 180 Days"/>
    <s v="Eugenia"/>
    <s v="1316007"/>
    <x v="34"/>
    <n v="623366.59"/>
    <n v="500000"/>
    <n v="123366.58999999997"/>
    <n v="124114.8"/>
    <n v="0"/>
    <n v="124114.8"/>
    <n v="0.19910402962083676"/>
    <n v="99552.014810418375"/>
    <n v="24562.785189581617"/>
    <n v="1228.1392594790809"/>
    <m/>
    <n v="23334.645930102535"/>
  </r>
  <r>
    <x v="38"/>
    <s v="Normal-Income Tagged"/>
    <n v="213"/>
    <d v="2024-03-26T00:00:00"/>
    <s v="Above 180 Days"/>
    <s v="Eugenia"/>
    <s v="1316008"/>
    <x v="34"/>
    <n v="124673.52"/>
    <n v="124673.52"/>
    <n v="0"/>
    <n v="24823"/>
    <n v="0"/>
    <n v="24823"/>
    <n v="0.19910402786413667"/>
    <n v="24823"/>
    <n v="0"/>
    <n v="0"/>
    <m/>
    <n v="0"/>
  </r>
  <r>
    <x v="38"/>
    <s v="Normal-Income Tagged"/>
    <n v="213"/>
    <d v="2024-03-26T00:00:00"/>
    <s v="Above 180 Days"/>
    <s v="Eugenia"/>
    <s v="1316009"/>
    <x v="34"/>
    <n v="43341.16"/>
    <n v="43341.16"/>
    <n v="0"/>
    <n v="8629.4"/>
    <n v="0"/>
    <n v="8629.4"/>
    <n v="0.19910403874746313"/>
    <n v="8629.4"/>
    <n v="0"/>
    <n v="0"/>
    <m/>
    <n v="0"/>
  </r>
  <r>
    <x v="38"/>
    <s v="Normal-Income Tagged"/>
    <n v="213"/>
    <d v="2024-03-26T00:00:00"/>
    <s v="Above 180 Days"/>
    <s v="Eugenia"/>
    <s v="1316010"/>
    <x v="34"/>
    <n v="5022.5"/>
    <n v="0"/>
    <n v="5022.5"/>
    <n v="500"/>
    <n v="0"/>
    <n v="500"/>
    <n v="9.9552015928322551E-2"/>
    <n v="0"/>
    <n v="500"/>
    <n v="25"/>
    <m/>
    <n v="475"/>
  </r>
  <r>
    <x v="38"/>
    <s v="Normal-Income Tagged"/>
    <n v="213"/>
    <d v="2024-03-26T00:00:00"/>
    <s v="Above 180 Days"/>
    <s v="Eugenia"/>
    <s v="1316011"/>
    <x v="34"/>
    <n v="20090"/>
    <n v="20090"/>
    <n v="0"/>
    <n v="2000"/>
    <n v="0"/>
    <n v="2000"/>
    <n v="9.9552015928322551E-2"/>
    <n v="2000"/>
    <n v="0"/>
    <n v="0"/>
    <m/>
    <n v="0"/>
  </r>
  <r>
    <x v="39"/>
    <s v="Normal-Income Tagged"/>
    <n v="212"/>
    <d v="2024-03-27T00:00:00"/>
    <s v="Above 180 Days"/>
    <s v="Eugenia"/>
    <s v="1316019"/>
    <x v="27"/>
    <n v="35926.83"/>
    <n v="0"/>
    <n v="35926.83"/>
    <n v="3576.59"/>
    <n v="0"/>
    <n v="3576.59"/>
    <n v="9.9552061787805943E-2"/>
    <n v="0"/>
    <n v="3576.59"/>
    <n v="178.82950000000002"/>
    <m/>
    <n v="3397.7605000000003"/>
  </r>
  <r>
    <x v="40"/>
    <s v="Normal-Income Tagged"/>
    <n v="211"/>
    <d v="2024-03-28T00:00:00"/>
    <s v="Above 180 Days"/>
    <s v="Eugenia"/>
    <s v="1316034"/>
    <x v="35"/>
    <n v="93157.33"/>
    <n v="0"/>
    <n v="93157.33"/>
    <n v="18548"/>
    <n v="0"/>
    <n v="18548"/>
    <n v="0.1991040318566451"/>
    <n v="0"/>
    <n v="18548"/>
    <n v="927.40000000000009"/>
    <m/>
    <n v="17620.599999999999"/>
  </r>
  <r>
    <x v="41"/>
    <s v="Normal-Income Tagged"/>
    <n v="205"/>
    <d v="2024-04-03T00:00:00"/>
    <s v="Above 180 Days"/>
    <s v="Eugenia"/>
    <s v="1316077"/>
    <x v="36"/>
    <n v="6393758.8399999999"/>
    <n v="6393758.8399999999"/>
    <n v="0"/>
    <n v="1591269"/>
    <n v="0"/>
    <n v="1591269"/>
    <n v="0.24887848288003306"/>
    <n v="1591269"/>
    <n v="0"/>
    <n v="0"/>
    <m/>
    <n v="0"/>
  </r>
  <r>
    <x v="42"/>
    <s v="Normal-Income Tagged"/>
    <n v="199"/>
    <d v="2024-04-09T00:00:00"/>
    <s v="Above 180 Days"/>
    <s v="Eugenia"/>
    <s v="1316146"/>
    <x v="24"/>
    <n v="10284.89"/>
    <n v="10284.89"/>
    <n v="0"/>
    <n v="2047.76"/>
    <n v="0"/>
    <n v="2047.76"/>
    <n v="0.19910373372977253"/>
    <n v="2047.76"/>
    <n v="0"/>
    <n v="0"/>
    <m/>
    <n v="0"/>
  </r>
  <r>
    <x v="42"/>
    <s v="Normal-Income Tagged"/>
    <n v="199"/>
    <d v="2024-04-09T00:00:00"/>
    <s v="Above 180 Days"/>
    <s v="Eugenia"/>
    <s v="1316156"/>
    <x v="0"/>
    <n v="1962941"/>
    <n v="1962941"/>
    <n v="0"/>
    <m/>
    <n v="0"/>
    <n v="0"/>
    <n v="0"/>
    <n v="0"/>
    <n v="0"/>
    <n v="0"/>
    <m/>
    <n v="0"/>
  </r>
  <r>
    <x v="42"/>
    <s v="Normal-Income Tagged"/>
    <n v="199"/>
    <d v="2024-04-09T00:00:00"/>
    <s v="Above 180 Days"/>
    <s v="Eugenia"/>
    <s v="1316153"/>
    <x v="37"/>
    <n v="19652.04"/>
    <n v="19652.04"/>
    <n v="0"/>
    <n v="1956.4"/>
    <n v="0"/>
    <n v="1956.4"/>
    <n v="9.9552005796853665E-2"/>
    <n v="1956.4"/>
    <n v="0"/>
    <n v="0"/>
    <m/>
    <n v="0"/>
  </r>
  <r>
    <x v="43"/>
    <s v="Normal-Income Tagged"/>
    <n v="197"/>
    <d v="2024-04-11T00:00:00"/>
    <s v="Above 180 Days"/>
    <s v="Eugenia"/>
    <s v="1316161"/>
    <x v="38"/>
    <n v="984129.11"/>
    <n v="984129.11"/>
    <n v="0"/>
    <n v="97348.44"/>
    <n v="0"/>
    <n v="97348.44"/>
    <n v="9.8918362449414793E-2"/>
    <n v="97348.44"/>
    <n v="0"/>
    <n v="0"/>
    <m/>
    <n v="0"/>
  </r>
  <r>
    <x v="44"/>
    <s v="Normal-Income Tagged"/>
    <n v="196"/>
    <d v="2024-04-12T00:00:00"/>
    <s v="Above 180 Days"/>
    <s v="Eugenia"/>
    <s v="1316182"/>
    <x v="39"/>
    <n v="5022.5"/>
    <n v="5022.5"/>
    <n v="0"/>
    <n v="1000"/>
    <n v="0"/>
    <n v="1000"/>
    <n v="0.1991040318566451"/>
    <n v="1000"/>
    <n v="0"/>
    <n v="0"/>
    <m/>
    <n v="0"/>
  </r>
  <r>
    <x v="44"/>
    <s v="Normal-Income Tagged"/>
    <n v="196"/>
    <d v="2024-04-12T00:00:00"/>
    <s v="Above 180 Days"/>
    <s v="Eugenia"/>
    <s v="1316183"/>
    <x v="39"/>
    <n v="50225"/>
    <n v="50225"/>
    <n v="0"/>
    <n v="10000"/>
    <n v="0"/>
    <n v="10000"/>
    <n v="0.1991040318566451"/>
    <n v="10000"/>
    <n v="0"/>
    <n v="0"/>
    <m/>
    <n v="0"/>
  </r>
  <r>
    <x v="44"/>
    <s v="Normal-Income Tagged"/>
    <n v="196"/>
    <d v="2024-04-12T00:00:00"/>
    <s v="Above 180 Days"/>
    <s v="Eugenia"/>
    <s v="1316184"/>
    <x v="39"/>
    <n v="38673.25"/>
    <n v="38673.25"/>
    <n v="0"/>
    <n v="7700"/>
    <n v="0"/>
    <n v="7700"/>
    <n v="0.1991040318566451"/>
    <n v="7700"/>
    <n v="0"/>
    <n v="0"/>
    <m/>
    <n v="0"/>
  </r>
  <r>
    <x v="44"/>
    <s v="Normal-Income Tagged"/>
    <n v="196"/>
    <d v="2024-04-12T00:00:00"/>
    <s v="Above 180 Days"/>
    <s v="Eugenia"/>
    <s v="1316186"/>
    <x v="39"/>
    <n v="159024.4"/>
    <n v="159024.4"/>
    <n v="0"/>
    <n v="31662.400000000001"/>
    <n v="0"/>
    <n v="31662.400000000001"/>
    <n v="0.19910403686478303"/>
    <n v="31662.400000000001"/>
    <n v="0"/>
    <n v="0"/>
    <m/>
    <n v="0"/>
  </r>
  <r>
    <x v="45"/>
    <s v="Normal-Income Tagged"/>
    <n v="193"/>
    <d v="2024-04-15T00:00:00"/>
    <s v="Above 180 Days"/>
    <s v="Seline"/>
    <s v="1316216"/>
    <x v="40"/>
    <n v="14245.09"/>
    <n v="0"/>
    <n v="14245.09"/>
    <n v="1418.13"/>
    <n v="0"/>
    <n v="1418.13"/>
    <n v="9.9552196581418589E-2"/>
    <n v="0"/>
    <n v="1418.13"/>
    <n v="70.906500000000008"/>
    <m/>
    <n v="1347.2235000000001"/>
  </r>
  <r>
    <x v="45"/>
    <s v="Normal-Income Tagged"/>
    <n v="193"/>
    <d v="2024-04-15T00:00:00"/>
    <s v="Above 180 Days"/>
    <s v="Seline"/>
    <s v="1316219"/>
    <x v="40"/>
    <n v="47535.96"/>
    <n v="0"/>
    <n v="47535.96"/>
    <n v="4732.3"/>
    <n v="0"/>
    <n v="4732.3"/>
    <n v="9.9552002315720561E-2"/>
    <n v="0"/>
    <n v="4732.3"/>
    <n v="236.61500000000001"/>
    <m/>
    <n v="4495.6850000000004"/>
  </r>
  <r>
    <x v="45"/>
    <s v="Normal-Income Tagged"/>
    <n v="193"/>
    <d v="2024-04-15T00:00:00"/>
    <s v="Above 180 Days"/>
    <s v="Seline"/>
    <s v="1316217"/>
    <x v="0"/>
    <n v="9040.5"/>
    <n v="9040.5"/>
    <n v="0"/>
    <n v="900"/>
    <n v="0"/>
    <n v="900"/>
    <n v="9.9552015928322551E-2"/>
    <n v="900"/>
    <n v="0"/>
    <n v="0"/>
    <m/>
    <n v="0"/>
  </r>
  <r>
    <x v="46"/>
    <s v="Normal-Income Tagged"/>
    <n v="191"/>
    <d v="2024-04-17T00:00:00"/>
    <s v="Above 180 Days"/>
    <s v="Seline"/>
    <s v="1316243"/>
    <x v="24"/>
    <n v="7397.11"/>
    <n v="7397.11"/>
    <n v="0"/>
    <n v="736.4"/>
    <n v="0"/>
    <n v="736.4"/>
    <n v="9.9552392758793642E-2"/>
    <n v="736.4"/>
    <n v="0"/>
    <n v="0"/>
    <m/>
    <n v="0"/>
  </r>
  <r>
    <x v="46"/>
    <s v="Normal-Income Tagged"/>
    <n v="191"/>
    <d v="2024-04-17T00:00:00"/>
    <s v="Above 180 Days"/>
    <s v="Seline"/>
    <s v="1316244"/>
    <x v="24"/>
    <n v="11013.48"/>
    <n v="11013.48"/>
    <n v="0"/>
    <n v="1096.4100000000001"/>
    <n v="0"/>
    <n v="1096.4100000000001"/>
    <n v="9.9551640353457774E-2"/>
    <n v="1096.4100000000001"/>
    <n v="0"/>
    <n v="0"/>
    <m/>
    <n v="0"/>
  </r>
  <r>
    <x v="46"/>
    <s v="Normal-Income Tagged"/>
    <n v="191"/>
    <d v="2024-04-17T00:00:00"/>
    <s v="Above 180 Days"/>
    <s v="Seline"/>
    <s v="1316245"/>
    <x v="24"/>
    <n v="9499.35"/>
    <n v="9499.35"/>
    <n v="0"/>
    <n v="945.68"/>
    <n v="0"/>
    <n v="945.68"/>
    <n v="9.9552074615631592E-2"/>
    <n v="945.68"/>
    <n v="0"/>
    <n v="0"/>
    <m/>
    <n v="0"/>
  </r>
  <r>
    <x v="46"/>
    <s v="Normal-Income Tagged"/>
    <n v="191"/>
    <d v="2024-04-17T00:00:00"/>
    <s v="Above 180 Days"/>
    <s v="Seline"/>
    <s v="1316246"/>
    <x v="24"/>
    <n v="9991.91"/>
    <n v="9991.91"/>
    <n v="0"/>
    <n v="994.72"/>
    <n v="0"/>
    <n v="994.72"/>
    <n v="9.9552538003244623E-2"/>
    <n v="994.71999999999991"/>
    <n v="0"/>
    <n v="0"/>
    <m/>
    <n v="0"/>
  </r>
  <r>
    <x v="46"/>
    <s v="Normal-Income Tagged"/>
    <n v="191"/>
    <d v="2024-04-17T00:00:00"/>
    <s v="Above 180 Days"/>
    <s v="Seline"/>
    <s v="1316247"/>
    <x v="24"/>
    <n v="62787.7"/>
    <n v="62787.7"/>
    <n v="0"/>
    <n v="6250.64"/>
    <n v="0"/>
    <n v="6250.64"/>
    <n v="9.9551982315007573E-2"/>
    <n v="6250.64"/>
    <n v="0"/>
    <n v="0"/>
    <m/>
    <n v="0"/>
  </r>
  <r>
    <x v="46"/>
    <s v="Normal-Income Tagged"/>
    <n v="191"/>
    <d v="2024-04-17T00:00:00"/>
    <s v="Above 180 Days"/>
    <s v="Seline"/>
    <s v="1316248"/>
    <x v="24"/>
    <n v="6333.17"/>
    <n v="6333.17"/>
    <n v="0"/>
    <n v="630.48"/>
    <n v="0"/>
    <n v="630.48"/>
    <n v="9.9552041078954143E-2"/>
    <n v="630.48"/>
    <n v="0"/>
    <n v="0"/>
    <m/>
    <n v="0"/>
  </r>
  <r>
    <x v="47"/>
    <s v="Normal-Income Tagged"/>
    <n v="190"/>
    <d v="2024-04-18T00:00:00"/>
    <s v="Above 180 Days"/>
    <s v="Seline"/>
    <s v="1316265"/>
    <x v="41"/>
    <n v="4876541"/>
    <n v="4876541"/>
    <n v="0"/>
    <n v="484155.4"/>
    <n v="0"/>
    <n v="484155.4"/>
    <n v="9.9282544738165848E-2"/>
    <n v="484155.4"/>
    <n v="0"/>
    <n v="0"/>
    <m/>
    <n v="0"/>
  </r>
  <r>
    <x v="48"/>
    <s v="Normal-Income Tagged"/>
    <n v="189"/>
    <d v="2024-04-19T00:00:00"/>
    <s v="Above 180 Days"/>
    <s v="Seline"/>
    <s v="1316266"/>
    <x v="24"/>
    <n v="50147.79"/>
    <n v="50147.79"/>
    <n v="0"/>
    <n v="4992.3100000000004"/>
    <n v="0"/>
    <n v="4992.3100000000004"/>
    <n v="9.9551944362852293E-2"/>
    <n v="4992.3100000000004"/>
    <n v="0"/>
    <n v="0"/>
    <m/>
    <n v="0"/>
  </r>
  <r>
    <x v="48"/>
    <s v="Normal-Income Tagged"/>
    <n v="189"/>
    <d v="2024-04-19T00:00:00"/>
    <s v="Above 180 Days"/>
    <s v="Seline"/>
    <s v="1316267"/>
    <x v="24"/>
    <n v="8915.94"/>
    <n v="8915.94"/>
    <n v="0"/>
    <n v="887.6"/>
    <n v="0"/>
    <n v="887.6"/>
    <n v="9.9552038259566572E-2"/>
    <n v="887.6"/>
    <n v="0"/>
    <n v="0"/>
    <m/>
    <n v="0"/>
  </r>
  <r>
    <x v="48"/>
    <s v="Normal-Income Tagged"/>
    <n v="189"/>
    <d v="2024-04-19T00:00:00"/>
    <s v="Above 180 Days"/>
    <s v="Seline"/>
    <s v="1316268"/>
    <x v="24"/>
    <n v="6828.34"/>
    <n v="6828.34"/>
    <n v="0"/>
    <n v="679.78"/>
    <n v="0"/>
    <n v="679.78"/>
    <n v="9.95527463483072E-2"/>
    <n v="679.78"/>
    <n v="0"/>
    <n v="0"/>
    <m/>
    <n v="0"/>
  </r>
  <r>
    <x v="48"/>
    <s v="Normal-Income Tagged"/>
    <n v="189"/>
    <d v="2024-04-19T00:00:00"/>
    <s v="Above 180 Days"/>
    <s v="Seline"/>
    <s v="1316269"/>
    <x v="24"/>
    <n v="9111.01"/>
    <n v="9111.01"/>
    <n v="0"/>
    <n v="907.02"/>
    <n v="0"/>
    <n v="907.02"/>
    <n v="9.9552080395038531E-2"/>
    <n v="907.02"/>
    <n v="0"/>
    <n v="0"/>
    <m/>
    <n v="0"/>
  </r>
  <r>
    <x v="48"/>
    <s v="Normal-Income Tagged"/>
    <n v="189"/>
    <d v="2024-04-19T00:00:00"/>
    <s v="Above 180 Days"/>
    <s v="Seline"/>
    <s v="1316270"/>
    <x v="24"/>
    <n v="6333.17"/>
    <n v="6333.17"/>
    <n v="0"/>
    <n v="630.48"/>
    <n v="0"/>
    <n v="630.48"/>
    <n v="9.9552041078954143E-2"/>
    <n v="630.48"/>
    <n v="0"/>
    <n v="0"/>
    <m/>
    <n v="0"/>
  </r>
  <r>
    <x v="48"/>
    <s v="Normal-Income Tagged"/>
    <n v="189"/>
    <d v="2024-04-19T00:00:00"/>
    <s v="Above 180 Days"/>
    <s v="Seline"/>
    <s v="1316271"/>
    <x v="24"/>
    <n v="6333.17"/>
    <n v="6333.17"/>
    <n v="0"/>
    <n v="630.48"/>
    <n v="0"/>
    <n v="630.48"/>
    <n v="9.9552041078954143E-2"/>
    <n v="630.48"/>
    <n v="0"/>
    <n v="0"/>
    <m/>
    <n v="0"/>
  </r>
  <r>
    <x v="48"/>
    <s v="Normal-Income Tagged"/>
    <n v="189"/>
    <d v="2024-04-19T00:00:00"/>
    <s v="Above 180 Days"/>
    <s v="Seline"/>
    <s v="1316272"/>
    <x v="24"/>
    <n v="7479.29"/>
    <n v="7479.29"/>
    <n v="0"/>
    <n v="744.58"/>
    <n v="0"/>
    <n v="744.58"/>
    <n v="9.9552230225061475E-2"/>
    <n v="744.58"/>
    <n v="0"/>
    <n v="0"/>
    <m/>
    <n v="0"/>
  </r>
  <r>
    <x v="48"/>
    <s v="Normal-Income Tagged"/>
    <n v="189"/>
    <d v="2024-04-19T00:00:00"/>
    <s v="Above 180 Days"/>
    <s v="Seline"/>
    <s v="1316273"/>
    <x v="24"/>
    <n v="70003.02"/>
    <n v="70003.02"/>
    <n v="0"/>
    <n v="6968.94"/>
    <n v="0"/>
    <n v="6968.94"/>
    <n v="9.9551990756970188E-2"/>
    <n v="6968.94"/>
    <n v="0"/>
    <n v="0"/>
    <m/>
    <n v="0"/>
  </r>
  <r>
    <x v="48"/>
    <s v="Normal-Income Tagged"/>
    <n v="189"/>
    <d v="2024-04-19T00:00:00"/>
    <s v="Above 180 Days"/>
    <s v="Seline"/>
    <s v="1316277"/>
    <x v="24"/>
    <n v="14143.5"/>
    <n v="14143.5"/>
    <n v="0"/>
    <n v="1408.01"/>
    <n v="0"/>
    <n v="1408.01"/>
    <n v="9.9551737547283206E-2"/>
    <n v="1408.01"/>
    <n v="0"/>
    <n v="0"/>
    <m/>
    <n v="0"/>
  </r>
  <r>
    <x v="48"/>
    <s v="Normal-Income Tagged"/>
    <n v="189"/>
    <d v="2024-04-19T00:00:00"/>
    <s v="Above 180 Days"/>
    <s v="Seline"/>
    <s v="1316278"/>
    <x v="24"/>
    <n v="121672.32000000001"/>
    <n v="121672.32000000001"/>
    <n v="0"/>
    <n v="12112.73"/>
    <n v="0"/>
    <n v="12112.73"/>
    <n v="9.9552059170072524E-2"/>
    <n v="12112.73"/>
    <n v="0"/>
    <n v="0"/>
    <m/>
    <n v="0"/>
  </r>
  <r>
    <x v="48"/>
    <s v="Normal-Income Tagged"/>
    <n v="189"/>
    <d v="2024-04-19T00:00:00"/>
    <s v="Above 180 Days"/>
    <s v="Seline"/>
    <s v="1316279"/>
    <x v="24"/>
    <n v="114225.5"/>
    <n v="114225.5"/>
    <n v="0"/>
    <n v="11371.38"/>
    <n v="0"/>
    <n v="11371.38"/>
    <n v="9.9552026473948452E-2"/>
    <n v="11371.38"/>
    <n v="0"/>
    <n v="0"/>
    <m/>
    <n v="0"/>
  </r>
  <r>
    <x v="48"/>
    <s v="Normal-Income Tagged"/>
    <n v="189"/>
    <d v="2024-04-19T00:00:00"/>
    <s v="Above 180 Days"/>
    <s v="Seline"/>
    <s v="1316301"/>
    <x v="24"/>
    <n v="17662.54"/>
    <n v="17662.54"/>
    <n v="0"/>
    <n v="1758.34"/>
    <n v="0"/>
    <n v="1758.34"/>
    <n v="9.955193307417845E-2"/>
    <n v="1758.34"/>
    <n v="0"/>
    <n v="0"/>
    <m/>
    <n v="0"/>
  </r>
  <r>
    <x v="48"/>
    <s v="Normal-Income Tagged"/>
    <n v="189"/>
    <d v="2024-04-19T00:00:00"/>
    <s v="Above 180 Days"/>
    <s v="Seline"/>
    <s v="1316302"/>
    <x v="24"/>
    <n v="6333.17"/>
    <n v="6333.17"/>
    <n v="0"/>
    <n v="630.48"/>
    <n v="0"/>
    <n v="630.48"/>
    <n v="9.9552041078954143E-2"/>
    <n v="630.48"/>
    <n v="0"/>
    <n v="0"/>
    <m/>
    <n v="0"/>
  </r>
  <r>
    <x v="48"/>
    <s v="Normal-Income Tagged"/>
    <n v="189"/>
    <d v="2024-04-19T00:00:00"/>
    <s v="Above 180 Days"/>
    <s v="Seline"/>
    <s v="1316304"/>
    <x v="24"/>
    <n v="21369.43"/>
    <n v="21369.43"/>
    <n v="0"/>
    <n v="2127.37"/>
    <n v="0"/>
    <n v="2127.37"/>
    <n v="9.9552023615042604E-2"/>
    <n v="2127.37"/>
    <n v="0"/>
    <n v="0"/>
    <m/>
    <n v="0"/>
  </r>
  <r>
    <x v="48"/>
    <s v="Normal-Income Tagged"/>
    <n v="189"/>
    <d v="2024-04-19T00:00:00"/>
    <s v="Above 180 Days"/>
    <s v="Seline"/>
    <s v="1316310"/>
    <x v="24"/>
    <n v="90966.22"/>
    <n v="90966.22"/>
    <n v="0"/>
    <n v="9055.8700000000008"/>
    <n v="0"/>
    <n v="9055.8700000000008"/>
    <n v="9.9552009526173574E-2"/>
    <n v="9055.8700000000008"/>
    <n v="0"/>
    <n v="0"/>
    <m/>
    <n v="0"/>
  </r>
  <r>
    <x v="48"/>
    <s v="Normal-Income Tagged"/>
    <n v="189"/>
    <d v="2024-04-19T00:00:00"/>
    <s v="Above 180 Days"/>
    <s v="Seline"/>
    <s v="1316312"/>
    <x v="24"/>
    <n v="20829.13"/>
    <n v="20829.13"/>
    <n v="0"/>
    <n v="2073.58"/>
    <n v="0"/>
    <n v="2073.58"/>
    <n v="9.9551925596508342E-2"/>
    <n v="2073.58"/>
    <n v="0"/>
    <n v="0"/>
    <m/>
    <n v="0"/>
  </r>
  <r>
    <x v="48"/>
    <s v="Normal-Income Tagged"/>
    <n v="189"/>
    <d v="2024-04-19T00:00:00"/>
    <s v="Above 180 Days"/>
    <s v="Seline"/>
    <s v="1316313"/>
    <x v="24"/>
    <n v="25396.75"/>
    <n v="25396.75"/>
    <n v="0"/>
    <n v="2528.3000000000002"/>
    <n v="0"/>
    <n v="2528.3000000000002"/>
    <n v="9.9552108045320761E-2"/>
    <n v="2528.3000000000002"/>
    <n v="0"/>
    <n v="0"/>
    <m/>
    <n v="0"/>
  </r>
  <r>
    <x v="48"/>
    <s v="Normal-Income Tagged"/>
    <n v="189"/>
    <d v="2024-04-19T00:00:00"/>
    <s v="Above 180 Days"/>
    <s v="Seline"/>
    <s v="1316315"/>
    <x v="24"/>
    <n v="22024.44"/>
    <n v="22024.44"/>
    <n v="0"/>
    <n v="2192.58"/>
    <n v="0"/>
    <n v="2192.58"/>
    <n v="9.9552133902155976E-2"/>
    <n v="2192.58"/>
    <n v="0"/>
    <n v="0"/>
    <m/>
    <n v="0"/>
  </r>
  <r>
    <x v="48"/>
    <s v="Normal-Income Tagged"/>
    <n v="189"/>
    <d v="2024-04-19T00:00:00"/>
    <s v="Above 180 Days"/>
    <s v="Seline"/>
    <s v="1316317"/>
    <x v="0"/>
    <n v="443764.89"/>
    <n v="0"/>
    <n v="443764.89"/>
    <m/>
    <n v="0"/>
    <n v="0"/>
    <n v="0"/>
    <n v="0"/>
    <n v="0"/>
    <n v="0"/>
    <m/>
    <n v="0"/>
  </r>
  <r>
    <x v="48"/>
    <s v="Normal-Income Tagged"/>
    <n v="189"/>
    <d v="2024-04-19T00:00:00"/>
    <s v="Above 180 Days"/>
    <s v="Seline"/>
    <s v="1316286"/>
    <x v="42"/>
    <n v="122873.18"/>
    <n v="122873.18"/>
    <n v="0"/>
    <n v="12232.27"/>
    <n v="0"/>
    <n v="12232.27"/>
    <n v="9.9551993364215052E-2"/>
    <n v="12232.27"/>
    <n v="0"/>
    <n v="0"/>
    <m/>
    <n v="0"/>
  </r>
  <r>
    <x v="48"/>
    <s v="Normal-Income Tagged"/>
    <n v="189"/>
    <d v="2024-04-19T00:00:00"/>
    <s v="Above 180 Days"/>
    <s v="Seline"/>
    <s v="1316287"/>
    <x v="42"/>
    <n v="9233.7000000000007"/>
    <n v="9233.7000000000007"/>
    <n v="0"/>
    <n v="919.23"/>
    <n v="0"/>
    <n v="919.23"/>
    <n v="9.9551642353552738E-2"/>
    <n v="919.23"/>
    <n v="0"/>
    <n v="0"/>
    <m/>
    <n v="0"/>
  </r>
  <r>
    <x v="48"/>
    <s v="Normal-Income Tagged"/>
    <n v="189"/>
    <d v="2024-04-19T00:00:00"/>
    <s v="Above 180 Days"/>
    <s v="Seline"/>
    <s v="1316288"/>
    <x v="42"/>
    <n v="29055.200000000001"/>
    <n v="29055.200000000001"/>
    <n v="0"/>
    <n v="2892.5"/>
    <n v="0"/>
    <n v="2892.5"/>
    <n v="9.9551887441834852E-2"/>
    <n v="2892.5"/>
    <n v="0"/>
    <n v="0"/>
    <m/>
    <n v="0"/>
  </r>
  <r>
    <x v="48"/>
    <s v="Normal-Income Tagged"/>
    <n v="189"/>
    <d v="2024-04-19T00:00:00"/>
    <s v="Above 180 Days"/>
    <s v="Seline"/>
    <s v="1316289"/>
    <x v="42"/>
    <n v="14870"/>
    <n v="14870"/>
    <n v="0"/>
    <n v="1480.34"/>
    <n v="0"/>
    <n v="1480.34"/>
    <n v="9.9552118359112304E-2"/>
    <n v="1480.34"/>
    <n v="0"/>
    <n v="0"/>
    <m/>
    <n v="0"/>
  </r>
  <r>
    <x v="48"/>
    <s v="Normal-Income Tagged"/>
    <n v="189"/>
    <d v="2024-04-19T00:00:00"/>
    <s v="Above 180 Days"/>
    <s v="Seline"/>
    <s v="1316290"/>
    <x v="42"/>
    <n v="53023.31"/>
    <n v="53023.31"/>
    <n v="0"/>
    <n v="5278.58"/>
    <n v="0"/>
    <n v="5278.58"/>
    <n v="9.9552064931442419E-2"/>
    <n v="5278.58"/>
    <n v="0"/>
    <n v="0"/>
    <m/>
    <n v="0"/>
  </r>
  <r>
    <x v="48"/>
    <s v="Normal-Income Tagged"/>
    <n v="189"/>
    <d v="2024-04-19T00:00:00"/>
    <s v="Above 180 Days"/>
    <s v="Seline"/>
    <s v="1316291"/>
    <x v="42"/>
    <n v="26413.82"/>
    <n v="26413.82"/>
    <n v="0"/>
    <n v="2629.55"/>
    <n v="0"/>
    <n v="2629.55"/>
    <n v="9.9552052675455513E-2"/>
    <n v="2629.55"/>
    <n v="0"/>
    <n v="0"/>
    <m/>
    <n v="0"/>
  </r>
  <r>
    <x v="48"/>
    <s v="Normal-Income Tagged"/>
    <n v="189"/>
    <d v="2024-04-19T00:00:00"/>
    <s v="Above 180 Days"/>
    <s v="Seline"/>
    <s v="1316292"/>
    <x v="42"/>
    <n v="13451.14"/>
    <n v="13451.14"/>
    <n v="0"/>
    <n v="1339.09"/>
    <n v="0"/>
    <n v="1339.09"/>
    <n v="9.9552156917554938E-2"/>
    <n v="1339.09"/>
    <n v="0"/>
    <n v="0"/>
    <m/>
    <n v="0"/>
  </r>
  <r>
    <x v="48"/>
    <s v="Normal-Income Tagged"/>
    <n v="189"/>
    <d v="2024-04-19T00:00:00"/>
    <s v="Above 180 Days"/>
    <s v="Seline"/>
    <s v="1316293"/>
    <x v="42"/>
    <n v="22402.83"/>
    <n v="22402.83"/>
    <n v="0"/>
    <n v="2230.25"/>
    <n v="0"/>
    <n v="2230.25"/>
    <n v="9.955215479472905E-2"/>
    <n v="2230.25"/>
    <n v="0"/>
    <n v="0"/>
    <m/>
    <n v="0"/>
  </r>
  <r>
    <x v="48"/>
    <s v="Normal-Income Tagged"/>
    <n v="189"/>
    <d v="2024-04-19T00:00:00"/>
    <s v="Above 180 Days"/>
    <s v="Seline"/>
    <s v="1316294"/>
    <x v="42"/>
    <n v="21815.87"/>
    <n v="21815.87"/>
    <n v="0"/>
    <n v="2171.81"/>
    <n v="0"/>
    <n v="2171.81"/>
    <n v="9.9551840013714782E-2"/>
    <n v="2171.81"/>
    <n v="0"/>
    <n v="0"/>
    <m/>
    <n v="0"/>
  </r>
  <r>
    <x v="48"/>
    <s v="Normal-Income Tagged"/>
    <n v="189"/>
    <d v="2024-04-19T00:00:00"/>
    <s v="Above 180 Days"/>
    <s v="Seline"/>
    <s v="1316295"/>
    <x v="42"/>
    <n v="5463.04"/>
    <n v="5463.04"/>
    <n v="0"/>
    <n v="543.86"/>
    <n v="0"/>
    <n v="543.86"/>
    <n v="9.9552630037488293E-2"/>
    <n v="543.86"/>
    <n v="0"/>
    <n v="0"/>
    <m/>
    <n v="0"/>
  </r>
  <r>
    <x v="48"/>
    <s v="Normal-Income Tagged"/>
    <n v="189"/>
    <d v="2024-04-19T00:00:00"/>
    <s v="Above 180 Days"/>
    <s v="Seline"/>
    <s v="1316297"/>
    <x v="42"/>
    <n v="67893.31"/>
    <n v="67893.31"/>
    <n v="0"/>
    <n v="6758.92"/>
    <n v="0"/>
    <n v="6758.92"/>
    <n v="9.9552076633176376E-2"/>
    <n v="6758.92"/>
    <n v="0"/>
    <n v="0"/>
    <m/>
    <n v="0"/>
  </r>
  <r>
    <x v="48"/>
    <s v="Normal-Income Tagged"/>
    <n v="189"/>
    <d v="2024-04-19T00:00:00"/>
    <s v="Above 180 Days"/>
    <s v="Seline"/>
    <s v="1316299"/>
    <x v="42"/>
    <n v="66915.03"/>
    <n v="66915.03"/>
    <n v="0"/>
    <n v="6661.53"/>
    <n v="0"/>
    <n v="6661.53"/>
    <n v="9.955207372693399E-2"/>
    <n v="6661.53"/>
    <n v="0"/>
    <n v="0"/>
    <m/>
    <n v="0"/>
  </r>
  <r>
    <x v="48"/>
    <s v="Normal-Income Tagged"/>
    <n v="189"/>
    <d v="2024-04-19T00:00:00"/>
    <s v="Above 180 Days"/>
    <s v="Seline"/>
    <s v="1316300"/>
    <x v="42"/>
    <n v="9244.69"/>
    <n v="9244.69"/>
    <n v="0"/>
    <n v="920.33"/>
    <n v="0"/>
    <n v="920.33"/>
    <n v="9.9552283527084201E-2"/>
    <n v="920.33"/>
    <n v="0"/>
    <n v="0"/>
    <m/>
    <n v="0"/>
  </r>
  <r>
    <x v="48"/>
    <s v="Normal-Income Tagged"/>
    <n v="189"/>
    <d v="2024-04-19T00:00:00"/>
    <s v="Above 180 Days"/>
    <s v="Seline"/>
    <s v="1316303"/>
    <x v="42"/>
    <n v="59407.59"/>
    <n v="59407.59"/>
    <n v="0"/>
    <n v="5914.15"/>
    <n v="0"/>
    <n v="5914.15"/>
    <n v="9.955209426943594E-2"/>
    <n v="5914.15"/>
    <n v="0"/>
    <n v="0"/>
    <m/>
    <n v="0"/>
  </r>
  <r>
    <x v="48"/>
    <s v="Normal-Income Tagged"/>
    <n v="189"/>
    <d v="2024-04-19T00:00:00"/>
    <s v="Above 180 Days"/>
    <s v="Seline"/>
    <s v="1316306"/>
    <x v="42"/>
    <n v="20029.849999999999"/>
    <n v="20029.849999999999"/>
    <n v="0"/>
    <n v="1994.01"/>
    <n v="0"/>
    <n v="1994.01"/>
    <n v="9.9551918761248845E-2"/>
    <n v="1994.01"/>
    <n v="0"/>
    <n v="0"/>
    <m/>
    <n v="0"/>
  </r>
  <r>
    <x v="48"/>
    <s v="Normal-Income Tagged"/>
    <n v="189"/>
    <d v="2024-04-19T00:00:00"/>
    <s v="Above 180 Days"/>
    <s v="Seline"/>
    <s v="1316307"/>
    <x v="42"/>
    <n v="9916.58"/>
    <n v="9916.58"/>
    <n v="0"/>
    <n v="987.22"/>
    <n v="0"/>
    <n v="987.22"/>
    <n v="9.9552466677019696E-2"/>
    <n v="987.22"/>
    <n v="0"/>
    <n v="0"/>
    <m/>
    <n v="0"/>
  </r>
  <r>
    <x v="48"/>
    <s v="Normal-Income Tagged"/>
    <n v="189"/>
    <d v="2024-04-19T00:00:00"/>
    <s v="Above 180 Days"/>
    <s v="Seline"/>
    <s v="1316309"/>
    <x v="42"/>
    <n v="13375.99"/>
    <n v="13375.99"/>
    <n v="0"/>
    <n v="1331.61"/>
    <n v="0"/>
    <n v="1331.61"/>
    <n v="9.9552257440383846E-2"/>
    <n v="1331.61"/>
    <n v="0"/>
    <n v="0"/>
    <m/>
    <n v="0"/>
  </r>
  <r>
    <x v="48"/>
    <s v="Normal-Income Tagged"/>
    <n v="189"/>
    <d v="2024-04-19T00:00:00"/>
    <s v="Above 180 Days"/>
    <s v="Seline"/>
    <s v="1316314"/>
    <x v="42"/>
    <n v="13583.74"/>
    <n v="13583.74"/>
    <n v="0"/>
    <n v="1352.29"/>
    <n v="0"/>
    <n v="1352.29"/>
    <n v="9.9552111568684321E-2"/>
    <n v="1352.29"/>
    <n v="0"/>
    <n v="0"/>
    <m/>
    <n v="0"/>
  </r>
  <r>
    <x v="48"/>
    <s v="Normal-Income Tagged"/>
    <n v="189"/>
    <d v="2024-04-19T00:00:00"/>
    <s v="Above 180 Days"/>
    <s v="Seline"/>
    <s v="1316316"/>
    <x v="42"/>
    <n v="3948.82"/>
    <n v="0"/>
    <n v="3948.82"/>
    <n v="393.11"/>
    <n v="0"/>
    <n v="393.11"/>
    <n v="9.9551258350595875E-2"/>
    <n v="0"/>
    <n v="393.11"/>
    <n v="19.655500000000004"/>
    <m/>
    <n v="373.4545"/>
  </r>
  <r>
    <x v="48"/>
    <s v="Normal-Income Tagged"/>
    <n v="189"/>
    <d v="2024-04-19T00:00:00"/>
    <s v="Above 180 Days"/>
    <s v="Seline"/>
    <s v="1316319"/>
    <x v="26"/>
    <n v="4498460.3899999997"/>
    <n v="4498460.3899999997"/>
    <n v="0"/>
    <n v="447830.8"/>
    <n v="0"/>
    <n v="447830.8"/>
    <n v="9.9552015839801583E-2"/>
    <n v="447830.8"/>
    <n v="0"/>
    <n v="0"/>
    <m/>
    <n v="0"/>
  </r>
  <r>
    <x v="49"/>
    <s v="Normal-Income Tagged"/>
    <n v="186"/>
    <d v="2024-04-22T00:00:00"/>
    <s v="Above 180 Days"/>
    <s v="Seline"/>
    <s v="1316332"/>
    <x v="41"/>
    <n v="2179535.17"/>
    <n v="2179535.17"/>
    <n v="0"/>
    <n v="253515.71"/>
    <n v="144866.12"/>
    <n v="398381.82999999996"/>
    <n v="0.18278293256446967"/>
    <n v="398381.82999999996"/>
    <n v="0"/>
    <n v="0"/>
    <m/>
    <n v="0"/>
  </r>
  <r>
    <x v="50"/>
    <s v="Normal-Income Tagged"/>
    <n v="185"/>
    <d v="2024-04-23T00:00:00"/>
    <s v="Above 180 Days"/>
    <s v="Seline"/>
    <s v="1316354"/>
    <x v="43"/>
    <n v="22140724.93"/>
    <n v="12933780"/>
    <n v="9206944.9299999997"/>
    <n v="2204153.7999999998"/>
    <n v="0"/>
    <n v="2204153.7999999998"/>
    <n v="9.9552015887855561E-2"/>
    <n v="1287583.8720500285"/>
    <n v="916569.92794997117"/>
    <n v="45828.496397498559"/>
    <m/>
    <n v="870741.43155247264"/>
  </r>
  <r>
    <x v="51"/>
    <s v="Normal-Income Tagged"/>
    <n v="183"/>
    <d v="2024-04-25T00:00:00"/>
    <s v="Above 180 Days"/>
    <s v="Seline"/>
    <n v="1316395"/>
    <x v="44"/>
    <n v="115484.27"/>
    <n v="115484.27"/>
    <n v="0"/>
    <n v="11496.69"/>
    <n v="0"/>
    <n v="11496.69"/>
    <n v="9.9551999592671803E-2"/>
    <n v="11496.69"/>
    <n v="0"/>
    <n v="0"/>
    <m/>
    <n v="0"/>
  </r>
  <r>
    <x v="51"/>
    <s v="Normal-Income Tagged"/>
    <n v="183"/>
    <d v="2024-04-25T00:00:00"/>
    <s v="Above 180 Days"/>
    <s v="Seline"/>
    <s v="1316396"/>
    <x v="44"/>
    <n v="117067.45"/>
    <n v="117067.45"/>
    <n v="0"/>
    <n v="11588.3"/>
    <n v="0"/>
    <n v="11588.3"/>
    <n v="9.898823285208655E-2"/>
    <n v="11588.3"/>
    <n v="0"/>
    <n v="0"/>
    <m/>
    <n v="0"/>
  </r>
  <r>
    <x v="51"/>
    <s v="Normal-Income Tagged"/>
    <n v="183"/>
    <d v="2024-04-25T00:00:00"/>
    <s v="Above 180 Days"/>
    <s v="Seline"/>
    <s v="1316371"/>
    <x v="45"/>
    <n v="103524.63"/>
    <n v="103524.63"/>
    <n v="0"/>
    <n v="10306.09"/>
    <n v="0"/>
    <n v="10306.09"/>
    <n v="9.9552058287964901E-2"/>
    <n v="10306.09"/>
    <n v="0"/>
    <n v="0"/>
    <m/>
    <n v="0"/>
  </r>
  <r>
    <x v="52"/>
    <s v="Normal-Income Tagged"/>
    <n v="182"/>
    <d v="2024-04-26T00:00:00"/>
    <s v="Above 180 Days"/>
    <s v="Seline"/>
    <n v="1316408"/>
    <x v="46"/>
    <n v="4395204.82"/>
    <n v="4395204.82"/>
    <n v="0"/>
    <n v="437551.5"/>
    <n v="0"/>
    <n v="437551.5"/>
    <n v="9.955201587169718E-2"/>
    <n v="437551.5"/>
    <n v="0"/>
    <n v="0"/>
    <m/>
    <n v="0"/>
  </r>
  <r>
    <x v="53"/>
    <s v="Normal-Income Tagged"/>
    <n v="179"/>
    <d v="2024-04-29T00:00:00"/>
    <s v="151-180 Days"/>
    <s v="Seline"/>
    <s v="1316416"/>
    <x v="17"/>
    <n v="77086.33"/>
    <n v="77086.33"/>
    <n v="0"/>
    <n v="7674.1"/>
    <n v="0"/>
    <n v="7674.1"/>
    <n v="9.9552021739781879E-2"/>
    <n v="7674.1"/>
    <n v="0"/>
    <n v="0"/>
    <m/>
    <n v="0"/>
  </r>
  <r>
    <x v="53"/>
    <s v="Normal-Income Tagged"/>
    <n v="179"/>
    <d v="2024-04-29T00:00:00"/>
    <s v="151-180 Days"/>
    <s v="Seline"/>
    <s v="14850"/>
    <x v="47"/>
    <n v="-140378.88"/>
    <n v="0"/>
    <n v="-140378.88"/>
    <n v="-13975"/>
    <n v="0"/>
    <n v="-13975"/>
    <n v="9.9552012382489438E-2"/>
    <n v="0"/>
    <n v="-13975"/>
    <n v="-698.75"/>
    <m/>
    <n v="-13276.25"/>
  </r>
  <r>
    <x v="53"/>
    <s v="Normal-Income Tagged"/>
    <n v="179"/>
    <d v="2024-04-29T00:00:00"/>
    <s v="151-180 Days"/>
    <s v="Seline"/>
    <s v="1316427"/>
    <x v="47"/>
    <n v="77131.539999999994"/>
    <n v="77131.539999999994"/>
    <n v="0"/>
    <n v="7678.6"/>
    <n v="0"/>
    <n v="7678.6"/>
    <n v="9.9552012056287234E-2"/>
    <n v="7678.6"/>
    <n v="0"/>
    <n v="0"/>
    <m/>
    <n v="0"/>
  </r>
  <r>
    <x v="53"/>
    <s v="Normal-Income Tagged"/>
    <n v="179"/>
    <d v="2024-04-29T00:00:00"/>
    <s v="151-180 Days"/>
    <s v="Seline"/>
    <s v="1316428"/>
    <x v="47"/>
    <n v="31775.55"/>
    <n v="31775.55"/>
    <n v="0"/>
    <n v="3163.32"/>
    <n v="0"/>
    <n v="3163.32"/>
    <n v="9.9552014048537321E-2"/>
    <n v="3163.32"/>
    <n v="0"/>
    <n v="0"/>
    <m/>
    <n v="0"/>
  </r>
  <r>
    <x v="53"/>
    <s v="Normal-Income Tagged"/>
    <n v="179"/>
    <d v="2024-04-29T00:00:00"/>
    <s v="151-180 Days"/>
    <s v="Seline"/>
    <s v="1316429"/>
    <x v="47"/>
    <n v="103853.23"/>
    <n v="103853.23"/>
    <n v="0"/>
    <n v="10338.799999999999"/>
    <n v="0"/>
    <n v="10338.799999999999"/>
    <n v="9.955203126566213E-2"/>
    <n v="10338.799999999999"/>
    <n v="0"/>
    <n v="0"/>
    <m/>
    <n v="0"/>
  </r>
  <r>
    <x v="53"/>
    <s v="Normal-Income Tagged"/>
    <n v="179"/>
    <d v="2024-04-29T00:00:00"/>
    <s v="151-180 Days"/>
    <s v="Seline"/>
    <s v="1316430"/>
    <x v="47"/>
    <n v="229111.97"/>
    <n v="229111.97"/>
    <n v="0"/>
    <n v="22808.560000000001"/>
    <n v="0"/>
    <n v="22808.560000000001"/>
    <n v="9.9552022532912621E-2"/>
    <n v="22808.560000000001"/>
    <n v="0"/>
    <n v="0"/>
    <m/>
    <n v="0"/>
  </r>
  <r>
    <x v="53"/>
    <s v="Normal-Income Tagged"/>
    <n v="179"/>
    <d v="2024-04-29T00:00:00"/>
    <s v="151-180 Days"/>
    <s v="Seline"/>
    <s v="1316431"/>
    <x v="47"/>
    <n v="24626.93"/>
    <n v="24626.93"/>
    <n v="0"/>
    <n v="2451.66"/>
    <n v="0"/>
    <n v="2451.66"/>
    <n v="9.955199450357799E-2"/>
    <n v="2451.66"/>
    <n v="0"/>
    <n v="0"/>
    <m/>
    <n v="0"/>
  </r>
  <r>
    <x v="53"/>
    <s v="Normal-Income Tagged"/>
    <n v="179"/>
    <d v="2024-04-29T00:00:00"/>
    <s v="151-180 Days"/>
    <s v="Seline"/>
    <s v="1316432"/>
    <x v="47"/>
    <n v="23278.47"/>
    <n v="23278.47"/>
    <n v="0"/>
    <n v="2317.42"/>
    <n v="0"/>
    <n v="2317.42"/>
    <n v="9.9552075372651205E-2"/>
    <n v="2317.42"/>
    <n v="0"/>
    <n v="0"/>
    <m/>
    <n v="0"/>
  </r>
  <r>
    <x v="53"/>
    <s v="Normal-Income Tagged"/>
    <n v="179"/>
    <d v="2024-04-29T00:00:00"/>
    <s v="151-180 Days"/>
    <s v="Seline"/>
    <s v="1316433"/>
    <x v="47"/>
    <n v="22001.18"/>
    <n v="22001.18"/>
    <n v="0"/>
    <n v="2190.2600000000002"/>
    <n v="0"/>
    <n v="2190.2600000000002"/>
    <n v="9.9551933123587011E-2"/>
    <n v="2190.2600000000002"/>
    <n v="0"/>
    <n v="0"/>
    <m/>
    <n v="0"/>
  </r>
  <r>
    <x v="53"/>
    <s v="Normal-Income Tagged"/>
    <n v="179"/>
    <d v="2024-04-29T00:00:00"/>
    <s v="151-180 Days"/>
    <s v="Seline"/>
    <s v="1316434"/>
    <x v="47"/>
    <n v="19029.93"/>
    <n v="19029.93"/>
    <n v="0"/>
    <n v="1894.47"/>
    <n v="0"/>
    <n v="1894.47"/>
    <n v="9.9552126571143457E-2"/>
    <n v="1894.47"/>
    <n v="0"/>
    <n v="0"/>
    <m/>
    <n v="0"/>
  </r>
  <r>
    <x v="53"/>
    <s v="Normal-Income Tagged"/>
    <n v="179"/>
    <d v="2024-04-29T00:00:00"/>
    <s v="151-180 Days"/>
    <s v="Seline"/>
    <s v="1316435"/>
    <x v="47"/>
    <n v="11768.76"/>
    <n v="11768.76"/>
    <n v="0"/>
    <n v="1171.5999999999999"/>
    <n v="0"/>
    <n v="1171.5999999999999"/>
    <n v="9.9551694486080089E-2"/>
    <n v="1171.5999999999999"/>
    <n v="0"/>
    <n v="0"/>
    <m/>
    <n v="0"/>
  </r>
  <r>
    <x v="53"/>
    <s v="Normal-Income Tagged"/>
    <n v="179"/>
    <d v="2024-04-29T00:00:00"/>
    <s v="151-180 Days"/>
    <s v="Seline"/>
    <s v="1316436"/>
    <x v="47"/>
    <n v="44045.06"/>
    <n v="44045.06"/>
    <n v="0"/>
    <n v="4384.7700000000004"/>
    <n v="0"/>
    <n v="4384.7700000000004"/>
    <n v="9.9551913426840624E-2"/>
    <n v="4384.7700000000004"/>
    <n v="0"/>
    <n v="0"/>
    <m/>
    <n v="0"/>
  </r>
  <r>
    <x v="53"/>
    <s v="Normal-Income Tagged"/>
    <n v="179"/>
    <d v="2024-04-29T00:00:00"/>
    <s v="151-180 Days"/>
    <s v="Seline"/>
    <s v="1316437"/>
    <x v="47"/>
    <n v="11768.76"/>
    <n v="11768.76"/>
    <n v="0"/>
    <n v="1171.5999999999999"/>
    <n v="0"/>
    <n v="1171.5999999999999"/>
    <n v="9.9551694486080089E-2"/>
    <n v="1171.5999999999999"/>
    <n v="0"/>
    <n v="0"/>
    <m/>
    <n v="0"/>
  </r>
  <r>
    <x v="53"/>
    <s v="Normal-Income Tagged"/>
    <n v="179"/>
    <d v="2024-04-29T00:00:00"/>
    <s v="151-180 Days"/>
    <s v="Seline"/>
    <s v="1316439"/>
    <x v="47"/>
    <n v="129511.74"/>
    <n v="129511.74"/>
    <n v="0"/>
    <n v="12893.16"/>
    <n v="0"/>
    <n v="12893.16"/>
    <n v="9.9552056052987933E-2"/>
    <n v="12893.16"/>
    <n v="0"/>
    <n v="0"/>
    <m/>
    <n v="0"/>
  </r>
  <r>
    <x v="53"/>
    <s v="Normal-Income Tagged"/>
    <n v="179"/>
    <d v="2024-04-29T00:00:00"/>
    <s v="151-180 Days"/>
    <s v="Seline"/>
    <s v="1316440"/>
    <x v="47"/>
    <n v="7877.51"/>
    <n v="7877.51"/>
    <n v="0"/>
    <n v="784.22"/>
    <n v="0"/>
    <n v="784.22"/>
    <n v="9.955176191461515E-2"/>
    <n v="784.22"/>
    <n v="0"/>
    <n v="0"/>
    <m/>
    <n v="0"/>
  </r>
  <r>
    <x v="53"/>
    <s v="Normal-Income Tagged"/>
    <n v="179"/>
    <d v="2024-04-29T00:00:00"/>
    <s v="151-180 Days"/>
    <s v="Seline"/>
    <s v="1316441"/>
    <x v="47"/>
    <n v="5985"/>
    <n v="5985"/>
    <n v="0"/>
    <n v="595.82000000000005"/>
    <n v="0"/>
    <n v="595.82000000000005"/>
    <n v="9.955221386800335E-2"/>
    <n v="595.82000000000005"/>
    <n v="0"/>
    <n v="0"/>
    <m/>
    <n v="0"/>
  </r>
  <r>
    <x v="53"/>
    <s v="Normal-Income Tagged"/>
    <n v="179"/>
    <d v="2024-04-29T00:00:00"/>
    <s v="151-180 Days"/>
    <s v="Seline"/>
    <s v="1316442"/>
    <x v="47"/>
    <n v="7434.94"/>
    <n v="7434.94"/>
    <n v="0"/>
    <n v="740.16"/>
    <n v="0"/>
    <n v="740.16"/>
    <n v="9.955157674439874E-2"/>
    <n v="740.16"/>
    <n v="0"/>
    <n v="0"/>
    <m/>
    <n v="0"/>
  </r>
  <r>
    <x v="54"/>
    <s v="Normal-Income Tagged"/>
    <n v="172"/>
    <d v="2024-05-06T00:00:00"/>
    <s v="151-180 Days"/>
    <s v="Seline"/>
    <s v="1316490"/>
    <x v="48"/>
    <n v="190643.88"/>
    <n v="190643.88"/>
    <n v="0"/>
    <n v="18975"/>
    <n v="0"/>
    <n v="18975"/>
    <n v="9.9531125782794605E-2"/>
    <n v="18975"/>
    <n v="0"/>
    <n v="0"/>
    <m/>
    <n v="0"/>
  </r>
  <r>
    <x v="55"/>
    <s v="Normal-Income Tagged"/>
    <n v="171"/>
    <d v="2024-05-07T00:00:00"/>
    <s v="151-180 Days"/>
    <s v="Seline"/>
    <s v="1316499"/>
    <x v="0"/>
    <n v="1345982.64"/>
    <n v="1345982.64"/>
    <n v="0"/>
    <m/>
    <n v="0"/>
    <n v="0"/>
    <n v="0"/>
    <n v="0"/>
    <n v="0"/>
    <n v="0"/>
    <m/>
    <n v="0"/>
  </r>
  <r>
    <x v="56"/>
    <s v="Normal-Income Tagged"/>
    <n v="170"/>
    <d v="2024-05-08T00:00:00"/>
    <s v="151-180 Days"/>
    <s v="Seline"/>
    <s v="1316518"/>
    <x v="48"/>
    <n v="10085"/>
    <n v="10085"/>
    <n v="0"/>
    <n v="1000"/>
    <n v="0"/>
    <n v="1000"/>
    <n v="9.9157164105106596E-2"/>
    <n v="1000"/>
    <n v="0"/>
    <n v="0"/>
    <m/>
    <n v="0"/>
  </r>
  <r>
    <x v="57"/>
    <s v="Normal-Income Tagged"/>
    <n v="169"/>
    <d v="2024-05-09T00:00:00"/>
    <s v="151-180 Days"/>
    <s v="Seline"/>
    <s v="1316534"/>
    <x v="24"/>
    <n v="13437.6"/>
    <n v="13437.6"/>
    <n v="0"/>
    <n v="2667.52"/>
    <n v="0"/>
    <n v="2667.52"/>
    <n v="0.19851163898315174"/>
    <n v="2667.52"/>
    <n v="0"/>
    <n v="0"/>
    <m/>
    <n v="0"/>
  </r>
  <r>
    <x v="57"/>
    <s v="Normal-Income Tagged"/>
    <n v="169"/>
    <d v="2024-05-09T00:00:00"/>
    <s v="151-180 Days"/>
    <s v="Seline"/>
    <s v="14868"/>
    <x v="0"/>
    <n v="-1315944.22"/>
    <n v="0"/>
    <n v="-1315944.22"/>
    <m/>
    <n v="0"/>
    <n v="0"/>
    <n v="0"/>
    <n v="0"/>
    <n v="0"/>
    <n v="0"/>
    <m/>
    <n v="0"/>
  </r>
  <r>
    <x v="57"/>
    <s v="Normal-Income Tagged"/>
    <n v="169"/>
    <d v="2024-05-09T00:00:00"/>
    <s v="151-180 Days"/>
    <s v="Seline"/>
    <s v="14869"/>
    <x v="0"/>
    <n v="-154905.95000000001"/>
    <n v="0"/>
    <n v="-154905.95000000001"/>
    <n v="0"/>
    <n v="0"/>
    <n v="0"/>
    <n v="0"/>
    <n v="0"/>
    <n v="0"/>
    <n v="0"/>
    <m/>
    <n v="0"/>
  </r>
  <r>
    <x v="58"/>
    <s v="Normal-Income Tagged"/>
    <n v="164"/>
    <d v="2024-05-14T00:00:00"/>
    <s v="151-180 Days"/>
    <s v="Seline"/>
    <s v="1316565"/>
    <x v="24"/>
    <n v="55850.2"/>
    <n v="55850.2"/>
    <n v="0"/>
    <n v="5560"/>
    <n v="4170"/>
    <n v="9730"/>
    <n v="0.17421602787456447"/>
    <n v="9730"/>
    <n v="0"/>
    <n v="0"/>
    <m/>
    <n v="0"/>
  </r>
  <r>
    <x v="59"/>
    <s v="Normal-Income Tagged"/>
    <n v="163"/>
    <d v="2024-05-15T00:00:00"/>
    <s v="151-180 Days"/>
    <s v="Seline"/>
    <s v="14875"/>
    <x v="49"/>
    <n v="-6872.42"/>
    <n v="0"/>
    <n v="-6872.42"/>
    <n v="-687.24"/>
    <n v="0"/>
    <n v="-687.24"/>
    <n v="9.9999708981697855E-2"/>
    <n v="0"/>
    <n v="-687.24"/>
    <n v="-34.362000000000002"/>
    <m/>
    <n v="-652.87800000000004"/>
  </r>
  <r>
    <x v="59"/>
    <s v="Normal-Income Tagged"/>
    <n v="163"/>
    <d v="2024-05-15T00:00:00"/>
    <s v="151-180 Days"/>
    <s v="Seline"/>
    <s v="1316594"/>
    <x v="49"/>
    <n v="18252.8"/>
    <n v="18252.8"/>
    <n v="0"/>
    <n v="1817.1"/>
    <n v="0"/>
    <n v="1817.1"/>
    <n v="9.9551849579242638E-2"/>
    <n v="1817.1"/>
    <n v="0"/>
    <n v="0"/>
    <m/>
    <n v="0"/>
  </r>
  <r>
    <x v="59"/>
    <s v="Normal-Income Tagged"/>
    <n v="163"/>
    <d v="2024-05-15T00:00:00"/>
    <s v="151-180 Days"/>
    <s v="Seline"/>
    <s v="1316595"/>
    <x v="49"/>
    <n v="72666.81"/>
    <n v="72666.81"/>
    <n v="0"/>
    <n v="7234.13"/>
    <n v="0"/>
    <n v="7234.13"/>
    <n v="9.9552051342284051E-2"/>
    <n v="7234.13"/>
    <n v="0"/>
    <n v="0"/>
    <m/>
    <n v="0"/>
  </r>
  <r>
    <x v="60"/>
    <s v="Normal-Income Tagged"/>
    <n v="162"/>
    <d v="2024-05-16T00:00:00"/>
    <s v="151-180 Days"/>
    <s v="Seline"/>
    <s v="1316598"/>
    <x v="50"/>
    <n v="138433.16"/>
    <n v="138433.16"/>
    <n v="0"/>
    <n v="34453.25"/>
    <n v="13781.3"/>
    <n v="48234.55"/>
    <n v="0.34843205197367455"/>
    <n v="48234.55"/>
    <n v="0"/>
    <n v="0"/>
    <m/>
    <n v="0"/>
  </r>
  <r>
    <x v="60"/>
    <s v="Normal-Income Tagged"/>
    <n v="162"/>
    <d v="2024-05-16T00:00:00"/>
    <s v="151-180 Days"/>
    <s v="Seline"/>
    <s v="1316599"/>
    <x v="50"/>
    <n v="4018"/>
    <n v="4018"/>
    <n v="0"/>
    <n v="400"/>
    <n v="400"/>
    <n v="800"/>
    <n v="0.1991040318566451"/>
    <n v="800"/>
    <n v="0"/>
    <n v="0"/>
    <m/>
    <n v="0"/>
  </r>
  <r>
    <x v="60"/>
    <s v="Normal-Income Tagged"/>
    <n v="162"/>
    <d v="2024-05-16T00:00:00"/>
    <s v="151-180 Days"/>
    <s v="Seline"/>
    <s v="1316600"/>
    <x v="50"/>
    <n v="2511.25"/>
    <n v="2511.25"/>
    <n v="0"/>
    <n v="250"/>
    <n v="250"/>
    <n v="500"/>
    <n v="0.1991040318566451"/>
    <n v="500"/>
    <n v="0"/>
    <n v="0"/>
    <m/>
    <n v="0"/>
  </r>
  <r>
    <x v="60"/>
    <s v="Normal-Income Tagged"/>
    <n v="162"/>
    <d v="2024-05-16T00:00:00"/>
    <s v="151-180 Days"/>
    <s v="Seline"/>
    <s v="1316601"/>
    <x v="50"/>
    <n v="10045"/>
    <n v="10045"/>
    <n v="0"/>
    <n v="2000"/>
    <n v="1000"/>
    <n v="3000"/>
    <n v="0.29865604778496763"/>
    <n v="3000"/>
    <n v="0"/>
    <n v="0"/>
    <m/>
    <n v="0"/>
  </r>
  <r>
    <x v="60"/>
    <s v="Normal-Income Tagged"/>
    <n v="162"/>
    <d v="2024-05-16T00:00:00"/>
    <s v="151-180 Days"/>
    <s v="Seline"/>
    <s v="1316602"/>
    <x v="50"/>
    <n v="13058.5"/>
    <n v="13058.5"/>
    <n v="0"/>
    <n v="2600"/>
    <n v="1300"/>
    <n v="3900"/>
    <n v="0.29865604778496763"/>
    <n v="3899.9999999999995"/>
    <n v="0"/>
    <n v="0"/>
    <m/>
    <n v="0"/>
  </r>
  <r>
    <x v="60"/>
    <s v="Normal-Income Tagged"/>
    <n v="162"/>
    <d v="2024-05-16T00:00:00"/>
    <s v="151-180 Days"/>
    <s v="Seline"/>
    <s v="1316617"/>
    <x v="29"/>
    <n v="20090"/>
    <n v="0"/>
    <n v="20090"/>
    <n v="4000"/>
    <n v="0"/>
    <n v="4000"/>
    <n v="0.1991040318566451"/>
    <n v="0"/>
    <n v="4000"/>
    <n v="200"/>
    <m/>
    <n v="3800"/>
  </r>
  <r>
    <x v="61"/>
    <s v="Normal-Income Tagged"/>
    <n v="158"/>
    <d v="2024-05-20T00:00:00"/>
    <s v="151-180 Days"/>
    <s v="Seline"/>
    <s v="1316629"/>
    <x v="51"/>
    <n v="25009.03"/>
    <n v="25009.03"/>
    <n v="0"/>
    <n v="2489.6999999999998"/>
    <n v="0"/>
    <n v="2489.6999999999998"/>
    <n v="9.9552041802500935E-2"/>
    <n v="2489.6999999999998"/>
    <n v="0"/>
    <n v="0"/>
    <m/>
    <n v="0"/>
  </r>
  <r>
    <x v="61"/>
    <s v="Normal-Income Tagged"/>
    <n v="158"/>
    <d v="2024-05-20T00:00:00"/>
    <s v="151-180 Days"/>
    <s v="Seline"/>
    <s v="1316630"/>
    <x v="51"/>
    <n v="37608.480000000003"/>
    <n v="37608.480000000003"/>
    <n v="0"/>
    <n v="7488"/>
    <n v="0"/>
    <n v="7488"/>
    <n v="0.19910403185664508"/>
    <n v="7488"/>
    <n v="0"/>
    <n v="0"/>
    <m/>
    <n v="0"/>
  </r>
  <r>
    <x v="61"/>
    <s v="Normal-Income Tagged"/>
    <n v="158"/>
    <d v="2024-05-20T00:00:00"/>
    <s v="151-180 Days"/>
    <s v="Seline"/>
    <s v="1316631"/>
    <x v="51"/>
    <n v="20090"/>
    <n v="20090"/>
    <n v="0"/>
    <n v="4000"/>
    <n v="0"/>
    <n v="4000"/>
    <n v="0.1991040318566451"/>
    <n v="4000"/>
    <n v="0"/>
    <n v="0"/>
    <m/>
    <n v="0"/>
  </r>
  <r>
    <x v="62"/>
    <s v="Normal-Income Tagged"/>
    <n v="157"/>
    <d v="2024-05-21T00:00:00"/>
    <s v="151-180 Days"/>
    <s v="Seline"/>
    <s v="1316650"/>
    <x v="39"/>
    <n v="30657.34"/>
    <n v="30657.34"/>
    <n v="0"/>
    <n v="6104"/>
    <n v="0"/>
    <n v="6104"/>
    <n v="0.1991040318566451"/>
    <n v="6104"/>
    <n v="0"/>
    <n v="0"/>
    <m/>
    <n v="0"/>
  </r>
  <r>
    <x v="62"/>
    <s v="Normal-Income Tagged"/>
    <n v="157"/>
    <d v="2024-05-21T00:00:00"/>
    <s v="151-180 Days"/>
    <s v="Seline"/>
    <s v="1316651"/>
    <x v="39"/>
    <n v="41762.089999999997"/>
    <n v="41762.089999999997"/>
    <n v="0"/>
    <n v="8315"/>
    <n v="0"/>
    <n v="8315"/>
    <n v="0.19910401993769949"/>
    <n v="8315"/>
    <n v="0"/>
    <n v="0"/>
    <m/>
    <n v="0"/>
  </r>
  <r>
    <x v="62"/>
    <s v="Normal-Income Tagged"/>
    <n v="157"/>
    <d v="2024-05-21T00:00:00"/>
    <s v="151-180 Days"/>
    <s v="Seline"/>
    <s v="1316652"/>
    <x v="16"/>
    <n v="76257.88"/>
    <n v="76257.88"/>
    <n v="0"/>
    <n v="7591.63"/>
    <n v="0"/>
    <n v="7591.63"/>
    <n v="9.9552072520243146E-2"/>
    <n v="7591.63"/>
    <n v="0"/>
    <n v="0"/>
    <m/>
    <n v="0"/>
  </r>
  <r>
    <x v="63"/>
    <s v="Normal-Income Tagged"/>
    <n v="156"/>
    <d v="2024-05-22T00:00:00"/>
    <s v="151-180 Days"/>
    <s v="Seline"/>
    <s v="1316670"/>
    <x v="24"/>
    <n v="7210954.4299999997"/>
    <n v="7210954.4299999997"/>
    <n v="0"/>
    <n v="575437.76"/>
    <n v="0"/>
    <n v="575437.76"/>
    <n v="7.9800498753117205E-2"/>
    <n v="575437.76"/>
    <n v="0"/>
    <n v="0"/>
    <m/>
    <n v="0"/>
  </r>
  <r>
    <x v="63"/>
    <s v="Normal-Income Tagged"/>
    <n v="156"/>
    <d v="2024-05-22T00:00:00"/>
    <s v="151-180 Days"/>
    <s v="Seline"/>
    <s v="1316656"/>
    <x v="0"/>
    <n v="884155.12"/>
    <n v="0"/>
    <n v="884155.12"/>
    <m/>
    <n v="0"/>
    <n v="0"/>
    <n v="0"/>
    <n v="0"/>
    <n v="0"/>
    <n v="0"/>
    <m/>
    <n v="0"/>
  </r>
  <r>
    <x v="64"/>
    <s v="Normal-Income Tagged"/>
    <n v="154"/>
    <d v="2024-05-24T00:00:00"/>
    <s v="151-180 Days"/>
    <s v="Seline"/>
    <s v="1316683"/>
    <x v="52"/>
    <n v="43671.64"/>
    <n v="0"/>
    <n v="43671.64"/>
    <n v="4347.6000000000004"/>
    <n v="0"/>
    <n v="4347.6000000000004"/>
    <n v="9.9552020487437623E-2"/>
    <n v="0"/>
    <n v="4347.6000000000004"/>
    <n v="217.38000000000002"/>
    <m/>
    <n v="4130.22"/>
  </r>
  <r>
    <x v="64"/>
    <s v="Normal-Income Tagged"/>
    <n v="154"/>
    <d v="2024-05-24T00:00:00"/>
    <s v="151-180 Days"/>
    <s v="Seline"/>
    <s v="1316684"/>
    <x v="52"/>
    <n v="5022.5"/>
    <n v="0"/>
    <n v="5022.5"/>
    <n v="1000"/>
    <n v="0"/>
    <n v="1000"/>
    <n v="0.1991040318566451"/>
    <n v="0"/>
    <n v="1000"/>
    <n v="50"/>
    <m/>
    <n v="950"/>
  </r>
  <r>
    <x v="64"/>
    <s v="Normal-Income Tagged"/>
    <n v="154"/>
    <d v="2024-05-24T00:00:00"/>
    <s v="151-180 Days"/>
    <s v="Seline"/>
    <s v="1316686"/>
    <x v="52"/>
    <n v="15372.87"/>
    <n v="0"/>
    <n v="15372.87"/>
    <n v="1530.4"/>
    <n v="0"/>
    <n v="1530.4"/>
    <n v="9.9552002976672535E-2"/>
    <n v="0"/>
    <n v="1530.4"/>
    <n v="76.52000000000001"/>
    <m/>
    <n v="1453.88"/>
  </r>
  <r>
    <x v="64"/>
    <s v="Normal-Income Tagged"/>
    <n v="154"/>
    <d v="2024-05-24T00:00:00"/>
    <s v="151-180 Days"/>
    <s v="Seline"/>
    <s v="1316687"/>
    <x v="52"/>
    <n v="5022.5"/>
    <n v="0"/>
    <n v="5022.5"/>
    <n v="1000"/>
    <n v="0"/>
    <n v="1000"/>
    <n v="0.1991040318566451"/>
    <n v="0"/>
    <n v="1000"/>
    <n v="50"/>
    <m/>
    <n v="950"/>
  </r>
  <r>
    <x v="64"/>
    <s v="Normal-Income Tagged"/>
    <n v="154"/>
    <d v="2024-05-24T00:00:00"/>
    <s v="151-180 Days"/>
    <s v="Seline"/>
    <s v="1316688"/>
    <x v="52"/>
    <n v="51609.21"/>
    <n v="0"/>
    <n v="51609.21"/>
    <n v="12844.5"/>
    <n v="0"/>
    <n v="12844.5"/>
    <n v="0.24887999641924377"/>
    <n v="0"/>
    <n v="12844.5"/>
    <n v="642.22500000000002"/>
    <m/>
    <n v="12202.275"/>
  </r>
  <r>
    <x v="64"/>
    <s v="Normal-Income Tagged"/>
    <n v="154"/>
    <d v="2024-05-24T00:00:00"/>
    <s v="151-180 Days"/>
    <s v="Seline"/>
    <s v="1316689"/>
    <x v="52"/>
    <n v="5699.54"/>
    <n v="0"/>
    <n v="5699.54"/>
    <n v="567.4"/>
    <n v="0"/>
    <n v="567.4"/>
    <n v="9.9551893661593741E-2"/>
    <n v="0"/>
    <n v="567.4"/>
    <n v="28.37"/>
    <m/>
    <n v="539.03"/>
  </r>
  <r>
    <x v="64"/>
    <s v="Normal-Income Tagged"/>
    <n v="154"/>
    <d v="2024-05-24T00:00:00"/>
    <s v="151-180 Days"/>
    <s v="Seline"/>
    <n v="1316695"/>
    <x v="16"/>
    <n v="3013500"/>
    <n v="3013500"/>
    <n v="0"/>
    <n v="600000"/>
    <n v="0"/>
    <n v="600000"/>
    <n v="0.1991040318566451"/>
    <n v="600000"/>
    <n v="0"/>
    <n v="0"/>
    <m/>
    <n v="0"/>
  </r>
  <r>
    <x v="64"/>
    <s v="Normal-Income Tagged"/>
    <n v="154"/>
    <d v="2024-05-24T00:00:00"/>
    <s v="151-180 Days"/>
    <s v="Seline"/>
    <s v="1316696"/>
    <x v="16"/>
    <n v="1205400"/>
    <n v="1205400"/>
    <n v="0"/>
    <n v="240000"/>
    <n v="0"/>
    <n v="240000"/>
    <n v="0.1991040318566451"/>
    <n v="240000"/>
    <n v="0"/>
    <n v="0"/>
    <m/>
    <n v="0"/>
  </r>
  <r>
    <x v="64"/>
    <s v="Normal-Income Tagged"/>
    <n v="154"/>
    <d v="2024-05-24T00:00:00"/>
    <s v="151-180 Days"/>
    <s v="Seline"/>
    <s v="1316693"/>
    <x v="7"/>
    <n v="22099"/>
    <n v="22099"/>
    <n v="0"/>
    <n v="2200"/>
    <n v="0"/>
    <n v="2200"/>
    <n v="9.9552015928322551E-2"/>
    <n v="2200"/>
    <n v="0"/>
    <n v="0"/>
    <m/>
    <n v="0"/>
  </r>
  <r>
    <x v="65"/>
    <s v="Normal-Income Tagged"/>
    <n v="153"/>
    <d v="2024-05-25T00:00:00"/>
    <s v="151-180 Days"/>
    <s v="Seline"/>
    <s v="1316885"/>
    <x v="53"/>
    <n v="71141224.359999999"/>
    <n v="71141224.359999999"/>
    <n v="0"/>
    <n v="7082393.2000000002"/>
    <n v="0"/>
    <n v="7082393.2000000002"/>
    <n v="9.9553996486770616E-2"/>
    <n v="7082393.2000000002"/>
    <n v="0"/>
    <n v="0"/>
    <m/>
    <n v="0"/>
  </r>
  <r>
    <x v="66"/>
    <s v="Normal-Income Tagged"/>
    <n v="151"/>
    <d v="2024-05-26T00:00:00"/>
    <s v="151-180 Days"/>
    <s v="Seline"/>
    <n v="1316703"/>
    <x v="54"/>
    <n v="131589.5"/>
    <n v="131589.5"/>
    <n v="0"/>
    <n v="13100"/>
    <n v="0"/>
    <n v="13100"/>
    <n v="9.9552015928322551E-2"/>
    <n v="13100"/>
    <n v="0"/>
    <n v="0"/>
    <m/>
    <n v="0"/>
  </r>
  <r>
    <x v="67"/>
    <s v="Normal-Income Tagged"/>
    <n v="150"/>
    <d v="2024-05-28T00:00:00"/>
    <s v="121-150 Days"/>
    <s v="Seline"/>
    <s v="1316721"/>
    <x v="25"/>
    <n v="1780"/>
    <n v="1780"/>
    <n v="0"/>
    <n v="177.2"/>
    <n v="0"/>
    <n v="177.2"/>
    <n v="9.9550561797752804E-2"/>
    <n v="0"/>
    <n v="177.2"/>
    <n v="8.86"/>
    <m/>
    <n v="168.33999999999997"/>
  </r>
  <r>
    <x v="67"/>
    <s v="Normal-Income Tagged"/>
    <n v="150"/>
    <d v="2024-05-28T00:00:00"/>
    <s v="121-150 Days"/>
    <s v="Seline"/>
    <s v="1316726"/>
    <x v="7"/>
    <n v="325241.53000000003"/>
    <n v="325241.53000000003"/>
    <n v="0"/>
    <n v="32378.45"/>
    <n v="0"/>
    <n v="32378.45"/>
    <n v="9.9552016004844146E-2"/>
    <n v="32378.45"/>
    <n v="0"/>
    <n v="0"/>
    <m/>
    <n v="0"/>
  </r>
  <r>
    <x v="67"/>
    <s v="Normal-Income Tagged"/>
    <n v="150"/>
    <d v="2024-05-28T00:00:00"/>
    <s v="121-150 Days"/>
    <s v="Seline"/>
    <s v="1316727"/>
    <x v="7"/>
    <n v="113106.65"/>
    <n v="113106.65"/>
    <n v="0"/>
    <n v="11260"/>
    <n v="0"/>
    <n v="11260"/>
    <n v="9.9552059936352105E-2"/>
    <n v="11260"/>
    <n v="0"/>
    <n v="0"/>
    <m/>
    <n v="0"/>
  </r>
  <r>
    <x v="67"/>
    <s v="Normal-Income Tagged"/>
    <n v="150"/>
    <d v="2024-05-28T00:00:00"/>
    <s v="121-150 Days"/>
    <s v="Seline"/>
    <s v="1316729"/>
    <x v="7"/>
    <n v="12555.75"/>
    <n v="12555.75"/>
    <n v="0"/>
    <n v="1249.95"/>
    <n v="0"/>
    <n v="1249.95"/>
    <n v="9.9551998088525176E-2"/>
    <n v="1249.95"/>
    <n v="0"/>
    <n v="0"/>
    <m/>
    <n v="0"/>
  </r>
  <r>
    <x v="67"/>
    <s v="Normal-Income Tagged"/>
    <n v="150"/>
    <d v="2024-05-28T00:00:00"/>
    <s v="121-150 Days"/>
    <s v="Seline"/>
    <s v="1316730"/>
    <x v="7"/>
    <n v="15067.5"/>
    <n v="15067.5"/>
    <n v="0"/>
    <n v="1500"/>
    <n v="0"/>
    <n v="1500"/>
    <n v="9.9552015928322551E-2"/>
    <n v="1500"/>
    <n v="0"/>
    <n v="0"/>
    <m/>
    <n v="0"/>
  </r>
  <r>
    <x v="68"/>
    <s v="Normal-Income Tagged"/>
    <n v="142"/>
    <d v="2024-06-05T00:00:00"/>
    <s v="121-150 Days"/>
    <s v="Seline"/>
    <s v="1316823"/>
    <x v="45"/>
    <n v="1400047.99"/>
    <n v="1400047.99"/>
    <n v="0"/>
    <n v="139377.60000000001"/>
    <n v="0"/>
    <n v="139377.60000000001"/>
    <n v="9.9552016070534849E-2"/>
    <n v="139377.60000000001"/>
    <n v="0"/>
    <n v="0"/>
    <m/>
    <n v="0"/>
  </r>
  <r>
    <x v="69"/>
    <s v="Normal-Income Tagged"/>
    <n v="141"/>
    <d v="2024-06-06T00:00:00"/>
    <s v="121-150 Days"/>
    <s v="Seline"/>
    <s v="1316832"/>
    <x v="0"/>
    <n v="4563744.68"/>
    <n v="4563744.68"/>
    <n v="0"/>
    <m/>
    <n v="0"/>
    <n v="0"/>
    <n v="0"/>
    <n v="0"/>
    <n v="0"/>
    <n v="0"/>
    <m/>
    <n v="0"/>
  </r>
  <r>
    <x v="70"/>
    <s v="Normal-Income Tagged"/>
    <n v="140"/>
    <d v="2024-06-07T00:00:00"/>
    <s v="121-150 Days"/>
    <s v="Seline"/>
    <s v="1316838"/>
    <x v="47"/>
    <n v="24592202.16"/>
    <n v="24592202.16"/>
    <n v="0"/>
    <n v="2448203.2999999998"/>
    <n v="0"/>
    <n v="2448203.2999999998"/>
    <n v="9.9552015881769235E-2"/>
    <n v="2448203.2999999998"/>
    <n v="0"/>
    <n v="0"/>
    <m/>
    <n v="0"/>
  </r>
  <r>
    <x v="71"/>
    <s v="Normal-Income Tagged"/>
    <n v="136"/>
    <d v="2024-06-11T00:00:00"/>
    <s v="121-150 Days"/>
    <s v="Seline"/>
    <n v="1316886"/>
    <x v="41"/>
    <n v="806680"/>
    <n v="806680"/>
    <n v="0"/>
    <n v="80000"/>
    <n v="0"/>
    <n v="80000"/>
    <n v="9.9171914513809689E-2"/>
    <n v="80000"/>
    <n v="0"/>
    <n v="0"/>
    <m/>
    <n v="0"/>
  </r>
  <r>
    <x v="71"/>
    <s v="Normal-Income Tagged"/>
    <n v="136"/>
    <d v="2024-06-11T00:00:00"/>
    <s v="121-150 Days"/>
    <s v="Seline"/>
    <s v="1316879"/>
    <x v="55"/>
    <n v="75229.679999999993"/>
    <n v="75229.679999999993"/>
    <n v="0"/>
    <n v="7489.27"/>
    <n v="0"/>
    <n v="7489.27"/>
    <n v="9.9552065089204167E-2"/>
    <n v="7489.27"/>
    <n v="0"/>
    <n v="0"/>
    <m/>
    <n v="0"/>
  </r>
  <r>
    <x v="72"/>
    <s v="Normal-Income Tagged"/>
    <n v="134"/>
    <d v="2024-06-13T00:00:00"/>
    <s v="121-150 Days"/>
    <s v="Collins"/>
    <n v="1316898"/>
    <x v="41"/>
    <n v="922976.53"/>
    <n v="922976.53"/>
    <n v="0"/>
    <n v="108740.28"/>
    <m/>
    <n v="108740.28"/>
    <n v="0.11781478343766769"/>
    <n v="108740.28"/>
    <n v="0"/>
    <n v="0"/>
    <m/>
    <n v="0"/>
  </r>
  <r>
    <x v="72"/>
    <s v="Normal-Income Tagged"/>
    <n v="134"/>
    <d v="2024-06-13T00:00:00"/>
    <s v="121-150 Days"/>
    <s v="Collins"/>
    <s v="1316897"/>
    <x v="39"/>
    <n v="39010"/>
    <n v="39010"/>
    <n v="0"/>
    <n v="7767.05"/>
    <n v="0"/>
    <n v="7767.05"/>
    <n v="0.19910407587798001"/>
    <n v="7767.05"/>
    <n v="0"/>
    <n v="0"/>
    <m/>
    <n v="0"/>
  </r>
  <r>
    <x v="73"/>
    <s v="Normal-Income Tagged"/>
    <n v="129"/>
    <d v="2024-06-18T00:00:00"/>
    <s v="121-150 Days"/>
    <s v="Collins"/>
    <s v="1316958"/>
    <x v="56"/>
    <n v="477900.92"/>
    <n v="477900.92"/>
    <n v="0"/>
    <n v="118940"/>
    <n v="0"/>
    <n v="118940"/>
    <n v="0.24888003982080639"/>
    <n v="118940"/>
    <n v="0"/>
    <n v="0"/>
    <m/>
    <n v="0"/>
  </r>
  <r>
    <x v="73"/>
    <s v="Normal-Income Tagged"/>
    <n v="129"/>
    <d v="2024-06-18T00:00:00"/>
    <s v="121-150 Days"/>
    <s v="Collins"/>
    <s v="1316959"/>
    <x v="56"/>
    <n v="91660.63"/>
    <n v="91660.63"/>
    <n v="0"/>
    <n v="22812.5"/>
    <n v="0"/>
    <n v="22812.5"/>
    <n v="0.2488800262446374"/>
    <n v="22812.5"/>
    <n v="0"/>
    <n v="0"/>
    <m/>
    <n v="0"/>
  </r>
  <r>
    <x v="73"/>
    <s v="Normal-Income Tagged"/>
    <n v="129"/>
    <d v="2024-06-18T00:00:00"/>
    <s v="121-150 Days"/>
    <s v="Collins"/>
    <s v="1316960"/>
    <x v="56"/>
    <n v="42605.87"/>
    <n v="42605.87"/>
    <n v="0"/>
    <n v="4241.5"/>
    <n v="0"/>
    <n v="4241.5"/>
    <n v="9.9552010086873005E-2"/>
    <n v="4241.5"/>
    <n v="0"/>
    <n v="0"/>
    <m/>
    <n v="0"/>
  </r>
  <r>
    <x v="73"/>
    <s v="Normal-Income Tagged"/>
    <n v="129"/>
    <d v="2024-06-18T00:00:00"/>
    <s v="121-150 Days"/>
    <s v="Collins"/>
    <s v="1316962"/>
    <x v="56"/>
    <n v="46548.35"/>
    <n v="46548.35"/>
    <n v="0"/>
    <n v="4630"/>
    <n v="0"/>
    <n v="4630"/>
    <n v="9.9466468736271005E-2"/>
    <n v="4630"/>
    <n v="0"/>
    <n v="0"/>
    <m/>
    <n v="0"/>
  </r>
  <r>
    <x v="73"/>
    <s v="Normal-Income Tagged"/>
    <n v="129"/>
    <d v="2024-06-18T00:00:00"/>
    <s v="121-150 Days"/>
    <s v="Collins"/>
    <s v="1316963"/>
    <x v="56"/>
    <n v="17076.5"/>
    <n v="17076.5"/>
    <n v="0"/>
    <n v="1700"/>
    <n v="0"/>
    <n v="1700"/>
    <n v="9.9552015928322551E-2"/>
    <n v="1700"/>
    <n v="0"/>
    <n v="0"/>
    <m/>
    <n v="0"/>
  </r>
  <r>
    <x v="73"/>
    <s v="Normal-Income Tagged"/>
    <n v="129"/>
    <d v="2024-06-18T00:00:00"/>
    <s v="121-150 Days"/>
    <s v="Collins"/>
    <s v="1316964"/>
    <x v="56"/>
    <n v="20090"/>
    <n v="20090"/>
    <n v="0"/>
    <n v="4000"/>
    <n v="0"/>
    <n v="4000"/>
    <n v="0.1991040318566451"/>
    <n v="4000"/>
    <n v="0"/>
    <n v="0"/>
    <m/>
    <n v="0"/>
  </r>
  <r>
    <x v="73"/>
    <s v="Normal-Income Tagged"/>
    <n v="129"/>
    <d v="2024-06-18T00:00:00"/>
    <s v="121-150 Days"/>
    <s v="Collins"/>
    <s v="1316965"/>
    <x v="56"/>
    <n v="240850.97"/>
    <n v="240850.97"/>
    <n v="0"/>
    <n v="23977.200000000001"/>
    <n v="0"/>
    <n v="23977.200000000001"/>
    <n v="9.955201758166056E-2"/>
    <n v="23977.200000000001"/>
    <n v="0"/>
    <n v="0"/>
    <m/>
    <n v="0"/>
  </r>
  <r>
    <x v="74"/>
    <s v="Normal-Income Tagged"/>
    <n v="128"/>
    <d v="2024-06-19T00:00:00"/>
    <s v="121-150 Days"/>
    <s v="Collins"/>
    <s v="1316972"/>
    <x v="21"/>
    <n v="10085"/>
    <n v="0"/>
    <n v="10085"/>
    <n v="1000"/>
    <n v="715"/>
    <n v="1715"/>
    <n v="0.17005453644025781"/>
    <n v="0"/>
    <n v="1715"/>
    <n v="85.75"/>
    <m/>
    <n v="1629.25"/>
  </r>
  <r>
    <x v="74"/>
    <s v="Normal-Income Tagged"/>
    <n v="128"/>
    <d v="2024-06-19T00:00:00"/>
    <s v="121-150 Days"/>
    <s v="Collins"/>
    <s v="1316970"/>
    <x v="57"/>
    <n v="83589.09"/>
    <n v="83589.09"/>
    <n v="0"/>
    <n v="8317.48"/>
    <n v="5947"/>
    <n v="14264.48"/>
    <n v="0.1706500214322228"/>
    <n v="14264.48"/>
    <n v="0"/>
    <n v="0"/>
    <m/>
    <n v="0"/>
  </r>
  <r>
    <x v="74"/>
    <s v="Normal-Income Tagged"/>
    <n v="128"/>
    <d v="2024-06-19T00:00:00"/>
    <s v="121-150 Days"/>
    <s v="Collins"/>
    <s v="1316969"/>
    <x v="58"/>
    <n v="156742"/>
    <n v="0"/>
    <n v="156742"/>
    <n v="15600"/>
    <n v="11154"/>
    <n v="26754"/>
    <n v="0.17068813719360479"/>
    <n v="0"/>
    <n v="26754"/>
    <n v="1337.7"/>
    <m/>
    <n v="25416.3"/>
  </r>
  <r>
    <x v="74"/>
    <s v="Normal-Income Tagged"/>
    <n v="128"/>
    <d v="2024-06-19T00:00:00"/>
    <s v="121-150 Days"/>
    <s v="Collins"/>
    <s v="1316974"/>
    <x v="22"/>
    <n v="5522214.29"/>
    <n v="0"/>
    <n v="5522214.29"/>
    <n v="549743.57999999996"/>
    <n v="393066.66"/>
    <n v="942810.24"/>
    <n v="0.17073046978769091"/>
    <n v="0"/>
    <n v="942810.24"/>
    <n v="47140.512000000002"/>
    <m/>
    <n v="895669.728"/>
  </r>
  <r>
    <x v="74"/>
    <s v="Normal-Income Tagged"/>
    <n v="128"/>
    <d v="2024-06-19T00:00:00"/>
    <s v="121-150 Days"/>
    <s v="Collins"/>
    <s v="1316975"/>
    <x v="22"/>
    <n v="632875"/>
    <n v="0"/>
    <n v="632875"/>
    <n v="63000"/>
    <n v="45045"/>
    <n v="108045"/>
    <n v="0.17072091645269602"/>
    <n v="0"/>
    <n v="108045"/>
    <n v="5402.25"/>
    <m/>
    <n v="102642.75"/>
  </r>
  <r>
    <x v="74"/>
    <s v="Normal-Income Tagged"/>
    <n v="128"/>
    <d v="2024-06-19T00:00:00"/>
    <s v="121-150 Days"/>
    <s v="Collins"/>
    <s v="1316973"/>
    <x v="23"/>
    <n v="91449.5"/>
    <n v="0"/>
    <n v="91449.5"/>
    <n v="9100"/>
    <n v="6506.5"/>
    <n v="15606.5"/>
    <n v="0.17065702928938922"/>
    <n v="0"/>
    <n v="15606.5"/>
    <n v="780.32500000000005"/>
    <m/>
    <n v="14826.174999999999"/>
  </r>
  <r>
    <x v="74"/>
    <s v="Normal-Income Tagged"/>
    <n v="128"/>
    <d v="2024-06-19T00:00:00"/>
    <s v="121-150 Days"/>
    <s v="Collins"/>
    <s v="1316966"/>
    <x v="59"/>
    <n v="418949.83"/>
    <n v="418949.83"/>
    <n v="0"/>
    <n v="41707.300000000003"/>
    <n v="0"/>
    <n v="41707.300000000003"/>
    <n v="9.9552015571888405E-2"/>
    <n v="41707.300000000003"/>
    <n v="0"/>
    <n v="0"/>
    <m/>
    <n v="0"/>
  </r>
  <r>
    <x v="75"/>
    <s v="Normal-Income Tagged"/>
    <n v="126"/>
    <d v="2024-06-21T00:00:00"/>
    <s v="121-150 Days"/>
    <s v="Collins"/>
    <s v="1316979"/>
    <x v="48"/>
    <n v="215678.2"/>
    <n v="215678.2"/>
    <n v="0"/>
    <n v="21471.200000000001"/>
    <n v="0"/>
    <n v="21471.200000000001"/>
    <n v="9.9552017774629048E-2"/>
    <n v="21471.200000000001"/>
    <n v="0"/>
    <n v="0"/>
    <m/>
    <n v="0"/>
  </r>
  <r>
    <x v="76"/>
    <s v="Normal-Income Tagged"/>
    <n v="119"/>
    <d v="2024-06-28T00:00:00"/>
    <s v="91-120 Days"/>
    <s v="Collins"/>
    <s v="1317040"/>
    <x v="21"/>
    <n v="167726.99"/>
    <n v="0"/>
    <n v="167726.99"/>
    <n v="41743.9"/>
    <n v="12523.17"/>
    <n v="54267.07"/>
    <n v="0.32354405215284676"/>
    <n v="0"/>
    <n v="54267.070000000007"/>
    <n v="2713.3535000000006"/>
    <m/>
    <n v="51553.71650000001"/>
  </r>
  <r>
    <x v="76"/>
    <s v="Normal-Income Tagged"/>
    <n v="119"/>
    <d v="2024-06-28T00:00:00"/>
    <s v="91-120 Days"/>
    <s v="Collins"/>
    <s v="1317042"/>
    <x v="21"/>
    <n v="24389.26"/>
    <n v="0"/>
    <n v="24389.26"/>
    <n v="2428"/>
    <n v="1821"/>
    <n v="4249"/>
    <n v="0.17421602787456447"/>
    <n v="0"/>
    <n v="4249"/>
    <n v="212.45000000000002"/>
    <m/>
    <n v="4036.55"/>
  </r>
  <r>
    <x v="76"/>
    <s v="Normal-Income Tagged"/>
    <n v="119"/>
    <d v="2024-06-28T00:00:00"/>
    <s v="91-120 Days"/>
    <s v="Collins"/>
    <s v="1317044"/>
    <x v="21"/>
    <n v="18792.14"/>
    <n v="0"/>
    <n v="18792.14"/>
    <n v="1870.8"/>
    <n v="1403.1"/>
    <n v="3273.8999999999996"/>
    <n v="0.17421645432611718"/>
    <n v="0"/>
    <n v="3273.8999999999996"/>
    <n v="163.69499999999999"/>
    <m/>
    <n v="3110.2049999999995"/>
  </r>
  <r>
    <x v="76"/>
    <s v="Normal-Income Tagged"/>
    <n v="119"/>
    <d v="2024-06-28T00:00:00"/>
    <s v="91-120 Days"/>
    <s v="Collins"/>
    <s v="1317048"/>
    <x v="21"/>
    <n v="112125.5"/>
    <n v="0"/>
    <n v="112125.5"/>
    <n v="22324.639999999999"/>
    <n v="8371.74"/>
    <n v="30696.379999999997"/>
    <n v="0.27376805454602204"/>
    <n v="0"/>
    <n v="30696.379999999994"/>
    <n v="1534.8189999999997"/>
    <m/>
    <n v="29161.560999999994"/>
  </r>
  <r>
    <x v="76"/>
    <s v="Normal-Income Tagged"/>
    <n v="119"/>
    <d v="2024-06-28T00:00:00"/>
    <s v="91-120 Days"/>
    <s v="Collins"/>
    <s v="1317049"/>
    <x v="21"/>
    <n v="25112.5"/>
    <n v="0"/>
    <n v="25112.5"/>
    <n v="5000"/>
    <n v="1875"/>
    <n v="6875"/>
    <n v="0.273768043802887"/>
    <n v="0"/>
    <n v="6875"/>
    <n v="343.75"/>
    <m/>
    <n v="6531.25"/>
  </r>
  <r>
    <x v="76"/>
    <s v="Normal-Income Tagged"/>
    <n v="119"/>
    <d v="2024-06-28T00:00:00"/>
    <s v="91-120 Days"/>
    <s v="Collins"/>
    <s v="1317050"/>
    <x v="21"/>
    <n v="30135"/>
    <n v="0"/>
    <n v="30135"/>
    <n v="6000"/>
    <n v="2250"/>
    <n v="8250"/>
    <n v="0.273768043802887"/>
    <n v="0"/>
    <n v="8250"/>
    <n v="412.5"/>
    <m/>
    <n v="7837.5"/>
  </r>
  <r>
    <x v="76"/>
    <s v="Normal-Income Tagged"/>
    <n v="119"/>
    <d v="2024-06-28T00:00:00"/>
    <s v="91-120 Days"/>
    <s v="Collins"/>
    <s v="1317028"/>
    <x v="58"/>
    <n v="1706545.05"/>
    <n v="0"/>
    <n v="1706545.05"/>
    <n v="424725"/>
    <n v="127417.5"/>
    <n v="552142.5"/>
    <n v="0.32354405176704826"/>
    <n v="0"/>
    <n v="552142.5"/>
    <n v="27607.125"/>
    <m/>
    <n v="524535.375"/>
  </r>
  <r>
    <x v="76"/>
    <s v="Normal-Income Tagged"/>
    <n v="119"/>
    <d v="2024-06-28T00:00:00"/>
    <s v="91-120 Days"/>
    <s v="Collins"/>
    <s v="1317030"/>
    <x v="58"/>
    <n v="28651.360000000001"/>
    <n v="0"/>
    <n v="28651.360000000001"/>
    <n v="5704.6"/>
    <n v="2139.23"/>
    <n v="7843.83"/>
    <n v="0.27376815620619754"/>
    <n v="0"/>
    <n v="7843.83"/>
    <n v="392.19150000000002"/>
    <m/>
    <n v="7451.6385"/>
  </r>
  <r>
    <x v="76"/>
    <s v="Normal-Income Tagged"/>
    <n v="119"/>
    <d v="2024-06-28T00:00:00"/>
    <s v="91-120 Days"/>
    <s v="Collins"/>
    <s v="1317032"/>
    <x v="58"/>
    <n v="5022.5"/>
    <n v="0"/>
    <n v="5022.5"/>
    <n v="500"/>
    <n v="375"/>
    <n v="875"/>
    <n v="0.17421602787456447"/>
    <n v="0"/>
    <n v="875.00000000000011"/>
    <n v="43.750000000000007"/>
    <m/>
    <n v="831.25000000000011"/>
  </r>
  <r>
    <x v="76"/>
    <s v="Normal-Income Tagged"/>
    <n v="119"/>
    <d v="2024-06-28T00:00:00"/>
    <s v="91-120 Days"/>
    <s v="Collins"/>
    <s v="1317033"/>
    <x v="58"/>
    <n v="5022.5"/>
    <n v="0"/>
    <n v="5022.5"/>
    <n v="1000"/>
    <n v="375"/>
    <n v="1375"/>
    <n v="0.273768043802887"/>
    <n v="0"/>
    <n v="1375"/>
    <n v="68.75"/>
    <m/>
    <n v="1306.25"/>
  </r>
  <r>
    <x v="76"/>
    <s v="Normal-Income Tagged"/>
    <n v="119"/>
    <d v="2024-06-28T00:00:00"/>
    <s v="91-120 Days"/>
    <s v="Collins"/>
    <s v="1317034"/>
    <x v="58"/>
    <n v="75337.5"/>
    <n v="0"/>
    <n v="75337.5"/>
    <n v="15000"/>
    <n v="5625"/>
    <n v="20625"/>
    <n v="0.273768043802887"/>
    <n v="0"/>
    <n v="20625"/>
    <n v="1031.25"/>
    <m/>
    <n v="19593.75"/>
  </r>
  <r>
    <x v="76"/>
    <s v="Normal-Income Tagged"/>
    <n v="119"/>
    <d v="2024-06-28T00:00:00"/>
    <s v="91-120 Days"/>
    <s v="Collins"/>
    <s v="1317036"/>
    <x v="58"/>
    <n v="6730.15"/>
    <n v="0"/>
    <n v="6730.15"/>
    <n v="670"/>
    <n v="0"/>
    <n v="670"/>
    <n v="9.9552015928322551E-2"/>
    <n v="0"/>
    <n v="670"/>
    <n v="33.5"/>
    <m/>
    <n v="636.5"/>
  </r>
  <r>
    <x v="76"/>
    <s v="Normal-Income Tagged"/>
    <n v="119"/>
    <d v="2024-06-28T00:00:00"/>
    <s v="91-120 Days"/>
    <s v="Collins"/>
    <s v="1317037"/>
    <x v="58"/>
    <n v="60270"/>
    <n v="0"/>
    <n v="60270"/>
    <n v="6000"/>
    <n v="4500"/>
    <n v="10500"/>
    <n v="0.17421602787456447"/>
    <n v="0"/>
    <n v="10500"/>
    <n v="525"/>
    <m/>
    <n v="9975"/>
  </r>
  <r>
    <x v="76"/>
    <s v="Normal-Income Tagged"/>
    <n v="119"/>
    <d v="2024-06-28T00:00:00"/>
    <s v="91-120 Days"/>
    <s v="Collins"/>
    <s v="1317038"/>
    <x v="58"/>
    <n v="20090"/>
    <n v="0"/>
    <n v="20090"/>
    <n v="2000"/>
    <n v="1500"/>
    <n v="3500"/>
    <n v="0.17421602787456447"/>
    <n v="0"/>
    <n v="3500.0000000000005"/>
    <n v="175.00000000000003"/>
    <m/>
    <n v="3325.0000000000005"/>
  </r>
  <r>
    <x v="76"/>
    <s v="Normal-Income Tagged"/>
    <n v="119"/>
    <d v="2024-06-28T00:00:00"/>
    <s v="91-120 Days"/>
    <s v="Collins"/>
    <s v="1317039"/>
    <x v="58"/>
    <n v="31139.5"/>
    <n v="0"/>
    <n v="31139.5"/>
    <n v="5425"/>
    <n v="2325"/>
    <n v="7750"/>
    <n v="0.24888003982080636"/>
    <n v="0"/>
    <n v="7750"/>
    <n v="387.5"/>
    <m/>
    <n v="7362.5"/>
  </r>
  <r>
    <x v="76"/>
    <s v="Normal-Income Tagged"/>
    <n v="119"/>
    <d v="2024-06-28T00:00:00"/>
    <s v="91-120 Days"/>
    <s v="Collins"/>
    <s v="1317053"/>
    <x v="22"/>
    <n v="74752.89"/>
    <n v="0"/>
    <n v="74752.89"/>
    <n v="18604.5"/>
    <n v="5581.35"/>
    <n v="24185.85"/>
    <n v="0.32354401281341766"/>
    <n v="0"/>
    <n v="24185.850000000002"/>
    <n v="1209.2925000000002"/>
    <m/>
    <n v="22976.557500000003"/>
  </r>
  <r>
    <x v="76"/>
    <s v="Normal-Income Tagged"/>
    <n v="119"/>
    <d v="2024-06-28T00:00:00"/>
    <s v="91-120 Days"/>
    <s v="Collins"/>
    <s v="1317055"/>
    <x v="22"/>
    <n v="24389.01"/>
    <n v="0"/>
    <n v="24389.01"/>
    <n v="2427.98"/>
    <n v="1820.98"/>
    <n v="4248.96"/>
    <n v="0.17421617359622224"/>
    <n v="0"/>
    <n v="4248.96"/>
    <n v="212.44800000000001"/>
    <m/>
    <n v="4036.5120000000002"/>
  </r>
  <r>
    <x v="76"/>
    <s v="Normal-Income Tagged"/>
    <n v="119"/>
    <d v="2024-06-28T00:00:00"/>
    <s v="91-120 Days"/>
    <s v="Collins"/>
    <s v="1317056"/>
    <x v="22"/>
    <n v="67282.41"/>
    <n v="0"/>
    <n v="67282.41"/>
    <n v="6698.1"/>
    <n v="5023.58"/>
    <n v="11721.68"/>
    <n v="0.17421611384015526"/>
    <n v="0"/>
    <n v="11721.68"/>
    <n v="586.08400000000006"/>
    <m/>
    <n v="11135.596"/>
  </r>
  <r>
    <x v="76"/>
    <s v="Normal-Income Tagged"/>
    <n v="119"/>
    <d v="2024-06-28T00:00:00"/>
    <s v="91-120 Days"/>
    <s v="Collins"/>
    <n v="1317057"/>
    <x v="22"/>
    <n v="5022.5"/>
    <n v="0"/>
    <n v="5022.5"/>
    <n v="1000"/>
    <n v="375"/>
    <n v="1375"/>
    <n v="0.273768043802887"/>
    <n v="0"/>
    <n v="1375"/>
    <n v="68.75"/>
    <m/>
    <n v="1306.25"/>
  </r>
  <r>
    <x v="76"/>
    <s v="Normal-Income Tagged"/>
    <n v="119"/>
    <d v="2024-06-28T00:00:00"/>
    <s v="91-120 Days"/>
    <s v="Collins"/>
    <s v="1317058"/>
    <x v="22"/>
    <n v="25112.5"/>
    <n v="0"/>
    <n v="25112.5"/>
    <n v="5000"/>
    <n v="1875"/>
    <n v="6875"/>
    <n v="0.273768043802887"/>
    <n v="0"/>
    <n v="6875"/>
    <n v="343.75"/>
    <m/>
    <n v="6531.25"/>
  </r>
  <r>
    <x v="76"/>
    <s v="Normal-Income Tagged"/>
    <n v="119"/>
    <d v="2024-06-28T00:00:00"/>
    <s v="91-120 Days"/>
    <s v="Collins"/>
    <s v="1317059"/>
    <x v="22"/>
    <n v="30135"/>
    <n v="0"/>
    <n v="30135"/>
    <n v="6000"/>
    <n v="2250"/>
    <n v="8250"/>
    <n v="0.273768043802887"/>
    <n v="0"/>
    <n v="8250"/>
    <n v="412.5"/>
    <m/>
    <n v="7837.5"/>
  </r>
  <r>
    <x v="76"/>
    <s v="Normal-Income Tagged"/>
    <n v="119"/>
    <d v="2024-06-28T00:00:00"/>
    <s v="91-120 Days"/>
    <s v="Collins"/>
    <s v="1317060"/>
    <x v="23"/>
    <n v="121034.21"/>
    <n v="0"/>
    <n v="121034.21"/>
    <n v="30123"/>
    <n v="9036.9"/>
    <n v="39159.9"/>
    <n v="0.3235440624596963"/>
    <n v="0"/>
    <n v="39159.9"/>
    <n v="1957.9950000000001"/>
    <m/>
    <n v="37201.904999999999"/>
  </r>
  <r>
    <x v="76"/>
    <s v="Normal-Income Tagged"/>
    <n v="119"/>
    <d v="2024-06-28T00:00:00"/>
    <s v="91-120 Days"/>
    <s v="Collins"/>
    <s v="1317061"/>
    <x v="23"/>
    <n v="24389.01"/>
    <n v="0"/>
    <n v="24389.01"/>
    <n v="2427.98"/>
    <n v="1820.98"/>
    <n v="4248.96"/>
    <n v="0.17421617359622224"/>
    <n v="0"/>
    <n v="4248.96"/>
    <n v="212.44800000000001"/>
    <m/>
    <n v="4036.5120000000002"/>
  </r>
  <r>
    <x v="76"/>
    <s v="Normal-Income Tagged"/>
    <n v="119"/>
    <d v="2024-06-28T00:00:00"/>
    <s v="91-120 Days"/>
    <s v="Collins"/>
    <s v="1317062"/>
    <x v="23"/>
    <n v="6906.94"/>
    <n v="0"/>
    <n v="6906.94"/>
    <n v="687.6"/>
    <n v="515.70000000000005"/>
    <n v="1203.3000000000002"/>
    <n v="0.17421607832122477"/>
    <n v="0"/>
    <n v="1203.3000000000002"/>
    <n v="60.165000000000013"/>
    <m/>
    <n v="1143.1350000000002"/>
  </r>
  <r>
    <x v="76"/>
    <s v="Normal-Income Tagged"/>
    <n v="119"/>
    <d v="2024-06-28T00:00:00"/>
    <s v="91-120 Days"/>
    <s v="Collins"/>
    <s v="1317063"/>
    <x v="23"/>
    <n v="73899.06"/>
    <n v="0"/>
    <n v="73899.06"/>
    <n v="14713.6"/>
    <n v="5517.6"/>
    <n v="20231.2"/>
    <n v="0.27376802898440117"/>
    <n v="0"/>
    <n v="20231.2"/>
    <n v="1011.5600000000001"/>
    <m/>
    <n v="19219.64"/>
  </r>
  <r>
    <x v="76"/>
    <s v="Normal-Income Tagged"/>
    <n v="119"/>
    <d v="2024-06-28T00:00:00"/>
    <s v="91-120 Days"/>
    <s v="Collins"/>
    <s v="1317064"/>
    <x v="23"/>
    <n v="25112.5"/>
    <n v="0"/>
    <n v="25112.5"/>
    <n v="5000"/>
    <n v="0"/>
    <n v="5000"/>
    <n v="0.1991040318566451"/>
    <n v="0"/>
    <n v="5000"/>
    <n v="250"/>
    <m/>
    <n v="4750"/>
  </r>
  <r>
    <x v="76"/>
    <s v="Normal-Income Tagged"/>
    <n v="119"/>
    <d v="2024-06-28T00:00:00"/>
    <s v="91-120 Days"/>
    <s v="Collins"/>
    <s v="1317065"/>
    <x v="23"/>
    <n v="30135"/>
    <n v="0"/>
    <n v="30135"/>
    <n v="6000"/>
    <n v="2250"/>
    <n v="8250"/>
    <n v="0.273768043802887"/>
    <n v="0"/>
    <n v="8250"/>
    <n v="412.5"/>
    <m/>
    <n v="7837.5"/>
  </r>
  <r>
    <x v="76"/>
    <s v="Normal-Income Tagged"/>
    <n v="119"/>
    <d v="2024-06-28T00:00:00"/>
    <s v="91-120 Days"/>
    <s v="Collins"/>
    <s v="1317066"/>
    <x v="58"/>
    <n v="5695.52"/>
    <n v="0"/>
    <n v="5695.52"/>
    <n v="1417.5"/>
    <n v="425.25"/>
    <n v="1842.75"/>
    <n v="0.3235437677332359"/>
    <n v="0"/>
    <n v="1842.7499999999998"/>
    <n v="92.137499999999989"/>
    <m/>
    <n v="1750.6124999999997"/>
  </r>
  <r>
    <x v="76"/>
    <s v="Normal-Income Tagged"/>
    <n v="119"/>
    <d v="2024-06-28T00:00:00"/>
    <s v="91-120 Days"/>
    <s v="Collins"/>
    <s v="1317067"/>
    <x v="58"/>
    <n v="24389.01"/>
    <n v="0"/>
    <n v="24389.01"/>
    <n v="2427.98"/>
    <n v="1820.98"/>
    <n v="4248.96"/>
    <n v="0.17421617359622224"/>
    <n v="0"/>
    <n v="4248.96"/>
    <n v="212.44800000000001"/>
    <m/>
    <n v="4036.5120000000002"/>
  </r>
  <r>
    <x v="76"/>
    <s v="Normal-Income Tagged"/>
    <n v="119"/>
    <d v="2024-06-28T00:00:00"/>
    <s v="91-120 Days"/>
    <s v="Collins"/>
    <s v="1317068"/>
    <x v="58"/>
    <n v="5022.5"/>
    <n v="0"/>
    <n v="5022.5"/>
    <n v="1000"/>
    <n v="375"/>
    <n v="1375"/>
    <n v="0.273768043802887"/>
    <n v="0"/>
    <n v="1375"/>
    <n v="68.75"/>
    <m/>
    <n v="1306.25"/>
  </r>
  <r>
    <x v="76"/>
    <s v="Normal-Income Tagged"/>
    <n v="119"/>
    <d v="2024-06-28T00:00:00"/>
    <s v="91-120 Days"/>
    <s v="Collins"/>
    <s v="1317069"/>
    <x v="58"/>
    <n v="25112.5"/>
    <n v="0"/>
    <n v="25112.5"/>
    <n v="5000"/>
    <n v="1875"/>
    <n v="6875"/>
    <n v="0.273768043802887"/>
    <n v="0"/>
    <n v="6875"/>
    <n v="343.75"/>
    <m/>
    <n v="6531.25"/>
  </r>
  <r>
    <x v="76"/>
    <s v="Normal-Income Tagged"/>
    <n v="119"/>
    <d v="2024-06-28T00:00:00"/>
    <s v="91-120 Days"/>
    <s v="Collins"/>
    <n v="1317070"/>
    <x v="58"/>
    <n v="30135"/>
    <n v="0"/>
    <n v="30135"/>
    <n v="6000"/>
    <n v="2250"/>
    <n v="8250"/>
    <n v="0.273768043802887"/>
    <n v="0"/>
    <n v="8250"/>
    <n v="412.5"/>
    <m/>
    <n v="7837.5"/>
  </r>
  <r>
    <x v="77"/>
    <s v="Normal-Income Tagged"/>
    <n v="116"/>
    <d v="2024-07-01T00:00:00"/>
    <s v="91-120 Days"/>
    <s v="Collins"/>
    <s v="1317085"/>
    <x v="12"/>
    <n v="39281.75"/>
    <n v="0"/>
    <n v="39281.75"/>
    <n v="3910.58"/>
    <n v="0"/>
    <n v="3910.58"/>
    <n v="9.9552082073736531E-2"/>
    <n v="0"/>
    <n v="3910.58"/>
    <n v="195.529"/>
    <m/>
    <n v="3715.0509999999999"/>
  </r>
  <r>
    <x v="77"/>
    <s v="Normal-Income Tagged"/>
    <n v="116"/>
    <d v="2024-07-01T00:00:00"/>
    <s v="91-120 Days"/>
    <s v="Collins"/>
    <s v="1317086"/>
    <x v="12"/>
    <n v="125838.24"/>
    <n v="0"/>
    <n v="125838.24"/>
    <n v="12527.45"/>
    <n v="0"/>
    <n v="12527.45"/>
    <n v="9.9552012170545295E-2"/>
    <n v="0"/>
    <n v="12527.45"/>
    <n v="626.37250000000006"/>
    <m/>
    <n v="11901.077500000001"/>
  </r>
  <r>
    <x v="78"/>
    <s v="Normal-Income Tagged"/>
    <n v="114"/>
    <d v="2024-07-03T00:00:00"/>
    <s v="91-120 Days"/>
    <s v="Collins"/>
    <s v="1317137"/>
    <x v="15"/>
    <n v="2109450"/>
    <n v="2109450"/>
    <n v="0"/>
    <n v="367500"/>
    <n v="157500"/>
    <n v="525000"/>
    <n v="0.24888003982080636"/>
    <n v="525000"/>
    <n v="0"/>
    <n v="0"/>
    <m/>
    <n v="0"/>
  </r>
  <r>
    <x v="78"/>
    <s v="Normal-Income Tagged"/>
    <n v="114"/>
    <d v="2024-07-03T00:00:00"/>
    <s v="91-120 Days"/>
    <s v="Collins"/>
    <s v="1317142"/>
    <x v="15"/>
    <n v="1814878.17"/>
    <n v="1814878.17"/>
    <n v="0"/>
    <n v="451686.95"/>
    <n v="135506.09"/>
    <n v="587193.04"/>
    <n v="0.32354405364851574"/>
    <n v="587193.04"/>
    <n v="0"/>
    <n v="0"/>
    <m/>
    <n v="0"/>
  </r>
  <r>
    <x v="78"/>
    <s v="Normal-Income Tagged"/>
    <n v="114"/>
    <d v="2024-07-03T00:00:00"/>
    <s v="91-120 Days"/>
    <s v="Collins"/>
    <s v="1317143"/>
    <x v="15"/>
    <n v="1411571.91"/>
    <n v="1411571.91"/>
    <n v="0"/>
    <n v="140524.82999999999"/>
    <n v="105393.62"/>
    <n v="245918.44999999998"/>
    <n v="0.17421602701062533"/>
    <n v="245918.44999999998"/>
    <n v="0"/>
    <n v="0"/>
    <m/>
    <n v="0"/>
  </r>
  <r>
    <x v="78"/>
    <s v="Normal-Income Tagged"/>
    <n v="114"/>
    <d v="2024-07-03T00:00:00"/>
    <s v="91-120 Days"/>
    <s v="Collins"/>
    <s v="1317144"/>
    <x v="15"/>
    <n v="251125"/>
    <n v="251125"/>
    <n v="0"/>
    <n v="25000"/>
    <n v="18750"/>
    <n v="43750"/>
    <n v="0.17421602787456447"/>
    <n v="43750"/>
    <n v="0"/>
    <n v="0"/>
    <m/>
    <n v="0"/>
  </r>
  <r>
    <x v="78"/>
    <s v="Normal-Income Tagged"/>
    <n v="114"/>
    <d v="2024-07-03T00:00:00"/>
    <s v="91-120 Days"/>
    <s v="Collins"/>
    <s v="1317145"/>
    <x v="15"/>
    <n v="1209918.78"/>
    <n v="1209918.78"/>
    <n v="0"/>
    <n v="120449.85"/>
    <n v="90337.39"/>
    <n v="210787.24"/>
    <n v="0.17421602464919173"/>
    <n v="210787.24"/>
    <n v="0"/>
    <n v="0"/>
    <m/>
    <n v="0"/>
  </r>
  <r>
    <x v="78"/>
    <s v="Normal-Income Tagged"/>
    <n v="114"/>
    <d v="2024-07-03T00:00:00"/>
    <s v="91-120 Days"/>
    <s v="Collins"/>
    <s v="1317146"/>
    <x v="15"/>
    <n v="3094.64"/>
    <n v="3094.64"/>
    <n v="0"/>
    <n v="770.2"/>
    <n v="231.06"/>
    <n v="1001.26"/>
    <n v="0.32354651914277588"/>
    <n v="1001.2599999999999"/>
    <n v="0"/>
    <n v="0"/>
    <m/>
    <n v="0"/>
  </r>
  <r>
    <x v="78"/>
    <s v="Normal-Income Tagged"/>
    <n v="114"/>
    <d v="2024-07-03T00:00:00"/>
    <s v="91-120 Days"/>
    <s v="Collins"/>
    <s v="1317148"/>
    <x v="15"/>
    <n v="7220.83"/>
    <n v="7220.83"/>
    <n v="0"/>
    <n v="718.85"/>
    <n v="539.14"/>
    <n v="1257.99"/>
    <n v="0.17421681441053175"/>
    <n v="1257.99"/>
    <n v="0"/>
    <n v="0"/>
    <m/>
    <n v="0"/>
  </r>
  <r>
    <x v="78"/>
    <s v="Normal-Income Tagged"/>
    <n v="114"/>
    <d v="2024-07-03T00:00:00"/>
    <s v="91-120 Days"/>
    <s v="Collins"/>
    <n v="1317149"/>
    <x v="15"/>
    <n v="586099.03"/>
    <n v="586099.03"/>
    <n v="0"/>
    <n v="57069.3"/>
    <n v="42801.98"/>
    <n v="99871.28"/>
    <n v="0.17040000902236604"/>
    <n v="99871.28"/>
    <n v="0"/>
    <n v="0"/>
    <m/>
    <n v="0"/>
  </r>
  <r>
    <x v="78"/>
    <s v="Normal-Income Tagged"/>
    <n v="114"/>
    <d v="2024-07-03T00:00:00"/>
    <s v="91-120 Days"/>
    <s v="Collins"/>
    <s v="1317150"/>
    <x v="15"/>
    <n v="10045"/>
    <n v="10045"/>
    <n v="0"/>
    <n v="2000"/>
    <n v="0"/>
    <n v="2000"/>
    <n v="0.1991040318566451"/>
    <n v="2000"/>
    <n v="0"/>
    <n v="0"/>
    <m/>
    <n v="0"/>
  </r>
  <r>
    <x v="78"/>
    <s v="Normal-Income Tagged"/>
    <n v="114"/>
    <d v="2024-07-03T00:00:00"/>
    <s v="91-120 Days"/>
    <s v="Collins"/>
    <s v="1317152"/>
    <x v="15"/>
    <n v="10045"/>
    <n v="10045"/>
    <n v="0"/>
    <n v="1000"/>
    <n v="0"/>
    <n v="1000"/>
    <n v="9.9552015928322551E-2"/>
    <n v="1000"/>
    <n v="0"/>
    <n v="0"/>
    <m/>
    <n v="0"/>
  </r>
  <r>
    <x v="79"/>
    <s v="Normal-Income Tagged"/>
    <n v="112"/>
    <d v="2024-07-05T00:00:00"/>
    <s v="91-120 Days"/>
    <s v="Collins"/>
    <s v="1317181"/>
    <x v="17"/>
    <n v="1098416.73"/>
    <n v="0"/>
    <n v="1098416.73"/>
    <n v="191361.8"/>
    <n v="103882.12"/>
    <n v="295243.92"/>
    <n v="0.26879044349588521"/>
    <n v="295243.92"/>
    <n v="103882.12"/>
    <n v="5194.1059999999998"/>
    <n v="2077.6424000000002"/>
    <n v="96610.371599999999"/>
  </r>
  <r>
    <x v="79"/>
    <s v="Normal-Income Tagged"/>
    <n v="112"/>
    <d v="2024-07-05T00:00:00"/>
    <s v="91-120 Days"/>
    <s v="Collins"/>
    <s v="1317182"/>
    <x v="17"/>
    <n v="1656643.81"/>
    <n v="1656644"/>
    <n v="-0.18999999994412065"/>
    <n v="329844.46000000002"/>
    <n v="156676.12"/>
    <n v="486520.58"/>
    <n v="0.29367844618331085"/>
    <n v="486520.63579890481"/>
    <n v="156676.12"/>
    <n v="7833.8060000000005"/>
    <n v="62670.448000000004"/>
    <n v="86171.86599999998"/>
  </r>
  <r>
    <x v="79"/>
    <s v="Normal-Income Tagged"/>
    <n v="112"/>
    <d v="2024-07-05T00:00:00"/>
    <s v="91-120 Days"/>
    <s v="Collins"/>
    <s v="1317184"/>
    <x v="17"/>
    <n v="607217.26"/>
    <n v="607217"/>
    <n v="0.26000000000931323"/>
    <n v="120899.41"/>
    <n v="57427.22"/>
    <n v="178326.63"/>
    <n v="0.29367846032571604"/>
    <n v="178326.55364360032"/>
    <n v="57427.22"/>
    <n v="2871.3610000000003"/>
    <n v="22970.888000000003"/>
    <n v="31584.971000000001"/>
  </r>
  <r>
    <x v="79"/>
    <s v="Normal-Income Tagged"/>
    <n v="112"/>
    <d v="2024-07-05T00:00:00"/>
    <s v="91-120 Days"/>
    <s v="Collins"/>
    <s v="1317188"/>
    <x v="60"/>
    <n v="75995.27"/>
    <n v="75995.27"/>
    <n v="0"/>
    <n v="18903.75"/>
    <n v="0"/>
    <n v="18903.75"/>
    <n v="0.24874903398593096"/>
    <n v="18903.75"/>
    <n v="0"/>
    <n v="0"/>
    <m/>
    <n v="0"/>
  </r>
  <r>
    <x v="79"/>
    <s v="Normal-Income Tagged"/>
    <n v="112"/>
    <d v="2024-07-05T00:00:00"/>
    <s v="91-120 Days"/>
    <s v="Collins"/>
    <s v="1317201"/>
    <x v="60"/>
    <n v="14103"/>
    <n v="14103"/>
    <n v="0"/>
    <n v="1400"/>
    <n v="0"/>
    <n v="1400"/>
    <n v="9.9269658937814656E-2"/>
    <n v="1400"/>
    <n v="0"/>
    <n v="0"/>
    <m/>
    <n v="0"/>
  </r>
  <r>
    <x v="79"/>
    <s v="Normal-Income Tagged"/>
    <n v="112"/>
    <d v="2024-07-05T00:00:00"/>
    <s v="91-120 Days"/>
    <s v="Collins"/>
    <s v="1317204"/>
    <x v="60"/>
    <n v="175003.81"/>
    <n v="175003.81"/>
    <n v="0"/>
    <n v="34836"/>
    <n v="0"/>
    <n v="34836"/>
    <n v="0.19905852335443441"/>
    <n v="34836"/>
    <n v="0"/>
    <n v="0"/>
    <m/>
    <n v="0"/>
  </r>
  <r>
    <x v="79"/>
    <s v="Normal-Income Tagged"/>
    <n v="112"/>
    <d v="2024-07-05T00:00:00"/>
    <s v="91-120 Days"/>
    <s v="Collins"/>
    <s v="1317208"/>
    <x v="60"/>
    <n v="5062.5"/>
    <n v="5062.5"/>
    <n v="0"/>
    <n v="500"/>
    <n v="0"/>
    <n v="500"/>
    <n v="9.8765432098765427E-2"/>
    <n v="500"/>
    <n v="0"/>
    <n v="0"/>
    <m/>
    <n v="0"/>
  </r>
  <r>
    <x v="79"/>
    <s v="Normal-Income Tagged"/>
    <n v="112"/>
    <d v="2024-07-05T00:00:00"/>
    <s v="91-120 Days"/>
    <s v="Collins"/>
    <s v="1317210"/>
    <x v="60"/>
    <n v="1004562.1"/>
    <n v="1004562.1"/>
    <n v="0"/>
    <n v="100002.2"/>
    <n v="0"/>
    <n v="100002.2"/>
    <n v="9.954805183273388E-2"/>
    <n v="100002.2"/>
    <n v="0"/>
    <n v="0"/>
    <m/>
    <n v="0"/>
  </r>
  <r>
    <x v="79"/>
    <s v="Normal-Income Tagged"/>
    <n v="112"/>
    <d v="2024-07-05T00:00:00"/>
    <s v="91-120 Days"/>
    <s v="Collins"/>
    <s v="1317214"/>
    <x v="61"/>
    <n v="4000418.05"/>
    <n v="4000418.05"/>
    <n v="0"/>
    <n v="995614.25"/>
    <n v="0"/>
    <n v="995614.25"/>
    <n v="0.24887755168487954"/>
    <n v="995614.25"/>
    <m/>
    <n v="0"/>
    <m/>
    <n v="0"/>
  </r>
  <r>
    <x v="79"/>
    <s v="Normal-Income Tagged"/>
    <n v="112"/>
    <d v="2024-07-05T00:00:00"/>
    <s v="91-120 Days"/>
    <s v="Collins"/>
    <s v="1317215"/>
    <x v="61"/>
    <n v="445272.58"/>
    <n v="445272.58"/>
    <n v="0"/>
    <n v="110809.5"/>
    <n v="0"/>
    <n v="110809.5"/>
    <n v="0.24885767724569968"/>
    <n v="110809.5"/>
    <m/>
    <n v="0"/>
    <m/>
    <n v="0"/>
  </r>
  <r>
    <x v="80"/>
    <s v="Normal-Income Tagged"/>
    <n v="109"/>
    <d v="2024-07-08T00:00:00"/>
    <s v="91-120 Days"/>
    <s v="Collins"/>
    <s v="1317223"/>
    <x v="8"/>
    <n v="670"/>
    <n v="670"/>
    <n v="0"/>
    <n v="66.7"/>
    <n v="0"/>
    <n v="66.7"/>
    <n v="9.9552238805970153E-2"/>
    <n v="66.7"/>
    <n v="0"/>
    <n v="0"/>
    <m/>
    <n v="0"/>
  </r>
  <r>
    <x v="81"/>
    <s v="Normal-Income Tagged"/>
    <n v="108"/>
    <d v="2024-07-09T00:00:00"/>
    <s v="91-120 Days"/>
    <s v="Collins"/>
    <n v="1317262"/>
    <x v="49"/>
    <n v="1969604.51"/>
    <n v="1969604.51"/>
    <n v="0"/>
    <n v="196078.1"/>
    <n v="0"/>
    <n v="196078.1"/>
    <n v="9.9552016155771292E-2"/>
    <n v="196078.1"/>
    <n v="0"/>
    <n v="0"/>
    <m/>
    <n v="0"/>
  </r>
  <r>
    <x v="81"/>
    <s v="Normal-Income Tagged"/>
    <n v="108"/>
    <d v="2024-07-09T00:00:00"/>
    <s v="91-120 Days"/>
    <s v="Collins"/>
    <s v="1317282"/>
    <x v="52"/>
    <n v="165556.49"/>
    <n v="165556.49"/>
    <n v="0"/>
    <n v="32955"/>
    <n v="0"/>
    <n v="32955"/>
    <n v="0.19905592344945222"/>
    <n v="32955"/>
    <n v="0"/>
    <n v="0"/>
    <m/>
    <n v="0"/>
  </r>
  <r>
    <x v="82"/>
    <s v="Normal-Income Tagged"/>
    <n v="107"/>
    <d v="2024-07-10T00:00:00"/>
    <s v="91-120 Days"/>
    <s v="Collins"/>
    <s v="1317304"/>
    <x v="0"/>
    <n v="4095138.61"/>
    <n v="4095138.61"/>
    <n v="0"/>
    <m/>
    <n v="0"/>
    <n v="0"/>
    <n v="0"/>
    <n v="0"/>
    <n v="0"/>
    <n v="0"/>
    <m/>
    <n v="0"/>
  </r>
  <r>
    <x v="82"/>
    <s v="Normal-Income Tagged"/>
    <n v="107"/>
    <d v="2024-07-10T00:00:00"/>
    <s v="91-120 Days"/>
    <s v="Collins"/>
    <s v="1317305"/>
    <x v="62"/>
    <n v="58303.19"/>
    <n v="58303.19"/>
    <n v="0"/>
    <n v="14510.5"/>
    <n v="0"/>
    <n v="14510.5"/>
    <n v="0.24888003555208557"/>
    <n v="14510.5"/>
    <n v="0"/>
    <n v="0"/>
    <m/>
    <n v="0"/>
  </r>
  <r>
    <x v="82"/>
    <s v="Normal-Income Tagged"/>
    <n v="107"/>
    <d v="2024-07-10T00:00:00"/>
    <s v="91-120 Days"/>
    <s v="Collins"/>
    <s v="1317307"/>
    <x v="62"/>
    <n v="20766.03"/>
    <n v="20766.03"/>
    <n v="0"/>
    <n v="2067.3000000000002"/>
    <n v="0"/>
    <n v="2067.3000000000002"/>
    <n v="9.9552008737346542E-2"/>
    <n v="2067.3000000000002"/>
    <n v="0"/>
    <n v="0"/>
    <m/>
    <n v="0"/>
  </r>
  <r>
    <x v="82"/>
    <s v="Normal-Income Tagged"/>
    <n v="107"/>
    <d v="2024-07-10T00:00:00"/>
    <s v="91-120 Days"/>
    <s v="Collins"/>
    <s v="1317313"/>
    <x v="53"/>
    <n v="174326.59"/>
    <n v="174326.59"/>
    <n v="0"/>
    <n v="17354.560000000001"/>
    <n v="0"/>
    <n v="17354.560000000001"/>
    <n v="9.9551996055220277E-2"/>
    <n v="17354.560000000001"/>
    <n v="0"/>
    <n v="0"/>
    <m/>
    <n v="0"/>
  </r>
  <r>
    <x v="82"/>
    <s v="Normal-Income Tagged"/>
    <n v="107"/>
    <d v="2024-07-10T00:00:00"/>
    <s v="91-120 Days"/>
    <s v="Collins"/>
    <s v="1317314"/>
    <x v="53"/>
    <n v="152673.73000000001"/>
    <n v="152673.73000000001"/>
    <n v="0"/>
    <n v="15198.98"/>
    <n v="0"/>
    <n v="15198.98"/>
    <n v="9.95520316429028E-2"/>
    <n v="15198.98"/>
    <n v="0"/>
    <n v="0"/>
    <m/>
    <n v="0"/>
  </r>
  <r>
    <x v="83"/>
    <s v="Normal-Income Tagged"/>
    <n v="106"/>
    <d v="2024-07-11T00:00:00"/>
    <s v="91-120 Days"/>
    <s v="Collins"/>
    <s v="1317315"/>
    <x v="53"/>
    <n v="99326.35"/>
    <n v="99326.35"/>
    <n v="0"/>
    <n v="9888.14"/>
    <n v="0"/>
    <n v="9888.14"/>
    <n v="9.9552032265355556E-2"/>
    <n v="9888.14"/>
    <n v="0"/>
    <n v="0"/>
    <m/>
    <n v="0"/>
  </r>
  <r>
    <x v="83"/>
    <s v="Normal-Income Tagged"/>
    <n v="106"/>
    <d v="2024-07-11T00:00:00"/>
    <s v="91-120 Days"/>
    <s v="Collins"/>
    <s v="1317316"/>
    <x v="53"/>
    <n v="147811.68"/>
    <n v="147811.68"/>
    <n v="0"/>
    <n v="14714.95"/>
    <n v="0"/>
    <n v="14714.95"/>
    <n v="9.9552011045405897E-2"/>
    <n v="14714.95"/>
    <n v="0"/>
    <n v="0"/>
    <m/>
    <n v="0"/>
  </r>
  <r>
    <x v="83"/>
    <s v="Normal-Income Tagged"/>
    <n v="106"/>
    <d v="2024-07-11T00:00:00"/>
    <s v="91-120 Days"/>
    <s v="Collins"/>
    <s v="1317342"/>
    <x v="63"/>
    <n v="19000000"/>
    <n v="19000000"/>
    <n v="0"/>
    <n v="2458934.79"/>
    <n v="0"/>
    <n v="2458934.79"/>
    <n v="0.12941762052631578"/>
    <n v="2458934.79"/>
    <n v="0"/>
    <n v="0"/>
    <m/>
    <n v="0"/>
  </r>
  <r>
    <x v="84"/>
    <s v="Normal-Income Tagged"/>
    <n v="105"/>
    <d v="2024-07-12T00:00:00"/>
    <s v="91-120 Days"/>
    <s v="Collins"/>
    <s v="14905"/>
    <x v="17"/>
    <n v="-2187318.84"/>
    <n v="-2187319"/>
    <n v="0.16000000014901161"/>
    <n v="-217752"/>
    <n v="-163314"/>
    <n v="-381066"/>
    <n v="0.17421602787456447"/>
    <n v="-381066.02787456446"/>
    <n v="-163314"/>
    <n v="-8165.7000000000007"/>
    <n v="-65325.600000000006"/>
    <n v="-89822.699999999983"/>
  </r>
  <r>
    <x v="84"/>
    <s v="Normal-Income Tagged"/>
    <n v="105"/>
    <d v="2024-07-12T00:00:00"/>
    <s v="91-120 Days"/>
    <s v="Collins"/>
    <s v="1317354"/>
    <x v="8"/>
    <n v="24835.5"/>
    <n v="24835.5"/>
    <n v="0"/>
    <n v="2472.42"/>
    <n v="0"/>
    <n v="2472.42"/>
    <n v="9.9551851180769466E-2"/>
    <n v="2472.42"/>
    <n v="0"/>
    <n v="0"/>
    <m/>
    <n v="0"/>
  </r>
  <r>
    <x v="84"/>
    <s v="Normal-Income Tagged"/>
    <n v="105"/>
    <d v="2024-07-12T00:00:00"/>
    <s v="91-120 Days"/>
    <s v="Collins"/>
    <s v="1317360"/>
    <x v="53"/>
    <n v="97418.5"/>
    <n v="97418.5"/>
    <n v="0"/>
    <n v="9698.2099999999991"/>
    <n v="0"/>
    <n v="9698.2099999999991"/>
    <n v="9.9552035804287675E-2"/>
    <n v="9698.2099999999991"/>
    <n v="0"/>
    <n v="0"/>
    <m/>
    <n v="0"/>
  </r>
  <r>
    <x v="84"/>
    <s v="Normal-Income Tagged"/>
    <n v="105"/>
    <d v="2024-07-12T00:00:00"/>
    <s v="91-120 Days"/>
    <s v="Collins"/>
    <s v="1317361"/>
    <x v="53"/>
    <n v="152673.75"/>
    <n v="152673.75"/>
    <n v="0"/>
    <n v="15198.98"/>
    <n v="0"/>
    <n v="15198.98"/>
    <n v="9.9552018601757011E-2"/>
    <n v="15198.98"/>
    <n v="0"/>
    <n v="0"/>
    <m/>
    <n v="0"/>
  </r>
  <r>
    <x v="84"/>
    <s v="Normal-Income Tagged"/>
    <n v="105"/>
    <d v="2024-07-12T00:00:00"/>
    <s v="91-120 Days"/>
    <s v="Collins"/>
    <s v="1317363"/>
    <x v="17"/>
    <n v="383976.15"/>
    <n v="383976"/>
    <n v="0.15000000002328306"/>
    <n v="38225.599999999999"/>
    <n v="28669.200000000001"/>
    <n v="66894.8"/>
    <n v="0.17421602878199596"/>
    <n v="66894.773867595679"/>
    <n v="28669.200000000001"/>
    <n v="1433.46"/>
    <n v="11467.68"/>
    <n v="15768.060000000001"/>
  </r>
  <r>
    <x v="84"/>
    <s v="Normal-Income Tagged"/>
    <n v="105"/>
    <d v="2024-07-12T00:00:00"/>
    <s v="91-120 Days"/>
    <s v="Collins"/>
    <s v="1317364"/>
    <x v="53"/>
    <n v="99793.31"/>
    <n v="99793.31"/>
    <n v="0"/>
    <n v="9934.6299999999992"/>
    <n v="0"/>
    <n v="9934.6299999999992"/>
    <n v="9.9552064161415224E-2"/>
    <n v="9934.6299999999992"/>
    <n v="0"/>
    <n v="0"/>
    <m/>
    <n v="0"/>
  </r>
  <r>
    <x v="84"/>
    <s v="Normal-Income Tagged"/>
    <n v="105"/>
    <d v="2024-07-12T00:00:00"/>
    <s v="91-120 Days"/>
    <s v="Collins"/>
    <s v="1317365"/>
    <x v="17"/>
    <n v="81301.210000000006"/>
    <n v="81301"/>
    <n v="0.21000000000640284"/>
    <n v="8093.7"/>
    <n v="6070.28"/>
    <n v="14163.98"/>
    <n v="0.17421610330276754"/>
    <n v="14163.943414618305"/>
    <n v="6070.28"/>
    <n v="303.51400000000001"/>
    <n v="2428.1120000000001"/>
    <n v="3338.6539999999995"/>
  </r>
  <r>
    <x v="84"/>
    <s v="Normal-Income Tagged"/>
    <n v="105"/>
    <d v="2024-07-12T00:00:00"/>
    <s v="91-120 Days"/>
    <s v="Collins"/>
    <s v="1317366"/>
    <x v="53"/>
    <n v="222241.92000000001"/>
    <n v="222241.92000000001"/>
    <n v="0"/>
    <n v="22124.63"/>
    <n v="0"/>
    <n v="22124.63"/>
    <n v="9.9552010709770683E-2"/>
    <n v="22124.63"/>
    <n v="0"/>
    <n v="0"/>
    <m/>
    <n v="0"/>
  </r>
  <r>
    <x v="84"/>
    <s v="Normal-Income Tagged"/>
    <n v="105"/>
    <d v="2024-07-12T00:00:00"/>
    <s v="91-120 Days"/>
    <s v="Collins"/>
    <s v="1317378"/>
    <x v="17"/>
    <n v="2187318.84"/>
    <n v="2187319"/>
    <n v="-0.16000000014901161"/>
    <n v="217752"/>
    <n v="163314"/>
    <n v="381066"/>
    <n v="0.17421602787456447"/>
    <n v="381066.02787456446"/>
    <n v="163314"/>
    <n v="8165.7000000000007"/>
    <n v="65325.600000000006"/>
    <n v="89822.699999999983"/>
  </r>
  <r>
    <x v="84"/>
    <s v="Normal-Income Tagged"/>
    <n v="105"/>
    <d v="2024-07-12T00:00:00"/>
    <s v="91-120 Days"/>
    <s v="Collins"/>
    <s v="1317379"/>
    <x v="53"/>
    <n v="99793.31"/>
    <n v="99793.31"/>
    <n v="0"/>
    <n v="9934.6299999999992"/>
    <n v="0"/>
    <n v="9934.6299999999992"/>
    <n v="9.9552064161415224E-2"/>
    <n v="9934.6299999999992"/>
    <n v="0"/>
    <n v="0"/>
    <m/>
    <n v="0"/>
  </r>
  <r>
    <x v="84"/>
    <s v="Normal-Income Tagged"/>
    <n v="105"/>
    <d v="2024-07-12T00:00:00"/>
    <s v="91-120 Days"/>
    <s v="Collins"/>
    <s v="1317380"/>
    <x v="17"/>
    <n v="2059395.77"/>
    <n v="2059396"/>
    <n v="-0.22999999998137355"/>
    <n v="205017"/>
    <n v="153762.75"/>
    <n v="358779.75"/>
    <n v="0.17421602745158596"/>
    <n v="358779.79006968631"/>
    <n v="153762.75"/>
    <n v="7688.1375000000007"/>
    <n v="61505.100000000006"/>
    <n v="84569.512499999983"/>
  </r>
  <r>
    <x v="84"/>
    <s v="Normal-Income Tagged"/>
    <n v="105"/>
    <d v="2024-07-12T00:00:00"/>
    <s v="91-120 Days"/>
    <s v="Collins"/>
    <s v="1317383"/>
    <x v="53"/>
    <n v="99793.31"/>
    <n v="99793.31"/>
    <n v="0"/>
    <n v="9934.6299999999992"/>
    <n v="0"/>
    <n v="9934.6299999999992"/>
    <n v="9.9552064161415224E-2"/>
    <n v="9934.6299999999992"/>
    <n v="0"/>
    <n v="0"/>
    <m/>
    <n v="0"/>
  </r>
  <r>
    <x v="84"/>
    <s v="Normal-Income Tagged"/>
    <n v="105"/>
    <d v="2024-07-12T00:00:00"/>
    <s v="91-120 Days"/>
    <s v="Collins"/>
    <s v="1317385"/>
    <x v="53"/>
    <n v="159593.26"/>
    <n v="159593.26"/>
    <n v="0"/>
    <n v="15887.83"/>
    <n v="0"/>
    <n v="15887.83"/>
    <n v="9.9552011156360865E-2"/>
    <n v="15887.830000000002"/>
    <n v="0"/>
    <n v="0"/>
    <m/>
    <n v="0"/>
  </r>
  <r>
    <x v="84"/>
    <s v="Normal-Income Tagged"/>
    <n v="105"/>
    <d v="2024-07-12T00:00:00"/>
    <s v="91-120 Days"/>
    <s v="Collins"/>
    <s v="1317387"/>
    <x v="53"/>
    <n v="169276.17"/>
    <n v="169276.17"/>
    <n v="0"/>
    <n v="16851.78"/>
    <n v="0"/>
    <n v="16851.78"/>
    <n v="9.9551992462967448E-2"/>
    <n v="16851.78"/>
    <n v="0"/>
    <n v="0"/>
    <m/>
    <n v="0"/>
  </r>
  <r>
    <x v="84"/>
    <s v="Normal-Income Tagged"/>
    <n v="105"/>
    <d v="2024-07-12T00:00:00"/>
    <s v="91-120 Days"/>
    <s v="Collins"/>
    <s v="1317389"/>
    <x v="53"/>
    <n v="92329.49"/>
    <n v="92329.49"/>
    <n v="0"/>
    <n v="9191.59"/>
    <n v="0"/>
    <n v="9191.59"/>
    <n v="9.9552049946338914E-2"/>
    <n v="9191.59"/>
    <n v="0"/>
    <n v="0"/>
    <m/>
    <n v="0"/>
  </r>
  <r>
    <x v="84"/>
    <s v="Normal-Income Tagged"/>
    <n v="105"/>
    <d v="2024-07-12T00:00:00"/>
    <s v="91-120 Days"/>
    <s v="Collins"/>
    <s v="1317394"/>
    <x v="53"/>
    <n v="223406"/>
    <n v="223406"/>
    <n v="0"/>
    <n v="22240.52"/>
    <n v="0"/>
    <n v="22240.52"/>
    <n v="9.9552026355603701E-2"/>
    <n v="22240.52"/>
    <n v="0"/>
    <n v="0"/>
    <m/>
    <n v="0"/>
  </r>
  <r>
    <x v="84"/>
    <s v="Normal-Income Tagged"/>
    <n v="105"/>
    <d v="2024-07-12T00:00:00"/>
    <s v="91-120 Days"/>
    <s v="Collins"/>
    <s v="1317396"/>
    <x v="17"/>
    <n v="7049676.4299999997"/>
    <n v="7049676"/>
    <n v="0.42999999970197678"/>
    <n v="701809.5"/>
    <n v="500039.27"/>
    <n v="1201848.77"/>
    <n v="0.17048282739410781"/>
    <n v="1201848.6966923843"/>
    <n v="500039.27"/>
    <n v="25001.963500000002"/>
    <n v="200015.70800000001"/>
    <n v="275021.59849999996"/>
  </r>
  <r>
    <x v="84"/>
    <s v="Normal-Income Tagged"/>
    <n v="105"/>
    <d v="2024-07-12T00:00:00"/>
    <s v="91-120 Days"/>
    <s v="Collins"/>
    <n v="1317411"/>
    <x v="64"/>
    <n v="554499"/>
    <n v="0"/>
    <n v="554499"/>
    <n v="55201.49"/>
    <n v="0"/>
    <n v="55201.49"/>
    <n v="9.9552010012642037E-2"/>
    <n v="0"/>
    <n v="55201.49"/>
    <n v="2760.0745000000002"/>
    <m/>
    <n v="52441.415499999996"/>
  </r>
  <r>
    <x v="84"/>
    <s v="Normal-Income Tagged"/>
    <n v="105"/>
    <d v="2024-07-12T00:00:00"/>
    <s v="91-120 Days"/>
    <s v="Collins"/>
    <n v="1317416"/>
    <x v="64"/>
    <n v="6242638.8499999996"/>
    <n v="0"/>
    <n v="6242638.8499999996"/>
    <n v="621463.30000000005"/>
    <n v="590390.14"/>
    <n v="1211853.44"/>
    <n v="0.19412518794035313"/>
    <n v="0"/>
    <n v="1211853.44"/>
    <n v="60592.671999999999"/>
    <m/>
    <n v="1151260.7679999999"/>
  </r>
  <r>
    <x v="84"/>
    <s v="Normal-Income Tagged"/>
    <n v="105"/>
    <d v="2024-07-12T00:00:00"/>
    <s v="91-120 Days"/>
    <s v="Collins"/>
    <n v="1317419"/>
    <x v="64"/>
    <n v="7695050.4299999997"/>
    <n v="0"/>
    <n v="7695050.4299999997"/>
    <n v="1532107.6"/>
    <n v="727751.11"/>
    <n v="2259858.71"/>
    <n v="0.29367692006145829"/>
    <n v="0"/>
    <n v="2259858.71"/>
    <n v="112992.93550000001"/>
    <m/>
    <n v="2146865.7744999998"/>
  </r>
  <r>
    <x v="85"/>
    <s v="Normal-Income Tagged"/>
    <n v="102"/>
    <d v="2024-07-15T00:00:00"/>
    <s v="91-120 Days"/>
    <s v="Pius"/>
    <s v="1317443"/>
    <x v="65"/>
    <n v="105472.5"/>
    <n v="105472.5"/>
    <n v="0"/>
    <n v="10500"/>
    <n v="0"/>
    <n v="10500"/>
    <n v="9.9552015928322551E-2"/>
    <n v="10500"/>
    <n v="0"/>
    <n v="0"/>
    <m/>
    <n v="0"/>
  </r>
  <r>
    <x v="86"/>
    <s v="Normal-Income Tagged"/>
    <n v="100"/>
    <d v="2024-07-17T00:00:00"/>
    <s v="91-120 Days"/>
    <s v="Pius"/>
    <s v="1317451"/>
    <x v="54"/>
    <n v="1356717.88"/>
    <n v="1356717.88"/>
    <n v="0"/>
    <n v="135064"/>
    <n v="0"/>
    <n v="135064"/>
    <n v="9.9552015928322551E-2"/>
    <n v="135064"/>
    <n v="0"/>
    <n v="0"/>
    <m/>
    <n v="0"/>
  </r>
  <r>
    <x v="86"/>
    <s v="Normal-Income Tagged"/>
    <n v="100"/>
    <d v="2024-07-17T00:00:00"/>
    <s v="91-120 Days"/>
    <s v="Pius"/>
    <s v="1317453"/>
    <x v="61"/>
    <n v="15107.5"/>
    <n v="15107.5"/>
    <n v="0"/>
    <n v="3000"/>
    <n v="0"/>
    <n v="3000"/>
    <n v="0.19857686579513487"/>
    <n v="3000"/>
    <m/>
    <n v="0"/>
    <m/>
    <n v="0"/>
  </r>
  <r>
    <x v="86"/>
    <s v="Normal-Income Tagged"/>
    <n v="100"/>
    <d v="2024-07-17T00:00:00"/>
    <s v="91-120 Days"/>
    <s v="Pius"/>
    <s v="1317455"/>
    <x v="61"/>
    <n v="42229"/>
    <n v="42229"/>
    <n v="0"/>
    <n v="8400"/>
    <n v="0"/>
    <n v="8400"/>
    <n v="0.19891543725875582"/>
    <n v="8400"/>
    <m/>
    <n v="0"/>
    <m/>
    <n v="0"/>
  </r>
  <r>
    <x v="86"/>
    <s v="Normal-Income Tagged"/>
    <n v="100"/>
    <d v="2024-07-17T00:00:00"/>
    <s v="91-120 Days"/>
    <s v="Pius"/>
    <s v="1317472"/>
    <x v="53"/>
    <n v="237957.01"/>
    <n v="237957.01"/>
    <n v="0"/>
    <n v="23689.1"/>
    <n v="0"/>
    <n v="23689.1"/>
    <n v="9.9552015719141865E-2"/>
    <n v="23689.1"/>
    <n v="0"/>
    <n v="0"/>
    <m/>
    <n v="0"/>
  </r>
  <r>
    <x v="86"/>
    <s v="Normal-Income Tagged"/>
    <n v="100"/>
    <d v="2024-07-17T00:00:00"/>
    <s v="91-120 Days"/>
    <s v="Pius"/>
    <s v="1317476"/>
    <x v="66"/>
    <n v="186958"/>
    <n v="186958"/>
    <n v="0"/>
    <n v="37224.089999999997"/>
    <n v="0"/>
    <n v="37224.089999999997"/>
    <n v="0.19910402336353616"/>
    <n v="37224.089999999997"/>
    <n v="0"/>
    <n v="0"/>
    <m/>
    <n v="0"/>
  </r>
  <r>
    <x v="87"/>
    <s v="Normal-Income Tagged"/>
    <n v="98"/>
    <d v="2024-07-19T00:00:00"/>
    <s v="91-120 Days"/>
    <s v="Pius"/>
    <s v="14912"/>
    <x v="53"/>
    <n v="-505850.13"/>
    <n v="0"/>
    <n v="-505850.13"/>
    <n v="-50358.400000000001"/>
    <n v="0"/>
    <n v="-50358.400000000001"/>
    <n v="9.9552015534719748E-2"/>
    <n v="0"/>
    <n v="-50358.400000000001"/>
    <n v="-2517.92"/>
    <m/>
    <n v="-47840.480000000003"/>
  </r>
  <r>
    <x v="87"/>
    <s v="Normal-Income Tagged"/>
    <n v="98"/>
    <d v="2024-07-19T00:00:00"/>
    <s v="91-120 Days"/>
    <s v="Pius"/>
    <n v="1317494"/>
    <x v="67"/>
    <n v="10654901.26"/>
    <n v="10654901.26"/>
    <n v="0"/>
    <n v="1060716.8999999999"/>
    <n v="0"/>
    <n v="1060716.8999999999"/>
    <n v="9.9552015932994189E-2"/>
    <n v="1060716.8999999999"/>
    <n v="0"/>
    <n v="0"/>
    <m/>
    <n v="0"/>
  </r>
  <r>
    <x v="87"/>
    <s v="Normal-Income Tagged"/>
    <n v="98"/>
    <d v="2024-07-19T00:00:00"/>
    <s v="91-120 Days"/>
    <s v="Pius"/>
    <n v="1317496"/>
    <x v="53"/>
    <n v="135023.51999999999"/>
    <n v="135023.51999999999"/>
    <n v="0"/>
    <n v="13441.86"/>
    <n v="0"/>
    <n v="13441.86"/>
    <n v="9.9551989164554461E-2"/>
    <n v="13441.86"/>
    <n v="0"/>
    <n v="0"/>
    <m/>
    <n v="0"/>
  </r>
  <r>
    <x v="87"/>
    <s v="Normal-Income Tagged"/>
    <n v="98"/>
    <d v="2024-07-19T00:00:00"/>
    <s v="91-120 Days"/>
    <s v="Pius"/>
    <s v="1317497"/>
    <x v="53"/>
    <n v="92789.02"/>
    <n v="92789.02"/>
    <n v="0"/>
    <n v="9237.33"/>
    <n v="0"/>
    <n v="9237.33"/>
    <n v="9.9551972851960283E-2"/>
    <n v="9237.33"/>
    <n v="0"/>
    <n v="0"/>
    <m/>
    <n v="0"/>
  </r>
  <r>
    <x v="87"/>
    <s v="Normal-Income Tagged"/>
    <n v="98"/>
    <d v="2024-07-19T00:00:00"/>
    <s v="91-120 Days"/>
    <s v="Pius"/>
    <s v="1317498"/>
    <x v="53"/>
    <n v="147762.54999999999"/>
    <n v="147762.54999999999"/>
    <n v="0"/>
    <n v="14710.06"/>
    <n v="0"/>
    <n v="14710.06"/>
    <n v="9.9552017747392696E-2"/>
    <n v="14710.06"/>
    <n v="0"/>
    <n v="0"/>
    <m/>
    <n v="0"/>
  </r>
  <r>
    <x v="87"/>
    <s v="Normal-Income Tagged"/>
    <n v="98"/>
    <d v="2024-07-19T00:00:00"/>
    <s v="91-120 Days"/>
    <s v="Pius"/>
    <s v="1317499"/>
    <x v="53"/>
    <n v="161596.17000000001"/>
    <n v="161596.17000000001"/>
    <n v="0"/>
    <n v="16087.23"/>
    <n v="0"/>
    <n v="16087.23"/>
    <n v="9.9552050026928227E-2"/>
    <n v="16087.23"/>
    <n v="0"/>
    <n v="0"/>
    <m/>
    <n v="0"/>
  </r>
  <r>
    <x v="88"/>
    <s v="Normal-Income Tagged"/>
    <n v="91"/>
    <d v="2024-07-26T00:00:00"/>
    <s v="91-120 Days"/>
    <s v="Pius"/>
    <s v="1317527"/>
    <x v="15"/>
    <n v="16950.939999999999"/>
    <n v="16950.939999999999"/>
    <n v="0"/>
    <n v="1687.5"/>
    <n v="1265.6300000000001"/>
    <n v="2953.13"/>
    <n v="0.17421629714930265"/>
    <n v="2953.13"/>
    <n v="0"/>
    <n v="0"/>
    <m/>
    <n v="0"/>
  </r>
  <r>
    <x v="88"/>
    <s v="Normal-Income Tagged"/>
    <n v="91"/>
    <d v="2024-07-26T00:00:00"/>
    <s v="91-120 Days"/>
    <s v="Pius"/>
    <n v="1317540"/>
    <x v="64"/>
    <n v="3724030.89"/>
    <n v="0"/>
    <n v="3724030.89"/>
    <n v="370730.8"/>
    <n v="352194.26"/>
    <n v="722925.06"/>
    <n v="0.19412434573011828"/>
    <n v="0"/>
    <n v="722925.06"/>
    <n v="36146.253000000004"/>
    <m/>
    <n v="686778.80700000003"/>
  </r>
  <r>
    <x v="88"/>
    <s v="Normal-Income Tagged"/>
    <n v="91"/>
    <d v="2024-07-26T00:00:00"/>
    <s v="91-120 Days"/>
    <s v="Pius"/>
    <s v="1317542"/>
    <x v="16"/>
    <n v="154866.95000000001"/>
    <n v="0"/>
    <n v="154866.95000000001"/>
    <n v="15417.32"/>
    <n v="0"/>
    <n v="15417.32"/>
    <n v="9.9552034827314659E-2"/>
    <n v="0"/>
    <n v="15417.32"/>
    <n v="770.86599999999999"/>
    <m/>
    <n v="14646.454"/>
  </r>
  <r>
    <x v="88"/>
    <s v="Normal-Income Tagged"/>
    <n v="91"/>
    <d v="2024-07-26T00:00:00"/>
    <s v="91-120 Days"/>
    <s v="Pius"/>
    <s v="1317544"/>
    <x v="16"/>
    <n v="50825.7"/>
    <n v="0"/>
    <n v="50825.7"/>
    <n v="10119.6"/>
    <n v="0"/>
    <n v="10119.6"/>
    <n v="0.19910399660014522"/>
    <n v="0"/>
    <n v="10119.6"/>
    <n v="505.98"/>
    <m/>
    <n v="9613.6200000000008"/>
  </r>
  <r>
    <x v="88"/>
    <s v="Normal-Income Tagged"/>
    <n v="91"/>
    <d v="2024-07-26T00:00:00"/>
    <s v="91-120 Days"/>
    <s v="Pius"/>
    <s v="1317545"/>
    <x v="16"/>
    <n v="38497.160000000003"/>
    <n v="0"/>
    <n v="38497.160000000003"/>
    <n v="9581.18"/>
    <n v="0"/>
    <n v="9581.18"/>
    <n v="0.24888017713514449"/>
    <n v="0"/>
    <n v="9581.18"/>
    <n v="479.05900000000003"/>
    <m/>
    <n v="9102.121000000001"/>
  </r>
  <r>
    <x v="89"/>
    <s v="Normal-Income Tagged"/>
    <n v="88"/>
    <d v="2024-07-29T00:00:00"/>
    <s v="61-90 Days"/>
    <s v="Pius"/>
    <s v="1317552"/>
    <x v="59"/>
    <n v="7558.68"/>
    <n v="0"/>
    <n v="7558.68"/>
    <n v="1871.25"/>
    <n v="0"/>
    <n v="1871.25"/>
    <n v="0.24756306656717839"/>
    <n v="0"/>
    <n v="1871.25"/>
    <n v="93.5625"/>
    <m/>
    <n v="1777.6875"/>
  </r>
  <r>
    <x v="89"/>
    <s v="Normal-Income Tagged"/>
    <n v="88"/>
    <d v="2024-07-29T00:00:00"/>
    <s v="61-90 Days"/>
    <s v="Pius"/>
    <s v="1317553"/>
    <x v="59"/>
    <n v="5062.5"/>
    <n v="0"/>
    <n v="5062.5"/>
    <n v="500"/>
    <n v="0"/>
    <n v="500"/>
    <n v="9.8765432098765427E-2"/>
    <n v="0"/>
    <n v="500"/>
    <n v="25"/>
    <m/>
    <n v="475"/>
  </r>
  <r>
    <x v="89"/>
    <s v="Normal-Income Tagged"/>
    <n v="88"/>
    <d v="2024-07-29T00:00:00"/>
    <s v="61-90 Days"/>
    <s v="Pius"/>
    <s v="1317554"/>
    <x v="59"/>
    <n v="29618.51"/>
    <n v="0"/>
    <n v="29618.51"/>
    <n v="2944.6"/>
    <n v="0"/>
    <n v="2944.6"/>
    <n v="9.9417560167611399E-2"/>
    <n v="0"/>
    <n v="2944.6"/>
    <n v="147.22999999999999"/>
    <m/>
    <n v="2797.37"/>
  </r>
  <r>
    <x v="89"/>
    <s v="Normal-Income Tagged"/>
    <n v="88"/>
    <d v="2024-07-29T00:00:00"/>
    <s v="61-90 Days"/>
    <s v="Pius"/>
    <s v="1317555"/>
    <x v="59"/>
    <n v="5062.5"/>
    <n v="0"/>
    <n v="5062.5"/>
    <n v="1000"/>
    <n v="0"/>
    <n v="1000"/>
    <n v="0.19753086419753085"/>
    <n v="0"/>
    <n v="1000"/>
    <n v="50"/>
    <m/>
    <n v="950"/>
  </r>
  <r>
    <x v="89"/>
    <s v="Normal-Income Tagged"/>
    <n v="88"/>
    <d v="2024-07-29T00:00:00"/>
    <s v="61-90 Days"/>
    <s v="Pius"/>
    <s v="1317556"/>
    <x v="59"/>
    <n v="5062.5"/>
    <n v="0"/>
    <n v="5062.5"/>
    <n v="1000"/>
    <n v="0"/>
    <n v="1000"/>
    <n v="0.19753086419753085"/>
    <n v="0"/>
    <n v="1000"/>
    <n v="50"/>
    <m/>
    <n v="950"/>
  </r>
  <r>
    <x v="89"/>
    <s v="Normal-Income Tagged"/>
    <n v="88"/>
    <d v="2024-07-29T00:00:00"/>
    <s v="61-90 Days"/>
    <s v="Pius"/>
    <s v="1317559"/>
    <x v="59"/>
    <n v="5062.5"/>
    <n v="0"/>
    <n v="5062.5"/>
    <n v="500"/>
    <n v="0"/>
    <n v="500"/>
    <n v="9.8765432098765427E-2"/>
    <n v="0"/>
    <n v="500"/>
    <n v="25"/>
    <m/>
    <n v="475"/>
  </r>
  <r>
    <x v="89"/>
    <s v="Normal-Income Tagged"/>
    <n v="88"/>
    <d v="2024-07-29T00:00:00"/>
    <s v="61-90 Days"/>
    <s v="Pius"/>
    <s v="1317570"/>
    <x v="7"/>
    <n v="174872.92"/>
    <n v="174872.92"/>
    <n v="0"/>
    <n v="34817.9"/>
    <n v="0"/>
    <n v="34817.9"/>
    <n v="0.19910401221641405"/>
    <n v="34817.9"/>
    <n v="0"/>
    <n v="0"/>
    <m/>
    <n v="0"/>
  </r>
  <r>
    <x v="89"/>
    <s v="Normal-Income Tagged"/>
    <n v="88"/>
    <d v="2024-07-29T00:00:00"/>
    <s v="61-90 Days"/>
    <s v="Pius"/>
    <s v="1317575"/>
    <x v="53"/>
    <n v="91388.17"/>
    <n v="91388.17"/>
    <n v="0"/>
    <n v="9097.8799999999992"/>
    <n v="0"/>
    <n v="9097.8799999999992"/>
    <n v="9.9552053619193809E-2"/>
    <n v="9097.8799999999992"/>
    <n v="0"/>
    <n v="0"/>
    <m/>
    <n v="0"/>
  </r>
  <r>
    <x v="89"/>
    <s v="Normal-Income Tagged"/>
    <n v="88"/>
    <d v="2024-07-29T00:00:00"/>
    <s v="61-90 Days"/>
    <s v="Pius"/>
    <s v="1317576"/>
    <x v="22"/>
    <n v="11848.6"/>
    <n v="0"/>
    <n v="11848.6"/>
    <n v="1080"/>
    <n v="0"/>
    <n v="1080"/>
    <n v="9.115000928379724E-2"/>
    <n v="0"/>
    <n v="1080"/>
    <n v="54"/>
    <m/>
    <n v="1026"/>
  </r>
  <r>
    <x v="90"/>
    <s v="Normal-Income Tagged"/>
    <n v="86"/>
    <d v="2024-07-31T00:00:00"/>
    <s v="61-90 Days"/>
    <s v="Pius"/>
    <s v="1317583"/>
    <x v="53"/>
    <n v="183789.72"/>
    <n v="183789.72"/>
    <n v="0"/>
    <n v="18296.64"/>
    <n v="0"/>
    <n v="18296.64"/>
    <n v="9.9552031528205159E-2"/>
    <n v="18296.64"/>
    <n v="0"/>
    <n v="0"/>
    <m/>
    <n v="0"/>
  </r>
  <r>
    <x v="90"/>
    <s v="Normal-Income Tagged"/>
    <n v="86"/>
    <d v="2024-07-31T00:00:00"/>
    <s v="61-90 Days"/>
    <s v="Pius"/>
    <s v="1317584"/>
    <x v="53"/>
    <n v="120050.45"/>
    <n v="120050.45"/>
    <n v="0"/>
    <n v="11951.26"/>
    <n v="0"/>
    <n v="11951.26"/>
    <n v="9.9551980021732531E-2"/>
    <n v="11951.26"/>
    <n v="0"/>
    <n v="0"/>
    <m/>
    <n v="0"/>
  </r>
  <r>
    <x v="90"/>
    <s v="Normal-Income Tagged"/>
    <n v="86"/>
    <d v="2024-07-31T00:00:00"/>
    <s v="61-90 Days"/>
    <s v="Pius"/>
    <s v="1317587"/>
    <x v="64"/>
    <n v="1928680"/>
    <n v="0"/>
    <n v="1928680"/>
    <n v="192000"/>
    <n v="136800"/>
    <n v="328800"/>
    <n v="0.17047929153618019"/>
    <n v="0"/>
    <n v="328800"/>
    <n v="16440"/>
    <m/>
    <n v="312360"/>
  </r>
  <r>
    <x v="90"/>
    <s v="Normal-Income Tagged"/>
    <n v="86"/>
    <d v="2024-07-31T00:00:00"/>
    <s v="61-90 Days"/>
    <s v="Pius"/>
    <s v="1317589"/>
    <x v="64"/>
    <n v="2425907.5"/>
    <n v="0"/>
    <n v="2425907.5"/>
    <n v="241500"/>
    <n v="181125"/>
    <n v="422625"/>
    <n v="0.174213155283126"/>
    <n v="0"/>
    <n v="422625"/>
    <n v="21131.25"/>
    <m/>
    <n v="401493.75"/>
  </r>
  <r>
    <x v="90"/>
    <s v="Normal-Income Tagged"/>
    <n v="86"/>
    <d v="2024-07-31T00:00:00"/>
    <s v="61-90 Days"/>
    <s v="Pius"/>
    <s v="1317591"/>
    <x v="40"/>
    <n v="6479.37"/>
    <n v="0"/>
    <n v="6479.37"/>
    <n v="645.03"/>
    <n v="0"/>
    <n v="645.03"/>
    <n v="9.9551345269679001E-2"/>
    <n v="0"/>
    <n v="645.03"/>
    <n v="32.2515"/>
    <m/>
    <n v="612.77850000000001"/>
  </r>
  <r>
    <x v="90"/>
    <s v="Normal-Income Tagged"/>
    <n v="86"/>
    <d v="2024-07-31T00:00:00"/>
    <s v="61-90 Days"/>
    <s v="Pius"/>
    <s v="1317592"/>
    <x v="40"/>
    <n v="7281.65"/>
    <n v="0"/>
    <n v="7281.65"/>
    <n v="724.9"/>
    <n v="0"/>
    <n v="724.9"/>
    <n v="9.9551612615272636E-2"/>
    <n v="0"/>
    <n v="724.9"/>
    <n v="36.244999999999997"/>
    <m/>
    <n v="688.65499999999997"/>
  </r>
  <r>
    <x v="90"/>
    <s v="Normal-Income Tagged"/>
    <n v="86"/>
    <d v="2024-07-31T00:00:00"/>
    <s v="61-90 Days"/>
    <s v="Pius"/>
    <s v="1317593"/>
    <x v="64"/>
    <n v="1839777.03"/>
    <n v="0"/>
    <n v="1839777.03"/>
    <n v="183149.53"/>
    <n v="137362.15"/>
    <n v="320511.68"/>
    <n v="0.17421224136057401"/>
    <n v="0"/>
    <n v="320511.68"/>
    <n v="16025.584000000001"/>
    <m/>
    <n v="304486.09600000002"/>
  </r>
  <r>
    <x v="90"/>
    <s v="Normal-Income Tagged"/>
    <n v="86"/>
    <d v="2024-07-31T00:00:00"/>
    <s v="61-90 Days"/>
    <s v="Pius"/>
    <s v="1317594"/>
    <x v="12"/>
    <n v="66928.460000000006"/>
    <n v="0"/>
    <n v="66928.460000000006"/>
    <n v="6610.71"/>
    <n v="0"/>
    <n v="6610.71"/>
    <n v="9.8772779173463721E-2"/>
    <n v="0"/>
    <n v="6610.71"/>
    <n v="330.53550000000001"/>
    <m/>
    <n v="6280.1745000000001"/>
  </r>
  <r>
    <x v="90"/>
    <s v="Normal-Income Tagged"/>
    <n v="86"/>
    <d v="2024-07-31T00:00:00"/>
    <s v="61-90 Days"/>
    <s v="Pius"/>
    <s v="1317595"/>
    <x v="64"/>
    <n v="10085"/>
    <n v="0"/>
    <n v="10085"/>
    <n v="1000"/>
    <n v="750"/>
    <n v="1750"/>
    <n v="0.17352503718393653"/>
    <n v="0"/>
    <n v="1749.9999999999998"/>
    <n v="87.5"/>
    <m/>
    <n v="1662.4999999999998"/>
  </r>
  <r>
    <x v="90"/>
    <s v="Normal-Income Tagged"/>
    <n v="86"/>
    <d v="2024-07-31T00:00:00"/>
    <s v="61-90 Days"/>
    <s v="Pius"/>
    <s v="1317596"/>
    <x v="12"/>
    <n v="21171.03"/>
    <n v="0"/>
    <n v="21171.03"/>
    <n v="2068.6999999999998"/>
    <n v="0"/>
    <n v="2068.6999999999998"/>
    <n v="9.7713715393157527E-2"/>
    <n v="0"/>
    <n v="2068.6999999999998"/>
    <n v="103.435"/>
    <m/>
    <n v="1965.2649999999999"/>
  </r>
  <r>
    <x v="90"/>
    <s v="Normal-Income Tagged"/>
    <n v="86"/>
    <d v="2024-07-31T00:00:00"/>
    <s v="61-90 Days"/>
    <s v="Pius"/>
    <s v="1317597"/>
    <x v="26"/>
    <n v="22644.6"/>
    <n v="0"/>
    <n v="22644.6"/>
    <n v="2254.3200000000002"/>
    <n v="0"/>
    <n v="2254.3200000000002"/>
    <n v="9.9552211123181703E-2"/>
    <n v="0"/>
    <n v="2254.3200000000002"/>
    <n v="112.71600000000001"/>
    <m/>
    <n v="2141.6040000000003"/>
  </r>
  <r>
    <x v="90"/>
    <s v="Normal-Income Tagged"/>
    <n v="86"/>
    <d v="2024-07-31T00:00:00"/>
    <s v="61-90 Days"/>
    <s v="Pius"/>
    <s v="1317598"/>
    <x v="64"/>
    <n v="5754619.5999999996"/>
    <n v="0"/>
    <n v="5754619.5999999996"/>
    <n v="572880"/>
    <n v="429660"/>
    <n v="1002540"/>
    <n v="0.17421481690987881"/>
    <n v="0"/>
    <n v="1002540"/>
    <n v="50127"/>
    <m/>
    <n v="952413"/>
  </r>
  <r>
    <x v="90"/>
    <s v="Normal-Income Tagged"/>
    <n v="86"/>
    <d v="2024-07-31T00:00:00"/>
    <s v="61-90 Days"/>
    <s v="Pius"/>
    <s v="1317599"/>
    <x v="64"/>
    <n v="44425057"/>
    <n v="0"/>
    <n v="44425057"/>
    <n v="4422600"/>
    <n v="3316950"/>
    <n v="7739550"/>
    <n v="0.17421587101171304"/>
    <n v="0"/>
    <n v="7739550"/>
    <n v="386977.5"/>
    <m/>
    <n v="7352572.5"/>
  </r>
  <r>
    <x v="90"/>
    <s v="Normal-Income Tagged"/>
    <n v="86"/>
    <d v="2024-07-31T00:00:00"/>
    <s v="61-90 Days"/>
    <s v="Pius"/>
    <s v="1317600"/>
    <x v="8"/>
    <n v="828752.5"/>
    <n v="828752.5"/>
    <n v="0"/>
    <n v="165000"/>
    <n v="0"/>
    <n v="165000"/>
    <n v="0.19909442203794256"/>
    <n v="165000"/>
    <n v="0"/>
    <n v="0"/>
    <m/>
    <n v="0"/>
  </r>
  <r>
    <x v="90"/>
    <s v="Normal-Income Tagged"/>
    <n v="86"/>
    <d v="2024-07-31T00:00:00"/>
    <s v="61-90 Days"/>
    <s v="Pius"/>
    <s v="1317601"/>
    <x v="12"/>
    <n v="19801.18"/>
    <n v="0"/>
    <n v="19801.18"/>
    <n v="1918.7"/>
    <n v="0"/>
    <n v="1918.7"/>
    <n v="9.6898265658915281E-2"/>
    <n v="0"/>
    <n v="1918.7"/>
    <n v="95.935000000000002"/>
    <m/>
    <n v="1822.7650000000001"/>
  </r>
  <r>
    <x v="91"/>
    <s v="Normal-Income Tagged"/>
    <n v="84"/>
    <d v="2024-08-02T00:00:00"/>
    <s v="61-90 Days"/>
    <s v="Pius"/>
    <n v="1317615"/>
    <x v="15"/>
    <n v="80553.69"/>
    <n v="80553.69"/>
    <n v="0"/>
    <n v="8015.3"/>
    <n v="0"/>
    <n v="8015.3"/>
    <n v="9.9502580204581567E-2"/>
    <n v="8015.3"/>
    <n v="0"/>
    <n v="0"/>
    <m/>
    <n v="0"/>
  </r>
  <r>
    <x v="92"/>
    <s v="Normal-Income Tagged"/>
    <n v="81"/>
    <d v="2024-08-05T00:00:00"/>
    <s v="61-90 Days"/>
    <s v="Pius"/>
    <s v="1317625"/>
    <x v="15"/>
    <n v="1115647.75"/>
    <n v="1115647.75"/>
    <n v="0"/>
    <n v="277652.5"/>
    <n v="79130.960000000006"/>
    <n v="356783.46"/>
    <n v="0.31979938112186396"/>
    <n v="356783.46"/>
    <n v="0"/>
    <n v="0"/>
    <m/>
    <n v="0"/>
  </r>
  <r>
    <x v="92"/>
    <s v="Normal-Income Tagged"/>
    <n v="81"/>
    <d v="2024-08-05T00:00:00"/>
    <s v="61-90 Days"/>
    <s v="Pius"/>
    <s v="1317626"/>
    <x v="15"/>
    <n v="9094.57"/>
    <n v="9094.57"/>
    <n v="0"/>
    <n v="1802.8"/>
    <n v="0"/>
    <n v="1802.8"/>
    <n v="0.19822817351452571"/>
    <n v="1802.8"/>
    <n v="0"/>
    <n v="0"/>
    <m/>
    <n v="0"/>
  </r>
  <r>
    <x v="92"/>
    <s v="Normal-Income Tagged"/>
    <n v="81"/>
    <d v="2024-08-05T00:00:00"/>
    <s v="61-90 Days"/>
    <s v="Pius"/>
    <s v="1317627"/>
    <x v="15"/>
    <n v="39301.89"/>
    <n v="39301.89"/>
    <n v="0"/>
    <n v="3908.6"/>
    <n v="2784.88"/>
    <n v="6693.48"/>
    <n v="0.1703093668014439"/>
    <n v="6693.48"/>
    <n v="0"/>
    <n v="0"/>
    <m/>
    <n v="0"/>
  </r>
  <r>
    <x v="93"/>
    <s v="Normal-Income Tagged"/>
    <n v="80"/>
    <d v="2024-08-06T00:00:00"/>
    <s v="61-90 Days"/>
    <s v="Pius"/>
    <s v="1317628"/>
    <x v="68"/>
    <n v="2511.25"/>
    <n v="2511.25"/>
    <n v="0"/>
    <n v="625"/>
    <n v="250"/>
    <n v="875"/>
    <n v="0.34843205574912894"/>
    <n v="875.00000000000011"/>
    <n v="0"/>
    <n v="0"/>
    <m/>
    <n v="0"/>
  </r>
  <r>
    <x v="93"/>
    <s v="Normal-Income Tagged"/>
    <n v="80"/>
    <d v="2024-08-06T00:00:00"/>
    <s v="61-90 Days"/>
    <s v="Pius"/>
    <s v="1317629"/>
    <x v="68"/>
    <n v="6574.45"/>
    <n v="6574.45"/>
    <n v="0"/>
    <n v="654.5"/>
    <n v="654.5"/>
    <n v="1309"/>
    <n v="0.19910410756793345"/>
    <n v="1309"/>
    <n v="0"/>
    <n v="0"/>
    <m/>
    <n v="0"/>
  </r>
  <r>
    <x v="93"/>
    <s v="Normal-Income Tagged"/>
    <n v="80"/>
    <d v="2024-08-06T00:00:00"/>
    <s v="61-90 Days"/>
    <s v="Pius"/>
    <n v="1317630"/>
    <x v="68"/>
    <n v="5022.5"/>
    <n v="5022.5"/>
    <n v="0"/>
    <n v="1000"/>
    <n v="500"/>
    <n v="1500"/>
    <n v="0.29865604778496763"/>
    <n v="1500"/>
    <n v="0"/>
    <n v="0"/>
    <m/>
    <n v="0"/>
  </r>
  <r>
    <x v="94"/>
    <s v="Normal-Income Tagged"/>
    <n v="79"/>
    <d v="2024-08-07T00:00:00"/>
    <s v="61-90 Days"/>
    <s v="Pius"/>
    <s v="1317666"/>
    <x v="12"/>
    <n v="35633.97"/>
    <n v="0"/>
    <n v="35633.97"/>
    <n v="3449.47"/>
    <n v="0"/>
    <n v="3449.47"/>
    <n v="9.6802854130482785E-2"/>
    <n v="0"/>
    <n v="3449.47"/>
    <n v="172.4735"/>
    <m/>
    <n v="3276.9964999999997"/>
  </r>
  <r>
    <x v="95"/>
    <s v="Normal-Income Tagged"/>
    <n v="77"/>
    <d v="2024-08-09T00:00:00"/>
    <s v="61-90 Days"/>
    <s v="Pius"/>
    <s v="1317689"/>
    <x v="69"/>
    <n v="112640.43"/>
    <n v="0"/>
    <n v="112640.43"/>
    <n v="11209.6"/>
    <n v="11209.6"/>
    <n v="22419.200000000001"/>
    <n v="0.19903333110500379"/>
    <n v="0"/>
    <n v="22419.200000000001"/>
    <n v="1120.96"/>
    <m/>
    <n v="21298.240000000002"/>
  </r>
  <r>
    <x v="95"/>
    <s v="Normal-Income Tagged"/>
    <n v="77"/>
    <d v="2024-08-09T00:00:00"/>
    <s v="61-90 Days"/>
    <s v="Pius"/>
    <s v="1317690"/>
    <x v="69"/>
    <n v="13342.47"/>
    <n v="0"/>
    <n v="13342.47"/>
    <n v="1324.29"/>
    <n v="1324.29"/>
    <n v="2648.58"/>
    <n v="0.19850747275429512"/>
    <n v="0"/>
    <n v="2648.58"/>
    <n v="132.429"/>
    <m/>
    <n v="2516.1509999999998"/>
  </r>
  <r>
    <x v="95"/>
    <s v="Normal-Income Tagged"/>
    <n v="77"/>
    <d v="2024-08-09T00:00:00"/>
    <s v="61-90 Days"/>
    <s v="Pius"/>
    <s v="1317694"/>
    <x v="69"/>
    <n v="44438.9"/>
    <n v="0"/>
    <n v="44438.9"/>
    <n v="11050"/>
    <n v="4420"/>
    <n v="15470"/>
    <n v="0.34811842777386476"/>
    <n v="0"/>
    <n v="15470"/>
    <n v="773.5"/>
    <m/>
    <n v="14696.5"/>
  </r>
  <r>
    <x v="95"/>
    <s v="Normal-Income Tagged"/>
    <n v="77"/>
    <d v="2024-08-09T00:00:00"/>
    <s v="61-90 Days"/>
    <s v="Pius"/>
    <s v="1317695"/>
    <x v="69"/>
    <n v="251298.6"/>
    <n v="0"/>
    <n v="251298.6"/>
    <n v="25013.3"/>
    <n v="18759.98"/>
    <n v="43773.279999999999"/>
    <n v="0.17418831621027733"/>
    <n v="0"/>
    <n v="43773.279999999999"/>
    <n v="2188.6640000000002"/>
    <m/>
    <n v="41584.616000000002"/>
  </r>
  <r>
    <x v="95"/>
    <s v="Normal-Income Tagged"/>
    <n v="77"/>
    <d v="2024-08-09T00:00:00"/>
    <s v="61-90 Days"/>
    <s v="Pius"/>
    <n v="1317697"/>
    <x v="69"/>
    <n v="2774060.17"/>
    <n v="0"/>
    <n v="2774060.17"/>
    <n v="276159.3"/>
    <n v="207119.48"/>
    <n v="483278.78"/>
    <n v="0.17421351750996808"/>
    <n v="0"/>
    <n v="483278.78"/>
    <n v="24163.939000000002"/>
    <m/>
    <n v="459114.84100000001"/>
  </r>
  <r>
    <x v="96"/>
    <s v="Normal-Income Tagged"/>
    <n v="73"/>
    <d v="2024-08-10T00:00:00"/>
    <s v="61-90 Days"/>
    <s v="Pelecia"/>
    <s v="1317737"/>
    <x v="0"/>
    <n v="1170118.58"/>
    <n v="0"/>
    <n v="1170118.58"/>
    <m/>
    <n v="0"/>
    <n v="0"/>
    <n v="0"/>
    <n v="0"/>
    <n v="0"/>
    <n v="0"/>
    <m/>
    <n v="0"/>
  </r>
  <r>
    <x v="97"/>
    <s v="Normal-Income Tagged"/>
    <n v="72"/>
    <d v="2024-08-12T00:00:00"/>
    <s v="61-90 Days"/>
    <s v="Pelecia"/>
    <s v="1317762"/>
    <x v="70"/>
    <n v="1525.84"/>
    <n v="1525.84"/>
    <n v="0"/>
    <n v="303.8"/>
    <n v="0"/>
    <n v="303.8"/>
    <n v="0.19910344465999058"/>
    <n v="303.8"/>
    <n v="0"/>
    <n v="0"/>
    <m/>
    <n v="0"/>
  </r>
  <r>
    <x v="98"/>
    <s v="Normal-Income Tagged"/>
    <n v="71"/>
    <d v="2024-08-13T00:00:00"/>
    <s v="61-90 Days"/>
    <s v="Pelecia"/>
    <s v="1317779"/>
    <x v="67"/>
    <n v="59525.34"/>
    <n v="0"/>
    <n v="59525.34"/>
    <n v="5925.87"/>
    <n v="0"/>
    <n v="5925.87"/>
    <n v="9.9552056317527962E-2"/>
    <n v="0"/>
    <n v="5925.87"/>
    <n v="296.29349999999999"/>
    <m/>
    <n v="5629.5765000000001"/>
  </r>
  <r>
    <x v="98"/>
    <s v="Normal-Income Tagged"/>
    <n v="71"/>
    <d v="2024-08-14T00:00:00"/>
    <s v="61-90 Days"/>
    <s v="Pelecia"/>
    <s v="1317781"/>
    <x v="71"/>
    <n v="1759177.65"/>
    <n v="1759177.65"/>
    <n v="0"/>
    <n v="175125.7"/>
    <n v="0"/>
    <n v="175125.7"/>
    <n v="9.9549752692685706E-2"/>
    <n v="175125.7"/>
    <n v="0"/>
    <n v="0"/>
    <m/>
    <n v="0"/>
  </r>
  <r>
    <x v="99"/>
    <s v="Normal-Income Tagged"/>
    <n v="70"/>
    <d v="2024-08-15T00:00:00"/>
    <s v="61-90 Days"/>
    <s v="Pelecia"/>
    <s v="1317799"/>
    <x v="53"/>
    <n v="81563.320000000007"/>
    <n v="81563.320000000007"/>
    <n v="0"/>
    <n v="8119.79"/>
    <n v="0"/>
    <n v="8119.79"/>
    <n v="9.9551979983159081E-2"/>
    <n v="8119.7899999999991"/>
    <n v="0"/>
    <n v="0"/>
    <m/>
    <n v="0"/>
  </r>
  <r>
    <x v="100"/>
    <s v="Normal-Income Tagged"/>
    <n v="67"/>
    <d v="2024-08-17T00:00:00"/>
    <s v="61-90 Days"/>
    <s v="Pelecia"/>
    <s v="1317813"/>
    <x v="43"/>
    <n v="74093.55"/>
    <n v="0"/>
    <n v="74093.55"/>
    <n v="7376.16"/>
    <n v="0"/>
    <n v="7376.16"/>
    <n v="9.9551985294266496E-2"/>
    <n v="0"/>
    <n v="7376.16"/>
    <n v="368.80799999999999"/>
    <m/>
    <n v="7007.3519999999999"/>
  </r>
  <r>
    <x v="100"/>
    <s v="Normal-Income Tagged"/>
    <n v="67"/>
    <d v="2024-08-18T00:00:00"/>
    <s v="61-90 Days"/>
    <s v="Pelecia"/>
    <s v="1317814"/>
    <x v="43"/>
    <n v="76035.75"/>
    <n v="0"/>
    <n v="76035.75"/>
    <n v="7569.51"/>
    <n v="0"/>
    <n v="7569.51"/>
    <n v="9.9551987058719094E-2"/>
    <n v="0"/>
    <n v="7569.51"/>
    <n v="378.47550000000001"/>
    <m/>
    <n v="7191.0344999999998"/>
  </r>
  <r>
    <x v="100"/>
    <s v="Normal-Income Tagged"/>
    <n v="67"/>
    <d v="2024-08-19T00:00:00"/>
    <s v="61-90 Days"/>
    <s v="Pelecia"/>
    <s v="1317815"/>
    <x v="43"/>
    <n v="29514.83"/>
    <n v="0"/>
    <n v="29514.83"/>
    <n v="2938.26"/>
    <n v="0"/>
    <n v="2938.26"/>
    <n v="9.9551987932845962E-2"/>
    <n v="0"/>
    <n v="2938.26"/>
    <n v="146.91300000000001"/>
    <m/>
    <n v="2791.3470000000002"/>
  </r>
  <r>
    <x v="100"/>
    <s v="Normal-Income Tagged"/>
    <n v="67"/>
    <d v="2024-08-20T00:00:00"/>
    <s v="61-90 Days"/>
    <s v="Pelecia"/>
    <s v="1317816"/>
    <x v="43"/>
    <n v="63515.73"/>
    <n v="0"/>
    <n v="63515.73"/>
    <n v="6323.12"/>
    <n v="0"/>
    <n v="6323.12"/>
    <n v="9.9552032228866758E-2"/>
    <n v="0"/>
    <n v="6323.12"/>
    <n v="316.15600000000001"/>
    <m/>
    <n v="6006.9639999999999"/>
  </r>
  <r>
    <x v="100"/>
    <s v="Normal-Income Tagged"/>
    <n v="67"/>
    <d v="2024-08-21T00:00:00"/>
    <s v="61-90 Days"/>
    <s v="Pelecia"/>
    <s v="1317817"/>
    <x v="43"/>
    <n v="203525.7"/>
    <n v="0"/>
    <n v="203525.7"/>
    <n v="20261.39"/>
    <n v="0"/>
    <n v="20261.39"/>
    <n v="9.9551997610129811E-2"/>
    <n v="0"/>
    <n v="20261.39"/>
    <n v="1013.0695000000001"/>
    <m/>
    <n v="19248.320499999998"/>
  </r>
  <r>
    <x v="100"/>
    <s v="Normal-Income Tagged"/>
    <n v="67"/>
    <d v="2024-08-22T00:00:00"/>
    <s v="61-90 Days"/>
    <s v="Pelecia"/>
    <s v="1317818"/>
    <x v="43"/>
    <n v="171536.09"/>
    <n v="0"/>
    <n v="171536.09"/>
    <n v="17076.759999999998"/>
    <n v="0"/>
    <n v="17076.759999999998"/>
    <n v="9.9551995151574216E-2"/>
    <n v="0"/>
    <n v="17076.759999999998"/>
    <n v="853.83799999999997"/>
    <m/>
    <n v="16222.921999999999"/>
  </r>
  <r>
    <x v="101"/>
    <s v="Normal-Income Tagged"/>
    <n v="64"/>
    <d v="2024-08-23T00:00:00"/>
    <s v="61-90 Days"/>
    <s v="Pelecia"/>
    <s v="1317847"/>
    <x v="53"/>
    <n v="220460.96"/>
    <n v="220460.96"/>
    <n v="0"/>
    <n v="21947.33"/>
    <n v="0"/>
    <n v="21947.33"/>
    <n v="9.9552002313697638E-2"/>
    <n v="21947.33"/>
    <n v="0"/>
    <n v="0"/>
    <m/>
    <n v="0"/>
  </r>
  <r>
    <x v="101"/>
    <s v="Normal-Income Tagged"/>
    <n v="64"/>
    <d v="2024-08-24T00:00:00"/>
    <s v="61-90 Days"/>
    <s v="Pelecia"/>
    <s v="1317849"/>
    <x v="42"/>
    <n v="1858.75"/>
    <n v="0"/>
    <n v="1858.75"/>
    <n v="185.04"/>
    <n v="0"/>
    <n v="185.04"/>
    <n v="9.9550773369199722E-2"/>
    <n v="0"/>
    <n v="185.04"/>
    <n v="9.2520000000000007"/>
    <m/>
    <n v="175.78799999999998"/>
  </r>
  <r>
    <x v="101"/>
    <s v="Normal-Income Tagged"/>
    <n v="64"/>
    <d v="2024-08-25T00:00:00"/>
    <s v="61-90 Days"/>
    <s v="Pelecia"/>
    <s v="1317850"/>
    <x v="42"/>
    <n v="34631.449999999997"/>
    <n v="0"/>
    <n v="34631.449999999997"/>
    <n v="3447.63"/>
    <n v="0"/>
    <n v="3447.63"/>
    <n v="9.9551996812146201E-2"/>
    <n v="0"/>
    <n v="3447.63"/>
    <n v="172.38150000000002"/>
    <m/>
    <n v="3275.2485000000001"/>
  </r>
  <r>
    <x v="101"/>
    <s v="Normal-Income Tagged"/>
    <n v="64"/>
    <d v="2024-08-26T00:00:00"/>
    <s v="61-90 Days"/>
    <s v="Pelecia"/>
    <s v="1317851"/>
    <x v="42"/>
    <n v="3424.01"/>
    <n v="0"/>
    <n v="3424.01"/>
    <n v="340.87"/>
    <n v="0"/>
    <n v="340.87"/>
    <n v="9.955286345542215E-2"/>
    <n v="0"/>
    <n v="340.87"/>
    <n v="17.043500000000002"/>
    <m/>
    <n v="323.82650000000001"/>
  </r>
  <r>
    <x v="101"/>
    <s v="Normal-Income Tagged"/>
    <n v="64"/>
    <d v="2024-08-27T00:00:00"/>
    <s v="61-90 Days"/>
    <s v="Pelecia"/>
    <s v="1317852"/>
    <x v="42"/>
    <n v="18587.5"/>
    <n v="0"/>
    <n v="18587.5"/>
    <n v="1850.42"/>
    <n v="0"/>
    <n v="1850.42"/>
    <n v="9.9551849361129791E-2"/>
    <n v="0"/>
    <n v="1850.42"/>
    <n v="92.521000000000015"/>
    <m/>
    <n v="1757.8990000000001"/>
  </r>
  <r>
    <x v="101"/>
    <s v="Normal-Income Tagged"/>
    <n v="64"/>
    <d v="2024-08-28T00:00:00"/>
    <s v="61-90 Days"/>
    <s v="Pelecia"/>
    <s v="1317853"/>
    <x v="42"/>
    <n v="22598.48"/>
    <n v="0"/>
    <n v="22598.48"/>
    <n v="2249.73"/>
    <n v="0"/>
    <n v="2249.73"/>
    <n v="9.955227077219353E-2"/>
    <n v="0"/>
    <n v="2249.73"/>
    <n v="112.48650000000001"/>
    <m/>
    <n v="2137.2435"/>
  </r>
  <r>
    <x v="101"/>
    <s v="Normal-Income Tagged"/>
    <n v="64"/>
    <d v="2024-08-29T00:00:00"/>
    <s v="61-90 Days"/>
    <s v="Pelecia"/>
    <s v="1317854"/>
    <x v="42"/>
    <n v="30816.13"/>
    <n v="0"/>
    <n v="30816.13"/>
    <n v="3067.81"/>
    <n v="0"/>
    <n v="3067.81"/>
    <n v="9.9552085222901113E-2"/>
    <n v="0"/>
    <n v="3067.81"/>
    <n v="153.3905"/>
    <m/>
    <n v="2914.4195"/>
  </r>
  <r>
    <x v="101"/>
    <s v="Normal-Income Tagged"/>
    <n v="64"/>
    <d v="2024-08-30T00:00:00"/>
    <s v="61-90 Days"/>
    <s v="Pelecia"/>
    <s v="1317855"/>
    <x v="42"/>
    <n v="24457.25"/>
    <n v="0"/>
    <n v="24457.25"/>
    <n v="2434.77"/>
    <n v="0"/>
    <n v="2434.77"/>
    <n v="9.9552075560416647E-2"/>
    <n v="0"/>
    <n v="2434.77"/>
    <n v="121.7385"/>
    <m/>
    <n v="2313.0315000000001"/>
  </r>
  <r>
    <x v="102"/>
    <s v="Normal-Income Tagged"/>
    <n v="63"/>
    <d v="2024-09-01T00:00:00"/>
    <s v="61-90 Days"/>
    <s v="Pelecia"/>
    <s v="1317874"/>
    <x v="48"/>
    <n v="2525.5700000000002"/>
    <n v="2525.5700000000002"/>
    <n v="0"/>
    <n v="628.55999999999995"/>
    <n v="0"/>
    <n v="628.55999999999995"/>
    <n v="0.24887847099862601"/>
    <n v="628.55999999999995"/>
    <n v="0"/>
    <n v="0"/>
    <m/>
    <n v="0"/>
  </r>
  <r>
    <x v="102"/>
    <s v="Normal-Income Tagged"/>
    <n v="63"/>
    <d v="2024-09-02T00:00:00"/>
    <s v="61-90 Days"/>
    <s v="Pelecia"/>
    <s v="1317876"/>
    <x v="48"/>
    <n v="1784.98"/>
    <n v="1784.98"/>
    <n v="0"/>
    <n v="177.7"/>
    <n v="0"/>
    <n v="177.7"/>
    <n v="9.9552936167352002E-2"/>
    <n v="177.7"/>
    <n v="0"/>
    <n v="0"/>
    <m/>
    <n v="0"/>
  </r>
  <r>
    <x v="102"/>
    <s v="Normal-Income Tagged"/>
    <n v="63"/>
    <d v="2024-09-03T00:00:00"/>
    <s v="61-90 Days"/>
    <s v="Pelecia"/>
    <s v="1317877"/>
    <x v="48"/>
    <n v="5949.95"/>
    <n v="5949.95"/>
    <n v="0"/>
    <n v="592.33000000000004"/>
    <n v="0"/>
    <n v="592.33000000000004"/>
    <n v="9.9552097076446036E-2"/>
    <n v="592.33000000000004"/>
    <n v="0"/>
    <n v="0"/>
    <m/>
    <n v="0"/>
  </r>
  <r>
    <x v="102"/>
    <s v="Normal-Income Tagged"/>
    <n v="63"/>
    <d v="2024-09-04T00:00:00"/>
    <s v="61-90 Days"/>
    <s v="Pelecia"/>
    <s v="1317878"/>
    <x v="48"/>
    <n v="2848.38"/>
    <n v="2848.38"/>
    <n v="0"/>
    <n v="283.56"/>
    <n v="0"/>
    <n v="283.56"/>
    <n v="9.9551323910433295E-2"/>
    <n v="283.56"/>
    <n v="0"/>
    <n v="0"/>
    <m/>
    <n v="0"/>
  </r>
  <r>
    <x v="102"/>
    <s v="Normal-Income Tagged"/>
    <n v="63"/>
    <d v="2024-09-05T00:00:00"/>
    <s v="61-90 Days"/>
    <s v="Pelecia"/>
    <s v="1317879"/>
    <x v="48"/>
    <n v="6329.72"/>
    <n v="6329.72"/>
    <n v="0"/>
    <n v="1260.27"/>
    <n v="0"/>
    <n v="1260.27"/>
    <n v="0.19910359383985388"/>
    <n v="1260.27"/>
    <n v="0"/>
    <n v="0"/>
    <m/>
    <n v="0"/>
  </r>
  <r>
    <x v="103"/>
    <s v="Normal-Income Tagged"/>
    <n v="60"/>
    <d v="2024-09-11T00:00:00"/>
    <s v="31-60 Days"/>
    <s v="Pelecia"/>
    <s v="1317893"/>
    <x v="18"/>
    <n v="6450.07"/>
    <n v="0"/>
    <n v="6450.07"/>
    <n v="1608.77"/>
    <n v="0"/>
    <n v="1608.77"/>
    <n v="0.24941899855350408"/>
    <n v="0"/>
    <n v="1608.77"/>
    <n v="80.438500000000005"/>
    <m/>
    <n v="1528.3315"/>
  </r>
  <r>
    <x v="103"/>
    <s v="Normal-Income Tagged"/>
    <n v="60"/>
    <d v="2024-09-12T00:00:00"/>
    <s v="31-60 Days"/>
    <s v="Pelecia"/>
    <s v="1317894"/>
    <x v="18"/>
    <n v="350.07"/>
    <n v="0"/>
    <n v="350.07"/>
    <n v="34.85"/>
    <n v="0"/>
    <n v="34.85"/>
    <n v="9.9551518267775016E-2"/>
    <n v="0"/>
    <n v="34.85"/>
    <n v="1.7425000000000002"/>
    <m/>
    <n v="33.107500000000002"/>
  </r>
  <r>
    <x v="103"/>
    <s v="Normal-Income Tagged"/>
    <n v="60"/>
    <d v="2024-09-13T00:00:00"/>
    <s v="31-60 Days"/>
    <s v="Pelecia"/>
    <s v="1317896"/>
    <x v="18"/>
    <n v="12336.81"/>
    <n v="0"/>
    <n v="12336.81"/>
    <n v="1228.1600000000001"/>
    <n v="0"/>
    <n v="1228.1600000000001"/>
    <n v="9.9552477504314341E-2"/>
    <n v="0"/>
    <n v="1228.1600000000001"/>
    <n v="61.408000000000008"/>
    <m/>
    <n v="1166.7520000000002"/>
  </r>
  <r>
    <x v="104"/>
    <s v="Normal-Income Tagged"/>
    <n v="59"/>
    <d v="2024-09-14T00:00:00"/>
    <s v="31-60 Days"/>
    <s v="Pelecia"/>
    <s v="1317914"/>
    <x v="53"/>
    <n v="104744.09"/>
    <n v="104744.09"/>
    <n v="0"/>
    <n v="10427.49"/>
    <n v="0"/>
    <n v="10427.49"/>
    <n v="9.9552060646094689E-2"/>
    <n v="10427.49"/>
    <n v="0"/>
    <n v="0"/>
    <m/>
    <n v="0"/>
  </r>
  <r>
    <x v="104"/>
    <s v="Normal-Income Tagged"/>
    <n v="59"/>
    <d v="2024-09-15T00:00:00"/>
    <s v="31-60 Days"/>
    <s v="Pelecia"/>
    <s v="1317915"/>
    <x v="53"/>
    <n v="132777.04"/>
    <n v="132777.04"/>
    <n v="0"/>
    <n v="13218.22"/>
    <n v="0"/>
    <n v="13218.22"/>
    <n v="9.9552000857979647E-2"/>
    <n v="13218.22"/>
    <n v="0"/>
    <n v="0"/>
    <m/>
    <n v="0"/>
  </r>
  <r>
    <x v="105"/>
    <s v="Normal-Income Tagged"/>
    <n v="57"/>
    <d v="2024-09-17T00:00:00"/>
    <s v="31-60 Days"/>
    <s v="Pelecia"/>
    <s v="1317935"/>
    <x v="72"/>
    <n v="52254.99"/>
    <n v="0"/>
    <n v="52254.99"/>
    <n v="5202.09"/>
    <n v="3706"/>
    <n v="8908.09"/>
    <n v="0.17047348014036556"/>
    <n v="0"/>
    <n v="8908.09"/>
    <n v="445.40450000000004"/>
    <m/>
    <n v="8462.6854999999996"/>
  </r>
  <r>
    <x v="105"/>
    <s v="Normal-Income Tagged"/>
    <n v="57"/>
    <d v="2024-09-18T00:00:00"/>
    <s v="31-60 Days"/>
    <s v="Pelecia"/>
    <s v="14936"/>
    <x v="73"/>
    <n v="-71948.42"/>
    <n v="0"/>
    <n v="-71948.42"/>
    <n v="-7162.61"/>
    <n v="0"/>
    <n v="-7162.61"/>
    <n v="9.9552012399994325E-2"/>
    <n v="0"/>
    <n v="-7162.61"/>
    <n v="-358.13049999999998"/>
    <m/>
    <n v="-6804.4794999999995"/>
  </r>
  <r>
    <x v="105"/>
    <s v="Normal-Income Tagged"/>
    <n v="57"/>
    <d v="2024-09-19T00:00:00"/>
    <s v="31-60 Days"/>
    <s v="Pelecia"/>
    <s v="1317927"/>
    <x v="73"/>
    <n v="0"/>
    <n v="0"/>
    <n v="0"/>
    <m/>
    <n v="0"/>
    <n v="0"/>
    <m/>
    <n v="0"/>
    <n v="0"/>
    <n v="0"/>
    <m/>
    <n v="0"/>
  </r>
  <r>
    <x v="105"/>
    <s v="Normal-Income Tagged"/>
    <n v="57"/>
    <d v="2024-09-20T00:00:00"/>
    <s v="31-60 Days"/>
    <s v="Pelecia"/>
    <s v="1317928"/>
    <x v="73"/>
    <n v="42654.5"/>
    <n v="0"/>
    <n v="42654.5"/>
    <n v="4246.34"/>
    <n v="0"/>
    <n v="4246.34"/>
    <n v="9.9551981619758756E-2"/>
    <n v="0"/>
    <n v="4246.34"/>
    <n v="212.31700000000001"/>
    <m/>
    <n v="4034.0230000000001"/>
  </r>
  <r>
    <x v="106"/>
    <s v="Normal-Income Tagged"/>
    <n v="56"/>
    <d v="2024-09-21T00:00:00"/>
    <s v="31-60 Days"/>
    <s v="Pelecia"/>
    <s v="1317973"/>
    <x v="53"/>
    <n v="143597.98000000001"/>
    <n v="143597.98000000001"/>
    <n v="0"/>
    <n v="14295.47"/>
    <n v="0"/>
    <n v="14295.47"/>
    <n v="9.9552027124615527E-2"/>
    <n v="14295.47"/>
    <n v="0"/>
    <n v="0"/>
    <m/>
    <n v="0"/>
  </r>
  <r>
    <x v="106"/>
    <s v="Normal-Income Tagged"/>
    <n v="56"/>
    <d v="2024-09-22T00:00:00"/>
    <s v="31-60 Days"/>
    <s v="Pelecia"/>
    <s v="1317974"/>
    <x v="53"/>
    <n v="110053.22"/>
    <n v="110053.22"/>
    <n v="0"/>
    <n v="10956.02"/>
    <n v="0"/>
    <n v="10956.02"/>
    <n v="9.9552016742445154E-2"/>
    <n v="10956.02"/>
    <n v="0"/>
    <n v="0"/>
    <m/>
    <n v="0"/>
  </r>
  <r>
    <x v="106"/>
    <s v="Normal-Income Tagged"/>
    <n v="56"/>
    <d v="2024-09-23T00:00:00"/>
    <s v="31-60 Days"/>
    <s v="Pelecia"/>
    <s v="1317976"/>
    <x v="53"/>
    <n v="110053.22"/>
    <n v="110053.22"/>
    <n v="0"/>
    <n v="10956.02"/>
    <n v="0"/>
    <n v="10956.02"/>
    <n v="9.9552016742445154E-2"/>
    <n v="10956.02"/>
    <n v="0"/>
    <n v="0"/>
    <m/>
    <n v="0"/>
  </r>
  <r>
    <x v="106"/>
    <s v="Normal-Income Tagged"/>
    <n v="56"/>
    <d v="2024-09-24T00:00:00"/>
    <s v="31-60 Days"/>
    <s v="Pelecia"/>
    <s v="1317977"/>
    <x v="53"/>
    <n v="110053.22"/>
    <n v="110053.22"/>
    <n v="0"/>
    <n v="10956.02"/>
    <n v="0"/>
    <n v="10956.02"/>
    <n v="9.9552016742445154E-2"/>
    <n v="10956.02"/>
    <n v="0"/>
    <n v="0"/>
    <m/>
    <n v="0"/>
  </r>
  <r>
    <x v="106"/>
    <s v="Normal-Income Tagged"/>
    <n v="56"/>
    <d v="2024-09-25T00:00:00"/>
    <s v="31-60 Days"/>
    <s v="Pelecia"/>
    <s v="1317971"/>
    <x v="15"/>
    <n v="7696.99"/>
    <n v="7696.99"/>
    <n v="0"/>
    <n v="766.25"/>
    <n v="574.69000000000005"/>
    <n v="1340.94"/>
    <n v="0.17421615462667875"/>
    <n v="1340.94"/>
    <n v="0"/>
    <n v="0"/>
    <m/>
    <n v="0"/>
  </r>
  <r>
    <x v="106"/>
    <s v="Normal-Income Tagged"/>
    <n v="56"/>
    <d v="2024-09-30T00:00:00"/>
    <s v="31-60 Days"/>
    <s v="Pelecia"/>
    <s v="1317968"/>
    <x v="16"/>
    <n v="76257.88"/>
    <n v="0"/>
    <n v="76257.88"/>
    <n v="7591.63"/>
    <n v="0"/>
    <n v="7591.63"/>
    <n v="9.9552072520243146E-2"/>
    <n v="0"/>
    <n v="7591.63"/>
    <n v="379.58150000000001"/>
    <m/>
    <n v="7212.0484999999999"/>
  </r>
  <r>
    <x v="106"/>
    <s v="Normal-Income Tagged"/>
    <n v="56"/>
    <d v="2024-10-01T00:00:00"/>
    <s v="31-60 Days"/>
    <s v="Pelecia"/>
    <s v="1317969"/>
    <x v="16"/>
    <n v="55747.27"/>
    <n v="0"/>
    <n v="55747.27"/>
    <n v="5549.75"/>
    <n v="0"/>
    <n v="5549.75"/>
    <n v="9.9551960122890332E-2"/>
    <n v="0"/>
    <n v="5549.75"/>
    <n v="277.48750000000001"/>
    <m/>
    <n v="5272.2624999999998"/>
  </r>
  <r>
    <x v="106"/>
    <s v="Normal-Income Tagged"/>
    <n v="56"/>
    <d v="2024-10-02T00:00:00"/>
    <s v="31-60 Days"/>
    <s v="Pelecia"/>
    <n v="1317980"/>
    <x v="74"/>
    <n v="3448088"/>
    <n v="0"/>
    <n v="3448088"/>
    <n v="275847"/>
    <n v="0"/>
    <n v="275847"/>
    <n v="7.9999988399367991E-2"/>
    <n v="0"/>
    <n v="275847"/>
    <n v="13792.35"/>
    <m/>
    <n v="262054.65"/>
  </r>
  <r>
    <x v="107"/>
    <s v="Normal-Income Tagged"/>
    <n v="53"/>
    <d v="2024-10-03T00:00:00"/>
    <s v="31-60 Days"/>
    <s v="Pelecia"/>
    <s v="14942"/>
    <x v="59"/>
    <n v="-8438.99"/>
    <n v="0"/>
    <n v="-8438.99"/>
    <n v="-1680.24"/>
    <n v="0"/>
    <n v="-1680.24"/>
    <n v="0.19910439519421164"/>
    <n v="0"/>
    <n v="-1680.24"/>
    <n v="-84.012"/>
    <m/>
    <n v="-1596.2280000000001"/>
  </r>
  <r>
    <x v="107"/>
    <s v="Normal-Income Tagged"/>
    <n v="53"/>
    <d v="2024-10-04T00:00:00"/>
    <s v="31-60 Days"/>
    <s v="Pelecia"/>
    <s v="1317992"/>
    <x v="52"/>
    <n v="197926.5"/>
    <n v="0"/>
    <n v="197926.5"/>
    <n v="19700"/>
    <n v="0"/>
    <n v="19700"/>
    <n v="9.9531896941541437E-2"/>
    <n v="19700"/>
    <n v="0"/>
    <n v="0"/>
    <m/>
    <n v="0"/>
  </r>
  <r>
    <x v="108"/>
    <s v="Normal-Income Tagged"/>
    <n v="46"/>
    <d v="2024-10-05T00:00:00"/>
    <s v="31-60 Days"/>
    <s v="Pelecia"/>
    <s v="1318042"/>
    <x v="52"/>
    <n v="49812.15"/>
    <n v="49812.15"/>
    <n v="0"/>
    <n v="9917.7999999999993"/>
    <n v="0"/>
    <n v="9917.7999999999993"/>
    <n v="0.19910403385519396"/>
    <n v="0"/>
    <n v="0"/>
    <n v="0"/>
    <m/>
    <n v="0"/>
  </r>
  <r>
    <x v="109"/>
    <s v="Normal-Income Tagged"/>
    <n v="43"/>
    <d v="2024-10-06T00:00:00"/>
    <s v="31-60 Days"/>
    <s v="Pelecia"/>
    <s v="1318110"/>
    <x v="75"/>
    <n v="6898932"/>
    <n v="0"/>
    <n v="6898932"/>
    <n v="549442.06999999995"/>
    <n v="0"/>
    <n v="549442.06999999995"/>
    <n v="7.9641612643812101E-2"/>
    <n v="0"/>
    <n v="549442.06999999995"/>
    <n v="27472.103499999997"/>
    <m/>
    <n v="521969.96649999998"/>
  </r>
  <r>
    <x v="110"/>
    <s v="Normal-Income Tagged"/>
    <n v="42"/>
    <d v="2024-10-07T00:00:00"/>
    <s v="31-60 Days"/>
    <s v="Pelecia"/>
    <s v="1318127"/>
    <x v="65"/>
    <n v="502250"/>
    <n v="502250"/>
    <n v="0"/>
    <n v="50000"/>
    <n v="0"/>
    <n v="50000"/>
    <n v="9.9552015928322551E-2"/>
    <n v="50000"/>
    <n v="0"/>
    <n v="0"/>
    <m/>
    <n v="0"/>
  </r>
  <r>
    <x v="111"/>
    <s v="Normal-Income Tagged"/>
    <n v="39"/>
    <d v="2024-10-09T00:00:00"/>
    <s v="31-60 Days"/>
    <s v="Pelecia"/>
    <s v="1318155"/>
    <x v="76"/>
    <n v="815752.67"/>
    <n v="407876"/>
    <n v="407876.67000000004"/>
    <n v="80170.5"/>
    <n v="0"/>
    <n v="80170.5"/>
    <n v="9.8277949859483751E-2"/>
    <n v="40085.217076886795"/>
    <n v="40085.282923113205"/>
    <n v="2004.2641461556605"/>
    <m/>
    <n v="38081.018776957542"/>
  </r>
  <r>
    <x v="111"/>
    <s v="Normal-Income Tagged"/>
    <n v="39"/>
    <d v="2024-11-05T00:00:00"/>
    <s v="31-60 Days"/>
    <s v="Pelecia"/>
    <s v="14960"/>
    <x v="77"/>
    <n v="-7851866.9000000004"/>
    <m/>
    <n v="-7851866.9000000004"/>
    <n v="-781669.18"/>
    <n v="0"/>
    <n v="-781669.18"/>
    <n v="9.9552016094414442E-2"/>
    <n v="0"/>
    <n v="-781669.18"/>
    <n v="-39083.459000000003"/>
    <m/>
    <n v="-742585.72100000002"/>
  </r>
  <r>
    <x v="111"/>
    <s v="Normal-Income Tagged"/>
    <n v="39"/>
    <d v="2024-11-06T00:00:00"/>
    <s v="31-60 Days"/>
    <s v="Pelecia"/>
    <s v="1318138"/>
    <x v="77"/>
    <n v="7851866.9000000004"/>
    <m/>
    <n v="7851866.9000000004"/>
    <n v="781669.18"/>
    <n v="0"/>
    <n v="781669.18"/>
    <n v="9.9552016094414442E-2"/>
    <n v="0"/>
    <n v="781669.18"/>
    <n v="39083.459000000003"/>
    <m/>
    <n v="742585.72100000002"/>
  </r>
  <r>
    <x v="111"/>
    <s v="Normal-Income Tagged"/>
    <n v="39"/>
    <d v="2024-11-07T00:00:00"/>
    <s v="31-60 Days"/>
    <s v="Pelecia"/>
    <s v="1318140"/>
    <x v="77"/>
    <n v="6999116.9800000004"/>
    <n v="6999117"/>
    <n v="-1.9999999552965164E-2"/>
    <n v="696776.21"/>
    <n v="-696776"/>
    <n v="0.2099999999627471"/>
    <n v="3.0003784843548518E-8"/>
    <n v="0.21000000056282278"/>
    <n v="-6.0007568345823333E-10"/>
    <n v="-3.000378417291167E-11"/>
    <m/>
    <n v="-5.700718992853217E-10"/>
  </r>
  <r>
    <x v="112"/>
    <s v="Normal-Income Tagged"/>
    <n v="38"/>
    <d v="2024-11-08T00:00:00"/>
    <s v="31-60 Days"/>
    <s v="Pelecia"/>
    <s v="1318101"/>
    <x v="78"/>
    <n v="77145.600000000006"/>
    <m/>
    <n v="77145.600000000006"/>
    <n v="15360"/>
    <n v="0"/>
    <n v="15360"/>
    <n v="0.19910403185664508"/>
    <n v="0"/>
    <n v="15360"/>
    <n v="768"/>
    <m/>
    <n v="14592"/>
  </r>
  <r>
    <x v="113"/>
    <s v="Normal-Income Tagged"/>
    <n v="36"/>
    <d v="2024-10-10T00:00:00"/>
    <s v="31-60 Days"/>
    <s v="Pelecia"/>
    <s v="14967"/>
    <x v="12"/>
    <n v="-76251.429999999993"/>
    <n v="0"/>
    <n v="-76251.429999999993"/>
    <n v="-7590.98"/>
    <n v="0"/>
    <n v="-7590.98"/>
    <n v="9.9551969058154055E-2"/>
    <n v="0"/>
    <n v="-7590.98"/>
    <n v="-379.54899999999998"/>
    <m/>
    <n v="-7211.4309999999996"/>
  </r>
  <r>
    <x v="113"/>
    <s v="Normal-Income Tagged"/>
    <n v="36"/>
    <d v="2024-10-11T00:00:00"/>
    <s v="31-60 Days"/>
    <s v="Pelecia"/>
    <s v="1318197"/>
    <x v="12"/>
    <n v="146297.39000000001"/>
    <n v="0"/>
    <n v="146297.39000000001"/>
    <n v="14564.2"/>
    <n v="0"/>
    <n v="14564.2"/>
    <n v="9.9552015247845502E-2"/>
    <n v="0"/>
    <n v="14564.2"/>
    <n v="728.21"/>
    <m/>
    <n v="13835.990000000002"/>
  </r>
  <r>
    <x v="114"/>
    <s v="Normal-Income Tagged"/>
    <n v="32"/>
    <d v="2024-10-12T00:00:00"/>
    <s v="31-60 Days"/>
    <s v="Pelecia"/>
    <s v="1318227"/>
    <x v="53"/>
    <n v="179170.94"/>
    <n v="179170.94"/>
    <n v="0"/>
    <n v="17836.830000000002"/>
    <n v="0"/>
    <n v="17836.830000000002"/>
    <n v="9.9552025568432026E-2"/>
    <n v="17836.830000000002"/>
    <n v="0"/>
    <n v="0"/>
    <m/>
    <n v="0"/>
  </r>
  <r>
    <x v="114"/>
    <s v="Normal-Income Tagged"/>
    <n v="32"/>
    <d v="2024-10-13T00:00:00"/>
    <s v="31-60 Days"/>
    <s v="Pelecia"/>
    <s v="1318229"/>
    <x v="53"/>
    <n v="105630.2"/>
    <n v="105630.2"/>
    <n v="0"/>
    <n v="10515.7"/>
    <n v="0"/>
    <n v="10515.7"/>
    <n v="9.9552022054298875E-2"/>
    <n v="10515.7"/>
    <n v="0"/>
    <n v="0"/>
    <m/>
    <n v="0"/>
  </r>
  <r>
    <x v="114"/>
    <s v="Normal-Income Tagged"/>
    <n v="32"/>
    <d v="2024-10-14T00:00:00"/>
    <s v="31-60 Days"/>
    <s v="Pelecia"/>
    <s v="1318230"/>
    <x v="53"/>
    <n v="162023.85"/>
    <n v="162023.85"/>
    <n v="0"/>
    <n v="16129.8"/>
    <n v="0"/>
    <n v="16129.8"/>
    <n v="9.9552010398469101E-2"/>
    <n v="16129.8"/>
    <n v="0"/>
    <n v="0"/>
    <m/>
    <n v="0"/>
  </r>
  <r>
    <x v="115"/>
    <s v="Normal-Income Tagged"/>
    <n v="31"/>
    <d v="2024-10-15T00:00:00"/>
    <s v="31-60 Days"/>
    <s v="Pelecia"/>
    <s v="1318246"/>
    <x v="79"/>
    <n v="7031.5"/>
    <n v="7031.5"/>
    <n v="0"/>
    <n v="1750"/>
    <n v="0"/>
    <n v="1750"/>
    <n v="0.24888003982080636"/>
    <n v="1750"/>
    <n v="0"/>
    <n v="0"/>
    <m/>
    <n v="0"/>
  </r>
  <r>
    <x v="115"/>
    <s v="Normal-Income Tagged"/>
    <n v="31"/>
    <d v="2024-10-16T00:00:00"/>
    <s v="31-60 Days"/>
    <s v="Pelecia"/>
    <s v="1318247"/>
    <x v="79"/>
    <n v="5022.5"/>
    <n v="5022.5"/>
    <n v="0"/>
    <n v="500"/>
    <n v="0"/>
    <n v="500"/>
    <n v="9.9552015928322551E-2"/>
    <n v="500"/>
    <n v="0"/>
    <n v="0"/>
    <m/>
    <n v="0"/>
  </r>
  <r>
    <x v="115"/>
    <s v="Normal-Income Tagged"/>
    <n v="31"/>
    <d v="2024-10-17T00:00:00"/>
    <s v="31-60 Days"/>
    <s v="Pelecia"/>
    <s v="1318249"/>
    <x v="79"/>
    <n v="22601.25"/>
    <n v="22601.25"/>
    <n v="0"/>
    <n v="2250"/>
    <n v="0"/>
    <n v="2250"/>
    <n v="9.9552015928322551E-2"/>
    <n v="2250"/>
    <n v="0"/>
    <n v="0"/>
    <m/>
    <n v="0"/>
  </r>
  <r>
    <x v="115"/>
    <s v="Normal-Income Tagged"/>
    <n v="31"/>
    <d v="2024-10-18T00:00:00"/>
    <s v="31-60 Days"/>
    <s v="Pelecia"/>
    <s v="1318250"/>
    <x v="79"/>
    <n v="91219.65"/>
    <n v="91219.65"/>
    <n v="0"/>
    <n v="18162.2"/>
    <n v="0"/>
    <n v="18162.2"/>
    <n v="0.19910403076530114"/>
    <n v="18162.2"/>
    <n v="0"/>
    <n v="0"/>
    <m/>
    <n v="0"/>
  </r>
  <r>
    <x v="115"/>
    <s v="Normal-Income Tagged"/>
    <n v="31"/>
    <d v="2024-10-19T00:00:00"/>
    <s v="31-60 Days"/>
    <s v="Pelecia"/>
    <s v="1318251"/>
    <x v="79"/>
    <n v="22802.15"/>
    <n v="22802.15"/>
    <n v="0"/>
    <n v="4540"/>
    <n v="0"/>
    <n v="4540"/>
    <n v="0.19910403185664508"/>
    <n v="4540"/>
    <n v="0"/>
    <n v="0"/>
    <m/>
    <n v="0"/>
  </r>
  <r>
    <x v="116"/>
    <s v="Normal-Income Tagged"/>
    <n v="29"/>
    <d v="2024-10-20T00:00:00"/>
    <s v="1-30 Days"/>
    <s v="Pelecia"/>
    <s v="1318293"/>
    <x v="0"/>
    <n v="511813.14"/>
    <n v="0"/>
    <n v="511813.14"/>
    <m/>
    <n v="0"/>
    <n v="0"/>
    <n v="0"/>
    <n v="0"/>
    <n v="0"/>
    <n v="0"/>
    <m/>
    <n v="0"/>
  </r>
  <r>
    <x v="116"/>
    <s v="Normal-Income Tagged"/>
    <n v="29"/>
    <d v="2024-10-21T00:00:00"/>
    <s v="1-30 Days"/>
    <s v="Pelecia"/>
    <s v="1318306"/>
    <x v="14"/>
    <n v="496223"/>
    <n v="0"/>
    <n v="496223"/>
    <n v="49400"/>
    <n v="0"/>
    <n v="49400"/>
    <n v="9.9552015928322551E-2"/>
    <n v="0"/>
    <n v="49400"/>
    <n v="2470"/>
    <m/>
    <n v="46930"/>
  </r>
  <r>
    <x v="116"/>
    <s v="Normal-Income Tagged"/>
    <n v="29"/>
    <d v="2024-10-22T00:00:00"/>
    <s v="1-30 Days"/>
    <s v="Pelecia"/>
    <s v="1318307"/>
    <x v="14"/>
    <n v="435189.4"/>
    <n v="0"/>
    <n v="435189.4"/>
    <m/>
    <n v="0"/>
    <n v="0"/>
    <n v="0"/>
    <n v="0"/>
    <n v="0"/>
    <n v="0"/>
    <m/>
    <n v="0"/>
  </r>
  <r>
    <x v="116"/>
    <s v="Normal-Income Tagged"/>
    <n v="29"/>
    <d v="2024-10-23T00:00:00"/>
    <s v="1-30 Days"/>
    <s v="Pelecia"/>
    <s v="1318311"/>
    <x v="80"/>
    <n v="5357"/>
    <n v="0"/>
    <n v="5357"/>
    <n v="1333.25"/>
    <n v="0"/>
    <n v="1333.25"/>
    <n v="0.24887997013253688"/>
    <n v="0"/>
    <n v="1333.25"/>
    <n v="66.662500000000009"/>
    <m/>
    <n v="1266.5875000000001"/>
  </r>
  <r>
    <x v="116"/>
    <s v="Normal-Income Tagged"/>
    <n v="29"/>
    <d v="2024-10-24T00:00:00"/>
    <s v="1-30 Days"/>
    <s v="Pelecia"/>
    <s v="1318312"/>
    <x v="80"/>
    <n v="17855.990000000002"/>
    <n v="0"/>
    <n v="17855.990000000002"/>
    <n v="1777.6"/>
    <n v="0"/>
    <n v="1777.6"/>
    <n v="9.9552027078868191E-2"/>
    <n v="0"/>
    <n v="1777.5999999999997"/>
    <n v="88.88"/>
    <m/>
    <n v="1688.7199999999998"/>
  </r>
  <r>
    <x v="116"/>
    <s v="Normal-Income Tagged"/>
    <n v="29"/>
    <d v="2024-10-25T00:00:00"/>
    <s v="1-30 Days"/>
    <s v="Pelecia"/>
    <s v="1318313"/>
    <x v="80"/>
    <n v="161855.09"/>
    <m/>
    <n v="161855.09"/>
    <n v="16113"/>
    <n v="0"/>
    <n v="16113"/>
    <n v="9.9552012852978558E-2"/>
    <n v="0"/>
    <n v="16113.000000000002"/>
    <n v="805.65000000000009"/>
    <m/>
    <n v="15307.350000000002"/>
  </r>
  <r>
    <x v="116"/>
    <s v="Normal-Income Tagged"/>
    <n v="29"/>
    <d v="2024-10-26T00:00:00"/>
    <s v="1-30 Days"/>
    <s v="Pelecia"/>
    <s v="1318314"/>
    <x v="80"/>
    <n v="6529.25"/>
    <n v="0"/>
    <n v="6529.25"/>
    <n v="650"/>
    <n v="0"/>
    <n v="650"/>
    <n v="9.9552015928322551E-2"/>
    <n v="0"/>
    <n v="650"/>
    <n v="32.5"/>
    <m/>
    <n v="617.5"/>
  </r>
  <r>
    <x v="116"/>
    <s v="Normal-Income Tagged"/>
    <n v="29"/>
    <d v="2024-10-27T00:00:00"/>
    <s v="1-30 Days"/>
    <s v="Pelecia"/>
    <s v="1318315"/>
    <x v="80"/>
    <n v="62781.25"/>
    <n v="0"/>
    <n v="62781.25"/>
    <n v="6250"/>
    <n v="0"/>
    <n v="6250"/>
    <n v="9.9552015928322551E-2"/>
    <n v="0"/>
    <n v="6250"/>
    <n v="312.5"/>
    <m/>
    <n v="5937.5"/>
  </r>
  <r>
    <x v="116"/>
    <s v="Normal-Income Tagged"/>
    <n v="29"/>
    <d v="2024-10-28T00:00:00"/>
    <s v="1-30 Days"/>
    <s v="Pelecia"/>
    <s v="1318316"/>
    <x v="80"/>
    <n v="6402.69"/>
    <n v="0"/>
    <n v="6402.69"/>
    <n v="1274.8"/>
    <n v="0"/>
    <n v="1274.8"/>
    <n v="0.19910381417810327"/>
    <n v="0"/>
    <n v="1274.8"/>
    <n v="63.74"/>
    <m/>
    <n v="1211.06"/>
  </r>
  <r>
    <x v="116"/>
    <s v="Normal-Income Tagged"/>
    <n v="29"/>
    <d v="2024-10-29T00:00:00"/>
    <s v="1-30 Days"/>
    <s v="Pelecia"/>
    <s v="1318317"/>
    <x v="80"/>
    <n v="5022.5"/>
    <n v="0"/>
    <n v="5022.5"/>
    <n v="1000"/>
    <n v="0"/>
    <n v="1000"/>
    <n v="0.1991040318566451"/>
    <n v="0"/>
    <n v="1000"/>
    <n v="50"/>
    <m/>
    <n v="950"/>
  </r>
  <r>
    <x v="116"/>
    <s v="Normal-Income Tagged"/>
    <n v="29"/>
    <d v="2024-10-30T00:00:00"/>
    <s v="1-30 Days"/>
    <s v="Pelecia"/>
    <s v="1318318"/>
    <x v="80"/>
    <n v="157041.26"/>
    <n v="0"/>
    <n v="157041.26"/>
    <n v="31267.55"/>
    <n v="0"/>
    <n v="31267.55"/>
    <n v="0.19910404437661794"/>
    <n v="0"/>
    <n v="31267.55"/>
    <n v="1563.3775000000001"/>
    <m/>
    <n v="29704.172500000001"/>
  </r>
  <r>
    <x v="116"/>
    <s v="Normal-Income Tagged"/>
    <n v="29"/>
    <d v="2024-10-31T00:00:00"/>
    <s v="1-30 Days"/>
    <s v="Pelecia"/>
    <s v="1318319"/>
    <x v="80"/>
    <n v="879431.06"/>
    <n v="0"/>
    <n v="879431.06"/>
    <n v="175098.27"/>
    <n v="0"/>
    <n v="175098.27"/>
    <n v="0.19910403210002611"/>
    <n v="0"/>
    <n v="175098.27"/>
    <n v="8754.9135000000006"/>
    <m/>
    <n v="166343.35649999999"/>
  </r>
  <r>
    <x v="117"/>
    <s v="Normal-Income Tagged"/>
    <n v="28"/>
    <d v="2024-11-01T00:00:00"/>
    <s v="1-30 Days"/>
    <s v="Pelecia"/>
    <s v="1318347"/>
    <x v="26"/>
    <n v="17418.849999999999"/>
    <n v="0"/>
    <n v="17418.849999999999"/>
    <n v="1734.08"/>
    <n v="0"/>
    <n v="1734.08"/>
    <n v="9.9551922199226706E-2"/>
    <n v="0"/>
    <n v="1734.08"/>
    <n v="86.704000000000008"/>
    <m/>
    <n v="1647.376"/>
  </r>
  <r>
    <x v="117"/>
    <s v="Normal-Income Tagged"/>
    <n v="28"/>
    <d v="2024-11-02T00:00:00"/>
    <s v="1-30 Days"/>
    <s v="Pelecia"/>
    <s v="1318349"/>
    <x v="26"/>
    <n v="14211.48"/>
    <n v="0"/>
    <n v="14211.48"/>
    <n v="1414.78"/>
    <n v="0"/>
    <n v="1414.78"/>
    <n v="9.9551911553195024E-2"/>
    <n v="0"/>
    <n v="1414.78"/>
    <n v="70.739000000000004"/>
    <m/>
    <n v="1344.0409999999999"/>
  </r>
  <r>
    <x v="117"/>
    <s v="Normal-Income Tagged"/>
    <n v="28"/>
    <d v="2024-11-03T00:00:00"/>
    <s v="1-30 Days"/>
    <s v="Pelecia"/>
    <s v="1318350"/>
    <x v="26"/>
    <n v="136007.16"/>
    <n v="0"/>
    <n v="136007.16"/>
    <n v="13539.79"/>
    <n v="0"/>
    <n v="13539.79"/>
    <n v="9.9552038289748873E-2"/>
    <n v="0"/>
    <n v="13539.79"/>
    <n v="676.98950000000013"/>
    <m/>
    <n v="12862.800500000001"/>
  </r>
  <r>
    <x v="117"/>
    <s v="Normal-Income Tagged"/>
    <n v="28"/>
    <d v="2024-11-04T00:00:00"/>
    <s v="1-30 Days"/>
    <s v="Pelecia"/>
    <s v="1318351"/>
    <x v="43"/>
    <n v="81850.600000000006"/>
    <n v="0"/>
    <n v="81850.600000000006"/>
    <n v="8148.39"/>
    <n v="0"/>
    <n v="8148.39"/>
    <n v="9.9551988623174409E-2"/>
    <n v="0"/>
    <n v="8148.3899999999994"/>
    <n v="407.41949999999997"/>
    <m/>
    <n v="7740.9704999999994"/>
  </r>
  <r>
    <x v="118"/>
    <s v="Normal-Income Tagged"/>
    <n v="24"/>
    <d v="2024-11-05T00:00:00"/>
    <s v="1-30 Days"/>
    <s v="Pelecia"/>
    <s v="1318363"/>
    <x v="67"/>
    <n v="50605.64"/>
    <n v="0"/>
    <n v="50605.64"/>
    <n v="5037.8900000000003"/>
    <n v="0"/>
    <n v="5037.8900000000003"/>
    <n v="9.9551947174267547E-2"/>
    <n v="0"/>
    <n v="5037.8900000000003"/>
    <n v="251.89450000000002"/>
    <m/>
    <n v="4785.9955"/>
  </r>
  <r>
    <x v="118"/>
    <s v="Normal-Income Tagged"/>
    <n v="24"/>
    <d v="2024-11-06T00:00:00"/>
    <s v="1-30 Days"/>
    <s v="Pelecia"/>
    <s v="1318364"/>
    <x v="67"/>
    <n v="49877.5"/>
    <n v="0"/>
    <n v="49877.5"/>
    <n v="4965.41"/>
    <n v="0"/>
    <n v="4965.41"/>
    <n v="9.9552102651496166E-2"/>
    <n v="0"/>
    <n v="4965.41"/>
    <n v="248.2705"/>
    <m/>
    <n v="4717.1395000000002"/>
  </r>
  <r>
    <x v="119"/>
    <s v="Normal-Income Tagged"/>
    <n v="22"/>
    <d v="2024-11-07T00:00:00"/>
    <s v="1-30 Days"/>
    <s v="Pelecia"/>
    <s v="14976"/>
    <x v="53"/>
    <n v="-198135.62"/>
    <n v="0"/>
    <n v="-198135.62"/>
    <n v="-19724.8"/>
    <n v="0"/>
    <n v="-19724.8"/>
    <n v="9.9552013918547302E-2"/>
    <n v="0"/>
    <n v="-19724.8"/>
    <n v="-986.24"/>
    <m/>
    <n v="-18738.559999999998"/>
  </r>
  <r>
    <x v="120"/>
    <s v="Normal-Income Tagged"/>
    <n v="21"/>
    <d v="2024-11-08T00:00:00"/>
    <s v="1-30 Days"/>
    <s v="Pelecia"/>
    <s v="1318429"/>
    <x v="12"/>
    <n v="34477.46"/>
    <n v="0"/>
    <n v="34477.46"/>
    <n v="8580.75"/>
    <n v="3432.3"/>
    <n v="12013.05"/>
    <n v="0.34843199005959252"/>
    <n v="0"/>
    <n v="12013.05"/>
    <n v="600.65250000000003"/>
    <m/>
    <n v="11412.397499999999"/>
  </r>
  <r>
    <x v="120"/>
    <s v="Normal-Income Tagged"/>
    <n v="21"/>
    <d v="2024-11-09T00:00:00"/>
    <s v="1-30 Days"/>
    <s v="Pelecia"/>
    <s v="1318430"/>
    <x v="12"/>
    <n v="16585.3"/>
    <n v="0"/>
    <n v="16585.3"/>
    <n v="1651.1"/>
    <n v="1651.1"/>
    <n v="3302.2"/>
    <n v="0.1991040258542203"/>
    <n v="0"/>
    <n v="3302.2"/>
    <n v="165.11"/>
    <m/>
    <n v="3137.0899999999997"/>
  </r>
  <r>
    <x v="120"/>
    <s v="Normal-Income Tagged"/>
    <n v="21"/>
    <d v="2024-11-10T00:00:00"/>
    <s v="1-30 Days"/>
    <s v="Pelecia"/>
    <s v="1318431"/>
    <x v="12"/>
    <n v="20090"/>
    <n v="0"/>
    <n v="20090"/>
    <n v="2000"/>
    <n v="0"/>
    <n v="2000"/>
    <n v="9.9552015928322551E-2"/>
    <n v="0"/>
    <n v="2000"/>
    <n v="100"/>
    <m/>
    <n v="1900"/>
  </r>
  <r>
    <x v="120"/>
    <s v="Normal-Income Tagged"/>
    <n v="21"/>
    <d v="2024-11-11T00:00:00"/>
    <s v="1-30 Days"/>
    <s v="Pelecia"/>
    <s v="1318432"/>
    <x v="12"/>
    <n v="200263.15"/>
    <n v="0"/>
    <n v="200263.15"/>
    <n v="39873.199999999997"/>
    <n v="19936.599999999999"/>
    <n v="59809.799999999996"/>
    <n v="0.29865604331101353"/>
    <n v="0"/>
    <n v="59809.799999999996"/>
    <n v="2990.49"/>
    <m/>
    <n v="56819.31"/>
  </r>
  <r>
    <x v="120"/>
    <s v="Normal-Income Tagged"/>
    <n v="21"/>
    <d v="2024-11-12T00:00:00"/>
    <s v="1-30 Days"/>
    <s v="Pelecia"/>
    <s v="1318433"/>
    <x v="12"/>
    <n v="5022.5"/>
    <n v="0"/>
    <n v="5022.5"/>
    <n v="500"/>
    <n v="500"/>
    <n v="1000"/>
    <n v="0.1991040318566451"/>
    <n v="0"/>
    <n v="1000"/>
    <n v="50"/>
    <m/>
    <n v="950"/>
  </r>
  <r>
    <x v="120"/>
    <s v="Normal-Income Tagged"/>
    <n v="21"/>
    <d v="2024-11-13T00:00:00"/>
    <s v="1-30 Days"/>
    <s v="Pelecia"/>
    <s v="1318434"/>
    <x v="12"/>
    <n v="5022.5"/>
    <n v="0"/>
    <n v="5022.5"/>
    <n v="1000"/>
    <n v="0"/>
    <n v="1000"/>
    <n v="0.1991040318566451"/>
    <n v="0"/>
    <n v="1000"/>
    <n v="50"/>
    <m/>
    <n v="950"/>
  </r>
  <r>
    <x v="120"/>
    <s v="Normal-Income Tagged"/>
    <n v="21"/>
    <d v="2024-11-14T00:00:00"/>
    <s v="1-30 Days"/>
    <s v="Pelecia"/>
    <s v="1318435"/>
    <x v="12"/>
    <n v="3541761.53"/>
    <n v="0"/>
    <n v="3541761.53"/>
    <n v="352589.5"/>
    <n v="264442.13"/>
    <n v="617031.63"/>
    <n v="0.17421602916331863"/>
    <n v="0"/>
    <n v="617031.63"/>
    <n v="30851.5815"/>
    <m/>
    <n v="586180.04850000003"/>
  </r>
  <r>
    <x v="120"/>
    <s v="Normal-Income Tagged"/>
    <n v="21"/>
    <d v="2024-11-15T00:00:00"/>
    <s v="1-30 Days"/>
    <s v="Pelecia"/>
    <s v="1318436"/>
    <x v="12"/>
    <n v="1811193.86"/>
    <n v="0"/>
    <n v="1811193.86"/>
    <n v="360616"/>
    <n v="180308"/>
    <n v="540924"/>
    <n v="0.29865604778496763"/>
    <n v="0"/>
    <n v="540924"/>
    <n v="27046.2"/>
    <m/>
    <n v="513877.8"/>
  </r>
  <r>
    <x v="120"/>
    <s v="Normal-Income Tagged"/>
    <n v="21"/>
    <d v="2024-11-16T00:00:00"/>
    <s v="1-30 Days"/>
    <s v="Pelecia"/>
    <s v="1318437"/>
    <x v="12"/>
    <n v="1406473.78"/>
    <n v="0"/>
    <n v="1406473.78"/>
    <n v="350043.25"/>
    <n v="140017.29999999999"/>
    <n v="490060.55"/>
    <n v="0.34843205537752719"/>
    <n v="0"/>
    <n v="490060.55"/>
    <n v="24503.0275"/>
    <m/>
    <n v="465557.52249999996"/>
  </r>
  <r>
    <x v="120"/>
    <s v="Normal-Income Tagged"/>
    <n v="21"/>
    <d v="2024-11-17T00:00:00"/>
    <s v="1-30 Days"/>
    <s v="Pelecia"/>
    <s v="1318438"/>
    <x v="12"/>
    <n v="723329.4"/>
    <n v="0"/>
    <n v="723329.4"/>
    <n v="72008.899999999994"/>
    <n v="72008.899999999994"/>
    <n v="144017.79999999999"/>
    <n v="0.19910403199427534"/>
    <n v="0"/>
    <n v="144017.79999999999"/>
    <n v="7200.8899999999994"/>
    <m/>
    <n v="136816.90999999997"/>
  </r>
  <r>
    <x v="121"/>
    <s v="Normal-Income Tagged"/>
    <n v="18"/>
    <d v="2024-11-18T00:00:00"/>
    <s v="1-30 Days"/>
    <s v="Pelecia"/>
    <s v="1318455"/>
    <x v="48"/>
    <n v="9747.7800000000007"/>
    <n v="0"/>
    <n v="9747.7800000000007"/>
    <n v="970.41"/>
    <n v="727.81"/>
    <n v="1698.2199999999998"/>
    <n v="0.17421607791722829"/>
    <n v="0"/>
    <n v="1698.2199999999998"/>
    <n v="84.911000000000001"/>
    <m/>
    <n v="1613.3089999999997"/>
  </r>
  <r>
    <x v="121"/>
    <s v="Normal-Income Tagged"/>
    <n v="18"/>
    <d v="2024-11-19T00:00:00"/>
    <s v="1-30 Days"/>
    <s v="Pelecia"/>
    <s v="1318456"/>
    <x v="48"/>
    <n v="35372.79"/>
    <n v="0"/>
    <n v="35372.79"/>
    <n v="7042.86"/>
    <n v="2641.07"/>
    <n v="9683.93"/>
    <n v="0.27376777460867519"/>
    <n v="0"/>
    <n v="9683.93"/>
    <n v="484.19650000000001"/>
    <m/>
    <n v="9199.7335000000003"/>
  </r>
  <r>
    <x v="121"/>
    <s v="Normal-Income Tagged"/>
    <n v="18"/>
    <d v="2024-11-20T00:00:00"/>
    <s v="1-30 Days"/>
    <s v="Pelecia"/>
    <s v="1318457"/>
    <x v="48"/>
    <n v="1731.81"/>
    <n v="0"/>
    <n v="1731.81"/>
    <n v="172.41"/>
    <n v="129.30000000000001"/>
    <n v="301.71000000000004"/>
    <n v="0.17421657110191074"/>
    <n v="0"/>
    <n v="301.71000000000004"/>
    <n v="15.085500000000003"/>
    <m/>
    <n v="286.62450000000001"/>
  </r>
  <r>
    <x v="121"/>
    <s v="Normal-Income Tagged"/>
    <n v="18"/>
    <d v="2024-11-21T00:00:00"/>
    <s v="1-30 Days"/>
    <s v="Pelecia"/>
    <s v="1318461"/>
    <x v="81"/>
    <n v="705026.23"/>
    <n v="705026.23"/>
    <n v="0"/>
    <n v="140365.6"/>
    <n v="70182.8"/>
    <n v="210548.40000000002"/>
    <n v="0.29863910169696811"/>
    <n v="210548.40000000002"/>
    <n v="0"/>
    <n v="0"/>
    <m/>
    <n v="0"/>
  </r>
  <r>
    <x v="121"/>
    <s v="Normal-Income Tagged"/>
    <n v="18"/>
    <d v="2024-11-22T00:00:00"/>
    <s v="1-30 Days"/>
    <s v="Pelecia"/>
    <s v="1318462"/>
    <x v="81"/>
    <n v="2037527.62"/>
    <n v="2037527.62"/>
    <n v="0"/>
    <n v="202836"/>
    <n v="152127"/>
    <n v="354963"/>
    <n v="0.17421260772896907"/>
    <n v="354963"/>
    <n v="0"/>
    <n v="0"/>
    <m/>
    <n v="0"/>
  </r>
  <r>
    <x v="121"/>
    <s v="Normal-Income Tagged"/>
    <n v="18"/>
    <d v="2024-11-23T00:00:00"/>
    <s v="1-30 Days"/>
    <s v="Pelecia"/>
    <s v="1318463"/>
    <x v="81"/>
    <n v="366431.38"/>
    <n v="366431.38"/>
    <n v="0"/>
    <n v="36475"/>
    <n v="27356.25"/>
    <n v="63831.25"/>
    <n v="0.17419700790909337"/>
    <n v="63831.25"/>
    <n v="0"/>
    <n v="0"/>
    <m/>
    <n v="0"/>
  </r>
  <r>
    <x v="121"/>
    <s v="Normal-Income Tagged"/>
    <n v="18"/>
    <d v="2024-11-24T00:00:00"/>
    <s v="1-30 Days"/>
    <s v="Pelecia"/>
    <s v="1318464"/>
    <x v="81"/>
    <n v="141037.65"/>
    <n v="141037.65"/>
    <n v="0"/>
    <n v="28073.200000000001"/>
    <n v="14036.6"/>
    <n v="42109.8"/>
    <n v="0.29857133892971133"/>
    <n v="42109.799999999996"/>
    <n v="0"/>
    <n v="0"/>
    <m/>
    <n v="0"/>
  </r>
  <r>
    <x v="121"/>
    <s v="Normal-Income Tagged"/>
    <n v="18"/>
    <d v="2024-11-25T00:00:00"/>
    <s v="1-30 Days"/>
    <s v="Pelecia"/>
    <s v="1318465"/>
    <x v="81"/>
    <n v="5062.5"/>
    <n v="5062.5"/>
    <n v="0"/>
    <n v="1000"/>
    <n v="500"/>
    <n v="1500"/>
    <n v="0.29629629629629628"/>
    <n v="1500"/>
    <n v="0"/>
    <n v="0"/>
    <m/>
    <n v="0"/>
  </r>
  <r>
    <x v="121"/>
    <s v="Normal-Income Tagged"/>
    <n v="18"/>
    <d v="2024-11-26T00:00:00"/>
    <s v="1-30 Days"/>
    <s v="Pelecia"/>
    <s v="1318466"/>
    <x v="81"/>
    <n v="192483.11"/>
    <n v="192483.11"/>
    <n v="0"/>
    <n v="47895.25"/>
    <n v="19158.099999999999"/>
    <n v="67053.350000000006"/>
    <n v="0.34835965607579811"/>
    <n v="67053.350000000006"/>
    <n v="0"/>
    <n v="0"/>
    <m/>
    <n v="0"/>
  </r>
  <r>
    <x v="121"/>
    <s v="Normal-Income Tagged"/>
    <n v="18"/>
    <d v="2024-11-27T00:00:00"/>
    <s v="1-30 Days"/>
    <s v="Pelecia"/>
    <s v="1318467"/>
    <x v="81"/>
    <n v="59911.22"/>
    <n v="59911.22"/>
    <n v="0"/>
    <n v="5960.3"/>
    <n v="5960.3"/>
    <n v="11920.6"/>
    <n v="0.19897107753773"/>
    <n v="11920.6"/>
    <n v="0"/>
    <n v="0"/>
    <m/>
    <n v="0"/>
  </r>
  <r>
    <x v="121"/>
    <s v="Normal-Income Tagged"/>
    <n v="18"/>
    <d v="2024-11-28T00:00:00"/>
    <s v="1-30 Days"/>
    <s v="Pelecia"/>
    <s v="1318468"/>
    <x v="81"/>
    <n v="149948.56"/>
    <n v="149948.56"/>
    <n v="0"/>
    <n v="14923.7"/>
    <n v="14923.7"/>
    <n v="29847.4"/>
    <n v="0.19905092786486248"/>
    <n v="29847.4"/>
    <n v="0"/>
    <n v="0"/>
    <m/>
    <n v="0"/>
  </r>
  <r>
    <x v="121"/>
    <s v="Normal-Income Tagged"/>
    <n v="18"/>
    <d v="2024-11-29T00:00:00"/>
    <s v="1-30 Days"/>
    <s v="Pelecia"/>
    <s v="1318469"/>
    <x v="81"/>
    <n v="89950.79"/>
    <n v="89950.79"/>
    <n v="0"/>
    <n v="17901.599999999999"/>
    <n v="8950.7999999999993"/>
    <n v="26852.399999999998"/>
    <n v="0.29852322586605406"/>
    <n v="26852.399999999994"/>
    <n v="0"/>
    <n v="0"/>
    <m/>
    <n v="0"/>
  </r>
  <r>
    <x v="121"/>
    <s v="Normal-Income Tagged"/>
    <n v="18"/>
    <d v="2024-11-30T00:00:00"/>
    <s v="1-30 Days"/>
    <s v="Pelecia"/>
    <s v="1318470"/>
    <x v="81"/>
    <n v="1205287"/>
    <n v="1205287"/>
    <n v="0"/>
    <n v="95991"/>
    <n v="0"/>
    <n v="95991"/>
    <n v="7.9641612329677494E-2"/>
    <n v="95991"/>
    <n v="0"/>
    <n v="0"/>
    <m/>
    <n v="0"/>
  </r>
  <r>
    <x v="122"/>
    <s v="Normal-Income Tagged"/>
    <n v="17"/>
    <d v="2024-12-01T00:00:00"/>
    <s v="1-30 Days"/>
    <s v="Pelecia"/>
    <s v="1318480"/>
    <x v="33"/>
    <n v="8832.57"/>
    <n v="0"/>
    <n v="8832.57"/>
    <n v="879.3"/>
    <n v="0"/>
    <n v="879.3"/>
    <n v="9.9551999021802257E-2"/>
    <n v="0"/>
    <n v="879.3"/>
    <n v="43.965000000000003"/>
    <m/>
    <n v="835.33499999999992"/>
  </r>
  <r>
    <x v="123"/>
    <s v="Normal-Income Tagged"/>
    <n v="16"/>
    <d v="2024-12-02T00:00:00"/>
    <s v="1-30 Days"/>
    <s v="Pelecia"/>
    <s v="1318481"/>
    <x v="28"/>
    <n v="900.03"/>
    <n v="0"/>
    <n v="900.03"/>
    <n v="179.2"/>
    <n v="0"/>
    <n v="179.2"/>
    <n v="0.19910447429530126"/>
    <n v="0"/>
    <n v="179.2"/>
    <n v="8.9599999999999991"/>
    <m/>
    <n v="170.23999999999998"/>
  </r>
  <r>
    <x v="123"/>
    <s v="Normal-Income Tagged"/>
    <n v="16"/>
    <d v="2024-12-03T00:00:00"/>
    <s v="1-30 Days"/>
    <s v="Pelecia"/>
    <s v="1318489"/>
    <x v="33"/>
    <n v="1628.29"/>
    <n v="0"/>
    <n v="1628.29"/>
    <n v="162.1"/>
    <n v="0"/>
    <n v="162.1"/>
    <n v="9.9552291053804906E-2"/>
    <n v="0"/>
    <n v="162.1"/>
    <n v="8.1050000000000004"/>
    <m/>
    <n v="153.995"/>
  </r>
  <r>
    <x v="124"/>
    <s v="Normal-Income Tagged"/>
    <n v="14"/>
    <d v="2024-12-04T00:00:00"/>
    <s v="1-30 Days"/>
    <s v="Pelecia"/>
    <s v="1318493"/>
    <x v="40"/>
    <n v="8397.7999999999993"/>
    <n v="0"/>
    <n v="8397.7999999999993"/>
    <n v="836.02"/>
    <n v="0"/>
    <n v="836.02"/>
    <n v="9.9552263688108794E-2"/>
    <n v="0"/>
    <n v="836.02"/>
    <n v="41.801000000000002"/>
    <m/>
    <n v="794.21899999999994"/>
  </r>
  <r>
    <x v="124"/>
    <s v="Normal-Income Tagged"/>
    <n v="14"/>
    <d v="2024-12-05T00:00:00"/>
    <s v="1-30 Days"/>
    <s v="Pelecia"/>
    <s v="1318494"/>
    <x v="40"/>
    <n v="11905.73"/>
    <n v="0"/>
    <n v="11905.73"/>
    <n v="1185.24"/>
    <n v="0"/>
    <n v="1185.24"/>
    <n v="9.955206442612087E-2"/>
    <n v="0"/>
    <n v="1185.24"/>
    <n v="59.262"/>
    <m/>
    <n v="1125.9780000000001"/>
  </r>
  <r>
    <x v="124"/>
    <s v="Normal-Income Tagged"/>
    <n v="14"/>
    <d v="2024-12-06T00:00:00"/>
    <s v="1-30 Days"/>
    <s v="Pelecia"/>
    <s v="1318495"/>
    <x v="40"/>
    <n v="9587.61"/>
    <n v="0"/>
    <n v="9587.61"/>
    <n v="954.47"/>
    <n v="0"/>
    <n v="954.47"/>
    <n v="9.9552443205345231E-2"/>
    <n v="0"/>
    <n v="954.47"/>
    <n v="47.723500000000001"/>
    <m/>
    <n v="906.74649999999997"/>
  </r>
  <r>
    <x v="124"/>
    <s v="Normal-Income Tagged"/>
    <n v="14"/>
    <d v="2024-12-07T00:00:00"/>
    <s v="1-30 Days"/>
    <s v="Pelecia"/>
    <s v="1318496"/>
    <x v="40"/>
    <n v="3317.54"/>
    <n v="0"/>
    <n v="3317.54"/>
    <n v="330.27"/>
    <n v="0"/>
    <n v="330.27"/>
    <n v="9.9552680600686047E-2"/>
    <n v="0"/>
    <n v="330.27"/>
    <n v="16.513500000000001"/>
    <m/>
    <n v="313.75649999999996"/>
  </r>
  <r>
    <x v="124"/>
    <s v="Normal-Income Tagged"/>
    <n v="14"/>
    <d v="2024-12-08T00:00:00"/>
    <s v="1-30 Days"/>
    <s v="Pelecia"/>
    <s v="1318497"/>
    <x v="40"/>
    <n v="4431"/>
    <n v="0"/>
    <n v="4431"/>
    <n v="441.12"/>
    <n v="0"/>
    <n v="441.12"/>
    <n v="9.9553148273527417E-2"/>
    <n v="0"/>
    <n v="441.12"/>
    <n v="22.056000000000001"/>
    <m/>
    <n v="419.06400000000002"/>
  </r>
  <r>
    <x v="124"/>
    <s v="Normal-Income Tagged"/>
    <n v="14"/>
    <d v="2024-12-09T00:00:00"/>
    <s v="1-30 Days"/>
    <s v="Pelecia"/>
    <s v="1318501"/>
    <x v="16"/>
    <n v="38582.85"/>
    <n v="0"/>
    <n v="38582.85"/>
    <n v="3841"/>
    <n v="0"/>
    <n v="3841"/>
    <n v="9.9552003027251743E-2"/>
    <n v="0"/>
    <n v="3840.9999999999995"/>
    <n v="192.04999999999998"/>
    <m/>
    <n v="3648.9499999999994"/>
  </r>
  <r>
    <x v="124"/>
    <s v="Normal-Income Tagged"/>
    <n v="14"/>
    <d v="2024-12-10T00:00:00"/>
    <s v="1-30 Days"/>
    <s v="Pelecia"/>
    <s v="1318502"/>
    <x v="82"/>
    <n v="269510.37"/>
    <n v="0"/>
    <n v="269510.37"/>
    <n v="53660.6"/>
    <n v="0"/>
    <n v="53660.6"/>
    <n v="0.1991040270546918"/>
    <n v="0"/>
    <n v="53660.6"/>
    <n v="2683.03"/>
    <m/>
    <n v="50977.57"/>
  </r>
  <r>
    <x v="125"/>
    <s v="Normal-Income Tagged"/>
    <n v="11"/>
    <d v="2024-12-11T00:00:00"/>
    <s v="1-30 Days"/>
    <s v="Pelecia"/>
    <n v="1318505"/>
    <x v="0"/>
    <n v="609528.1"/>
    <n v="0"/>
    <n v="609528.1"/>
    <n v="0"/>
    <n v="0"/>
    <n v="0"/>
    <n v="0"/>
    <n v="0"/>
    <n v="0"/>
    <n v="0"/>
    <m/>
    <n v="0"/>
  </r>
  <r>
    <x v="126"/>
    <s v="Normal-Income Tagged"/>
    <n v="3"/>
    <d v="2024-12-12T00:00:00"/>
    <s v="1-30 Days"/>
    <s v="Pelecia"/>
    <s v="1318567"/>
    <x v="12"/>
    <n v="32016.93"/>
    <n v="0"/>
    <n v="32016.93"/>
    <n v="3187.35"/>
    <n v="0"/>
    <n v="3187.35"/>
    <n v="9.9552018260339131E-2"/>
    <n v="0"/>
    <n v="3187.35"/>
    <n v="159.36750000000001"/>
    <m/>
    <n v="3027.9825000000001"/>
  </r>
  <r>
    <x v="126"/>
    <s v="Normal-Income Tagged"/>
    <n v="3"/>
    <d v="2024-12-13T00:00:00"/>
    <s v="1-30 Days"/>
    <s v="Pelecia"/>
    <s v="1318568"/>
    <x v="12"/>
    <n v="30121.17"/>
    <n v="0"/>
    <n v="30121.17"/>
    <n v="2998.62"/>
    <n v="0"/>
    <n v="2998.62"/>
    <n v="9.9551909836171709E-2"/>
    <n v="0"/>
    <n v="2998.62"/>
    <n v="149.93100000000001"/>
    <m/>
    <n v="2848.6889999999999"/>
  </r>
  <r>
    <x v="126"/>
    <s v="Normal-Income Tagged"/>
    <n v="3"/>
    <d v="2024-12-14T00:00:00"/>
    <s v="1-30 Days"/>
    <s v="Pelecia"/>
    <s v="1318570"/>
    <x v="12"/>
    <n v="17414.87"/>
    <n v="0"/>
    <n v="17414.87"/>
    <n v="1733.69"/>
    <n v="0"/>
    <n v="1733.69"/>
    <n v="9.9552279172913732E-2"/>
    <n v="0"/>
    <n v="1733.69"/>
    <n v="86.684500000000014"/>
    <m/>
    <n v="1647.0055"/>
  </r>
  <r>
    <x v="126"/>
    <s v="Normal-Income Tagged"/>
    <n v="3"/>
    <d v="2024-12-15T00:00:00"/>
    <s v="1-30 Days"/>
    <s v="Pelecia"/>
    <s v="1318571"/>
    <x v="12"/>
    <n v="24012.7"/>
    <n v="0"/>
    <n v="24012.7"/>
    <n v="2390.5100000000002"/>
    <n v="0"/>
    <n v="2390.5100000000002"/>
    <n v="9.9551903784247511E-2"/>
    <n v="0"/>
    <n v="2390.5100000000002"/>
    <n v="119.52550000000002"/>
    <m/>
    <n v="2270.9845"/>
  </r>
  <r>
    <x v="126"/>
    <s v="Normal-Income Tagged"/>
    <n v="3"/>
    <d v="2024-12-16T00:00:00"/>
    <s v="1-30 Days"/>
    <s v="Pelecia"/>
    <s v="1318572"/>
    <x v="12"/>
    <n v="14665.19"/>
    <n v="0"/>
    <n v="14665.19"/>
    <n v="1459.95"/>
    <n v="0"/>
    <n v="1459.95"/>
    <n v="9.9552068537809596E-2"/>
    <n v="0"/>
    <n v="1459.95"/>
    <n v="72.997500000000002"/>
    <m/>
    <n v="1386.9525000000001"/>
  </r>
  <r>
    <x v="126"/>
    <s v="Normal-Income Tagged"/>
    <n v="3"/>
    <d v="2024-12-17T00:00:00"/>
    <s v="1-30 Days"/>
    <s v="Pelecia"/>
    <s v="1318573"/>
    <x v="12"/>
    <n v="36650.959999999999"/>
    <n v="0"/>
    <n v="36650.959999999999"/>
    <n v="3648.68"/>
    <n v="0"/>
    <n v="3648.68"/>
    <n v="9.9552099044608919E-2"/>
    <n v="0"/>
    <n v="3648.68"/>
    <n v="182.434"/>
    <m/>
    <n v="3466.2459999999996"/>
  </r>
  <r>
    <x v="126"/>
    <s v="Normal-Income Tagged"/>
    <n v="3"/>
    <d v="2024-12-18T00:00:00"/>
    <s v="1-30 Days"/>
    <s v="Pelecia"/>
    <s v="1318574"/>
    <x v="12"/>
    <n v="35115.040000000001"/>
    <n v="0"/>
    <n v="35115.040000000001"/>
    <n v="3495.77"/>
    <n v="0"/>
    <n v="3495.77"/>
    <n v="9.9551929885314097E-2"/>
    <n v="0"/>
    <n v="3495.77"/>
    <n v="174.7885"/>
    <m/>
    <n v="3320.9814999999999"/>
  </r>
  <r>
    <x v="126"/>
    <s v="Normal-Income Tagged"/>
    <n v="3"/>
    <d v="2024-12-19T00:00:00"/>
    <s v="1-30 Days"/>
    <s v="Pelecia"/>
    <s v="1318575"/>
    <x v="12"/>
    <n v="28003.13"/>
    <n v="0"/>
    <n v="28003.13"/>
    <n v="2787.77"/>
    <n v="0"/>
    <n v="2787.77"/>
    <n v="9.9552085784696209E-2"/>
    <n v="0"/>
    <n v="2787.77"/>
    <n v="139.38849999999999"/>
    <m/>
    <n v="2648.3815"/>
  </r>
  <r>
    <x v="126"/>
    <s v="Normal-Income Tagged"/>
    <n v="3"/>
    <d v="2024-12-20T00:00:00"/>
    <s v="1-30 Days"/>
    <s v="Pelecia"/>
    <s v="1318576"/>
    <x v="12"/>
    <n v="25780.65"/>
    <n v="0"/>
    <n v="25780.65"/>
    <n v="2566.52"/>
    <n v="0"/>
    <n v="2566.52"/>
    <n v="9.9552183517483073E-2"/>
    <n v="0"/>
    <n v="2566.52"/>
    <n v="128.32599999999999"/>
    <m/>
    <n v="2438.194"/>
  </r>
  <r>
    <x v="126"/>
    <s v="Normal-Income Tagged"/>
    <n v="3"/>
    <d v="2024-12-21T00:00:00"/>
    <s v="1-30 Days"/>
    <s v="Pelecia"/>
    <s v="1318577"/>
    <x v="12"/>
    <n v="10405.15"/>
    <n v="0"/>
    <n v="10405.15"/>
    <n v="1003.71"/>
    <n v="0"/>
    <n v="1003.71"/>
    <n v="9.6462809281942119E-2"/>
    <n v="0"/>
    <n v="1003.71"/>
    <n v="50.185500000000005"/>
    <m/>
    <n v="953.52449999999999"/>
  </r>
  <r>
    <x v="126"/>
    <s v="Normal-Income Tagged"/>
    <n v="3"/>
    <d v="2024-12-22T00:00:00"/>
    <s v="1-30 Days"/>
    <s v="Pelecia"/>
    <s v="1318578"/>
    <x v="12"/>
    <n v="21973.13"/>
    <n v="0"/>
    <n v="21973.13"/>
    <n v="2115.1"/>
    <n v="0"/>
    <n v="2115.1"/>
    <n v="9.6258475692812082E-2"/>
    <n v="0"/>
    <n v="2115.1"/>
    <n v="105.755"/>
    <m/>
    <n v="2009.3449999999998"/>
  </r>
  <r>
    <x v="126"/>
    <s v="Normal-Income Tagged"/>
    <n v="3"/>
    <d v="2024-12-23T00:00:00"/>
    <s v="1-30 Days"/>
    <s v="Pelecia"/>
    <s v="1318579"/>
    <x v="77"/>
    <n v="20250.240000000002"/>
    <n v="0"/>
    <n v="20250.240000000002"/>
    <n v="2015.95"/>
    <n v="0"/>
    <n v="2015.95"/>
    <n v="9.955190654530513E-2"/>
    <n v="0"/>
    <n v="2015.9499999999998"/>
    <n v="100.7975"/>
    <m/>
    <n v="1915.1524999999999"/>
  </r>
  <r>
    <x v="127"/>
    <s v="Normal-Income Tagged"/>
    <n v="2"/>
    <d v="2024-12-24T00:00:00"/>
    <s v="1-30 Days"/>
    <s v="Pelecia"/>
    <s v="1318586"/>
    <x v="73"/>
    <n v="3730779.21"/>
    <n v="0"/>
    <n v="3730779.21"/>
    <n v="371406.59"/>
    <n v="0"/>
    <n v="371406.59"/>
    <n v="9.95520155694231E-2"/>
    <n v="0"/>
    <n v="371406.59"/>
    <n v="18570.329500000003"/>
    <m/>
    <n v="352836.26050000003"/>
  </r>
  <r>
    <x v="128"/>
    <s v="Normal-Income Tagged"/>
    <n v="1"/>
    <d v="2024-12-25T00:00:00"/>
    <s v="1-30 Days"/>
    <s v="Pelecia"/>
    <s v="1318641"/>
    <x v="83"/>
    <n v="1381251.79"/>
    <n v="0"/>
    <n v="1381251.79"/>
    <n v="137506.4"/>
    <n v="0"/>
    <n v="137506.4"/>
    <n v="9.955201578417501E-2"/>
    <n v="0"/>
    <n v="137506.4"/>
    <n v="6875.32"/>
    <m/>
    <n v="130631.07999999999"/>
  </r>
  <r>
    <x v="128"/>
    <s v="Normal-Income Tagged"/>
    <n v="1"/>
    <d v="2024-12-26T00:00:00"/>
    <s v="1-30 Days"/>
    <s v="Pelecia"/>
    <s v="1318643"/>
    <x v="73"/>
    <n v="229947"/>
    <n v="0"/>
    <n v="229947"/>
    <n v="18313.349999999999"/>
    <n v="0"/>
    <n v="18313.349999999999"/>
    <n v="7.9641613067358993E-2"/>
    <n v="0"/>
    <n v="18313.349999999999"/>
    <n v="915.66750000000002"/>
    <m/>
    <n v="17397.6824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64D9AC-F639-4E12-BE0D-610F9948603D}" name="PivotTable1" cacheId="3" applyNumberFormats="0" applyBorderFormats="0" applyFontFormats="0" applyPatternFormats="0" applyAlignmentFormats="0" applyWidthHeightFormats="1" dataCaption="Values" grandTotalCaption="Totals" updatedVersion="8" minRefreshableVersion="3" useAutoFormatting="1" itemPrintTitles="1" createdVersion="8" indent="0" outline="1" outlineData="1" multipleFieldFilters="0" rowHeaderCaption="Month/Insured">
  <location ref="C3:L173" firstHeaderRow="0" firstDataRow="1" firstDataCol="1"/>
  <pivotFields count="22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showAll="0"/>
    <pivotField numFmtId="1" showAll="0"/>
    <pivotField numFmtId="14" showAll="0"/>
    <pivotField showAll="0"/>
    <pivotField showAll="0"/>
    <pivotField showAll="0"/>
    <pivotField axis="axisRow" showAll="0">
      <items count="85">
        <item x="68"/>
        <item x="61"/>
        <item x="72"/>
        <item x="50"/>
        <item x="53"/>
        <item x="44"/>
        <item x="75"/>
        <item x="56"/>
        <item x="71"/>
        <item x="8"/>
        <item x="41"/>
        <item x="1"/>
        <item x="36"/>
        <item x="14"/>
        <item x="17"/>
        <item x="15"/>
        <item x="48"/>
        <item x="27"/>
        <item x="18"/>
        <item x="10"/>
        <item x="31"/>
        <item x="76"/>
        <item x="38"/>
        <item x="29"/>
        <item x="28"/>
        <item x="21"/>
        <item x="57"/>
        <item x="58"/>
        <item x="22"/>
        <item x="23"/>
        <item x="35"/>
        <item x="24"/>
        <item x="77"/>
        <item x="80"/>
        <item x="9"/>
        <item x="67"/>
        <item x="40"/>
        <item x="74"/>
        <item x="19"/>
        <item x="32"/>
        <item x="20"/>
        <item x="62"/>
        <item x="52"/>
        <item x="45"/>
        <item x="39"/>
        <item x="78"/>
        <item x="65"/>
        <item x="2"/>
        <item x="34"/>
        <item x="13"/>
        <item x="60"/>
        <item x="59"/>
        <item x="16"/>
        <item x="54"/>
        <item x="25"/>
        <item x="82"/>
        <item x="51"/>
        <item x="55"/>
        <item x="47"/>
        <item x="49"/>
        <item x="46"/>
        <item x="63"/>
        <item x="3"/>
        <item x="4"/>
        <item x="0"/>
        <item x="11"/>
        <item x="37"/>
        <item x="66"/>
        <item x="73"/>
        <item x="42"/>
        <item x="43"/>
        <item x="33"/>
        <item x="69"/>
        <item x="64"/>
        <item x="81"/>
        <item x="7"/>
        <item x="70"/>
        <item x="79"/>
        <item x="26"/>
        <item x="12"/>
        <item x="5"/>
        <item x="30"/>
        <item x="6"/>
        <item x="83"/>
        <item t="default"/>
      </items>
    </pivotField>
    <pivotField dataField="1" showAll="0"/>
    <pivotField dataField="1" showAll="0"/>
    <pivotField dataField="1" numFmtId="164" showAll="0"/>
    <pivotField showAll="0"/>
    <pivotField showAll="0"/>
    <pivotField dataField="1" showAll="0"/>
    <pivotField showAll="0"/>
    <pivotField dataField="1" numFmtId="164" showAll="0"/>
    <pivotField dataField="1" numFmtId="164" showAll="0"/>
    <pivotField dataField="1" showAll="0"/>
    <pivotField dataField="1" showAll="0"/>
    <pivotField dataField="1" numFmtId="16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  <item t="default"/>
      </items>
    </pivotField>
    <pivotField axis="axisRow" showAll="0">
      <items count="15">
        <item sd="0" x="0"/>
        <item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  <item t="default"/>
      </items>
    </pivotField>
  </pivotFields>
  <rowFields count="2">
    <field x="21"/>
    <field x="7"/>
  </rowFields>
  <rowItems count="170">
    <i>
      <x v="1"/>
    </i>
    <i r="1">
      <x v="9"/>
    </i>
    <i r="1">
      <x v="11"/>
    </i>
    <i r="1">
      <x v="13"/>
    </i>
    <i r="1">
      <x v="19"/>
    </i>
    <i r="1">
      <x v="34"/>
    </i>
    <i r="1">
      <x v="47"/>
    </i>
    <i r="1">
      <x v="49"/>
    </i>
    <i r="1">
      <x v="62"/>
    </i>
    <i r="1">
      <x v="63"/>
    </i>
    <i r="1">
      <x v="64"/>
    </i>
    <i r="1">
      <x v="65"/>
    </i>
    <i r="1">
      <x v="75"/>
    </i>
    <i r="1">
      <x v="79"/>
    </i>
    <i r="1">
      <x v="80"/>
    </i>
    <i r="1">
      <x v="82"/>
    </i>
    <i>
      <x v="2"/>
    </i>
    <i r="1">
      <x v="9"/>
    </i>
    <i r="1">
      <x v="13"/>
    </i>
    <i r="1">
      <x v="14"/>
    </i>
    <i r="1">
      <x v="15"/>
    </i>
    <i r="1">
      <x v="18"/>
    </i>
    <i r="1">
      <x v="25"/>
    </i>
    <i r="1">
      <x v="28"/>
    </i>
    <i r="1">
      <x v="29"/>
    </i>
    <i r="1">
      <x v="31"/>
    </i>
    <i r="1">
      <x v="38"/>
    </i>
    <i r="1">
      <x v="40"/>
    </i>
    <i r="1">
      <x v="52"/>
    </i>
    <i r="1">
      <x v="64"/>
    </i>
    <i r="1">
      <x v="75"/>
    </i>
    <i>
      <x v="3"/>
    </i>
    <i r="1">
      <x v="13"/>
    </i>
    <i r="1">
      <x v="15"/>
    </i>
    <i r="1">
      <x v="17"/>
    </i>
    <i r="1">
      <x v="20"/>
    </i>
    <i r="1">
      <x v="23"/>
    </i>
    <i r="1">
      <x v="24"/>
    </i>
    <i r="1">
      <x v="28"/>
    </i>
    <i r="1">
      <x v="30"/>
    </i>
    <i r="1">
      <x v="31"/>
    </i>
    <i r="1">
      <x v="39"/>
    </i>
    <i r="1">
      <x v="48"/>
    </i>
    <i r="1">
      <x v="49"/>
    </i>
    <i r="1">
      <x v="54"/>
    </i>
    <i r="1">
      <x v="64"/>
    </i>
    <i r="1">
      <x v="71"/>
    </i>
    <i r="1">
      <x v="78"/>
    </i>
    <i r="1">
      <x v="81"/>
    </i>
    <i>
      <x v="4"/>
    </i>
    <i r="1">
      <x v="5"/>
    </i>
    <i r="1">
      <x v="10"/>
    </i>
    <i r="1">
      <x v="12"/>
    </i>
    <i r="1">
      <x v="14"/>
    </i>
    <i r="1">
      <x v="22"/>
    </i>
    <i r="1">
      <x v="31"/>
    </i>
    <i r="1">
      <x v="36"/>
    </i>
    <i r="1">
      <x v="43"/>
    </i>
    <i r="1">
      <x v="44"/>
    </i>
    <i r="1">
      <x v="58"/>
    </i>
    <i r="1">
      <x v="60"/>
    </i>
    <i r="1">
      <x v="64"/>
    </i>
    <i r="1">
      <x v="66"/>
    </i>
    <i r="1">
      <x v="69"/>
    </i>
    <i r="1">
      <x v="70"/>
    </i>
    <i r="1">
      <x v="78"/>
    </i>
    <i>
      <x v="5"/>
    </i>
    <i r="1">
      <x v="3"/>
    </i>
    <i r="1">
      <x v="4"/>
    </i>
    <i r="1">
      <x v="16"/>
    </i>
    <i r="1">
      <x v="23"/>
    </i>
    <i r="1">
      <x v="31"/>
    </i>
    <i r="1">
      <x v="42"/>
    </i>
    <i r="1">
      <x v="44"/>
    </i>
    <i r="1">
      <x v="52"/>
    </i>
    <i r="1">
      <x v="53"/>
    </i>
    <i r="1">
      <x v="54"/>
    </i>
    <i r="1">
      <x v="56"/>
    </i>
    <i r="1">
      <x v="59"/>
    </i>
    <i r="1">
      <x v="64"/>
    </i>
    <i r="1">
      <x v="75"/>
    </i>
    <i>
      <x v="6"/>
    </i>
    <i r="1">
      <x v="7"/>
    </i>
    <i r="1">
      <x v="10"/>
    </i>
    <i r="1">
      <x v="16"/>
    </i>
    <i r="1">
      <x v="25"/>
    </i>
    <i r="1">
      <x v="26"/>
    </i>
    <i r="1">
      <x v="27"/>
    </i>
    <i r="1">
      <x v="28"/>
    </i>
    <i r="1">
      <x v="29"/>
    </i>
    <i r="1">
      <x v="43"/>
    </i>
    <i r="1">
      <x v="44"/>
    </i>
    <i r="1">
      <x v="51"/>
    </i>
    <i r="1">
      <x v="57"/>
    </i>
    <i r="1">
      <x v="58"/>
    </i>
    <i r="1">
      <x v="64"/>
    </i>
    <i>
      <x v="7"/>
    </i>
    <i r="1">
      <x v="1"/>
    </i>
    <i r="1">
      <x v="4"/>
    </i>
    <i r="1">
      <x v="9"/>
    </i>
    <i r="1">
      <x v="14"/>
    </i>
    <i r="1">
      <x v="15"/>
    </i>
    <i r="1">
      <x v="28"/>
    </i>
    <i r="1">
      <x v="35"/>
    </i>
    <i r="1">
      <x v="36"/>
    </i>
    <i r="1">
      <x v="41"/>
    </i>
    <i r="1">
      <x v="42"/>
    </i>
    <i r="1">
      <x v="46"/>
    </i>
    <i r="1">
      <x v="50"/>
    </i>
    <i r="1">
      <x v="51"/>
    </i>
    <i r="1">
      <x v="52"/>
    </i>
    <i r="1">
      <x v="53"/>
    </i>
    <i r="1">
      <x v="59"/>
    </i>
    <i r="1">
      <x v="61"/>
    </i>
    <i r="1">
      <x v="64"/>
    </i>
    <i r="1">
      <x v="67"/>
    </i>
    <i r="1">
      <x v="73"/>
    </i>
    <i r="1">
      <x v="75"/>
    </i>
    <i r="1">
      <x v="78"/>
    </i>
    <i r="1">
      <x v="79"/>
    </i>
    <i>
      <x v="8"/>
    </i>
    <i r="1">
      <x/>
    </i>
    <i r="1">
      <x v="2"/>
    </i>
    <i r="1">
      <x v="4"/>
    </i>
    <i r="1">
      <x v="8"/>
    </i>
    <i r="1">
      <x v="15"/>
    </i>
    <i r="1">
      <x v="16"/>
    </i>
    <i r="1">
      <x v="18"/>
    </i>
    <i r="1">
      <x v="35"/>
    </i>
    <i r="1">
      <x v="37"/>
    </i>
    <i r="1">
      <x v="52"/>
    </i>
    <i r="1">
      <x v="64"/>
    </i>
    <i r="1">
      <x v="68"/>
    </i>
    <i r="1">
      <x v="69"/>
    </i>
    <i r="1">
      <x v="70"/>
    </i>
    <i r="1">
      <x v="72"/>
    </i>
    <i r="1">
      <x v="76"/>
    </i>
    <i r="1">
      <x v="79"/>
    </i>
    <i>
      <x v="9"/>
    </i>
    <i r="1">
      <x v="4"/>
    </i>
    <i r="1">
      <x v="6"/>
    </i>
    <i r="1">
      <x v="13"/>
    </i>
    <i r="1">
      <x v="21"/>
    </i>
    <i r="1">
      <x v="32"/>
    </i>
    <i r="1">
      <x v="33"/>
    </i>
    <i r="1">
      <x v="42"/>
    </i>
    <i r="1">
      <x v="45"/>
    </i>
    <i r="1">
      <x v="46"/>
    </i>
    <i r="1">
      <x v="51"/>
    </i>
    <i r="1">
      <x v="64"/>
    </i>
    <i r="1">
      <x v="70"/>
    </i>
    <i r="1">
      <x v="77"/>
    </i>
    <i r="1">
      <x v="78"/>
    </i>
    <i r="1">
      <x v="79"/>
    </i>
    <i>
      <x v="10"/>
    </i>
    <i r="1">
      <x v="4"/>
    </i>
    <i r="1">
      <x v="16"/>
    </i>
    <i r="1">
      <x v="24"/>
    </i>
    <i r="1">
      <x v="32"/>
    </i>
    <i r="1">
      <x v="35"/>
    </i>
    <i r="1">
      <x v="36"/>
    </i>
    <i r="1">
      <x v="52"/>
    </i>
    <i r="1">
      <x v="55"/>
    </i>
    <i r="1">
      <x v="64"/>
    </i>
    <i r="1">
      <x v="68"/>
    </i>
    <i r="1">
      <x v="71"/>
    </i>
    <i r="1">
      <x v="74"/>
    </i>
    <i r="1">
      <x v="79"/>
    </i>
    <i r="1">
      <x v="8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Booked Premium" fld="8" baseField="7" baseItem="49"/>
    <dataField name="Premium Collected" fld="9" baseField="0" baseItem="0"/>
    <dataField name="Outstanding Premium" fld="10" baseField="0" baseItem="0"/>
    <dataField name="Booked Income" fld="13" baseField="0" baseItem="0"/>
    <dataField name="Collected Income" fld="15" baseField="0" baseItem="0"/>
    <dataField name="Uncollected Income" fld="16" baseField="0" baseItem="0"/>
    <dataField name="Tax On Uncoll Income" fld="17" baseField="0" baseItem="0"/>
    <dataField name="Cost of Markt" fld="18" baseField="0" baseItem="0"/>
    <dataField name="Net Uncoll Income" fld="19" baseField="0" baseItem="0"/>
  </dataFields>
  <formats count="154">
    <format dxfId="396">
      <pivotArea outline="0" collapsedLevelsAreSubtotals="1" fieldPosition="0"/>
    </format>
    <format dxfId="39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94">
      <pivotArea type="all" dataOnly="0" outline="0" fieldPosition="0"/>
    </format>
    <format dxfId="393">
      <pivotArea outline="0" collapsedLevelsAreSubtotals="1" fieldPosition="0"/>
    </format>
    <format dxfId="392">
      <pivotArea dataOnly="0" labelOnly="1" fieldPosition="0">
        <references count="1">
          <reference field="2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91">
      <pivotArea dataOnly="0" labelOnly="1" grandRow="1" outline="0" fieldPosition="0"/>
    </format>
    <format dxfId="390">
      <pivotArea dataOnly="0" labelOnly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389">
      <pivotArea dataOnly="0" labelOnly="1" fieldPosition="0">
        <references count="2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  <reference field="21" count="1" selected="0">
            <x v="2"/>
          </reference>
        </references>
      </pivotArea>
    </format>
    <format dxfId="388">
      <pivotArea dataOnly="0" labelOnly="1" fieldPosition="0">
        <references count="2">
          <reference field="7" count="17">
            <x v="13"/>
            <x v="15"/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  <reference field="21" count="1" selected="0">
            <x v="3"/>
          </reference>
        </references>
      </pivotArea>
    </format>
    <format dxfId="387">
      <pivotArea dataOnly="0" labelOnly="1" fieldPosition="0">
        <references count="2">
          <reference field="7" count="16">
            <x v="5"/>
            <x v="10"/>
            <x v="12"/>
            <x v="14"/>
            <x v="22"/>
            <x v="31"/>
            <x v="36"/>
            <x v="43"/>
            <x v="44"/>
            <x v="58"/>
            <x v="60"/>
            <x v="64"/>
            <x v="66"/>
            <x v="69"/>
            <x v="70"/>
            <x v="78"/>
          </reference>
          <reference field="21" count="1" selected="0">
            <x v="4"/>
          </reference>
        </references>
      </pivotArea>
    </format>
    <format dxfId="386">
      <pivotArea dataOnly="0" labelOnly="1" fieldPosition="0">
        <references count="2">
          <reference field="7" count="14">
            <x v="3"/>
            <x v="4"/>
            <x v="16"/>
            <x v="23"/>
            <x v="31"/>
            <x v="42"/>
            <x v="44"/>
            <x v="52"/>
            <x v="53"/>
            <x v="54"/>
            <x v="56"/>
            <x v="59"/>
            <x v="64"/>
            <x v="75"/>
          </reference>
          <reference field="21" count="1" selected="0">
            <x v="5"/>
          </reference>
        </references>
      </pivotArea>
    </format>
    <format dxfId="385">
      <pivotArea dataOnly="0" labelOnly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384">
      <pivotArea dataOnly="0" labelOnly="1" fieldPosition="0">
        <references count="2">
          <reference field="7" count="23">
            <x v="1"/>
            <x v="4"/>
            <x v="9"/>
            <x v="14"/>
            <x v="15"/>
            <x v="28"/>
            <x v="35"/>
            <x v="36"/>
            <x v="41"/>
            <x v="42"/>
            <x v="46"/>
            <x v="50"/>
            <x v="51"/>
            <x v="52"/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383">
      <pivotArea dataOnly="0" labelOnly="1" fieldPosition="0">
        <references count="2">
          <reference field="7" count="17">
            <x v="0"/>
            <x v="2"/>
            <x v="4"/>
            <x v="8"/>
            <x v="15"/>
            <x v="16"/>
            <x v="18"/>
            <x v="35"/>
            <x v="37"/>
            <x v="52"/>
            <x v="64"/>
            <x v="68"/>
            <x v="69"/>
            <x v="70"/>
            <x v="72"/>
            <x v="76"/>
            <x v="79"/>
          </reference>
          <reference field="21" count="1" selected="0">
            <x v="8"/>
          </reference>
        </references>
      </pivotArea>
    </format>
    <format dxfId="382">
      <pivotArea dataOnly="0" labelOnly="1" fieldPosition="0">
        <references count="2">
          <reference field="7" count="15">
            <x v="4"/>
            <x v="6"/>
            <x v="13"/>
            <x v="21"/>
            <x v="32"/>
            <x v="33"/>
            <x v="42"/>
            <x v="45"/>
            <x v="46"/>
            <x v="51"/>
            <x v="64"/>
            <x v="70"/>
            <x v="77"/>
            <x v="78"/>
            <x v="79"/>
          </reference>
          <reference field="21" count="1" selected="0">
            <x v="9"/>
          </reference>
        </references>
      </pivotArea>
    </format>
    <format dxfId="381">
      <pivotArea dataOnly="0" labelOnly="1" fieldPosition="0">
        <references count="2">
          <reference field="7" count="10">
            <x v="4"/>
            <x v="16"/>
            <x v="24"/>
            <x v="35"/>
            <x v="36"/>
            <x v="52"/>
            <x v="55"/>
            <x v="71"/>
            <x v="74"/>
            <x v="79"/>
          </reference>
          <reference field="21" count="1" selected="0">
            <x v="10"/>
          </reference>
        </references>
      </pivotArea>
    </format>
    <format dxfId="380">
      <pivotArea type="all" dataOnly="0" outline="0" fieldPosition="0"/>
    </format>
    <format dxfId="379">
      <pivotArea outline="0" collapsedLevelsAreSubtotals="1" fieldPosition="0"/>
    </format>
    <format dxfId="378">
      <pivotArea dataOnly="0" labelOnly="1" fieldPosition="0">
        <references count="1">
          <reference field="2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77">
      <pivotArea dataOnly="0" labelOnly="1" grandRow="1" outline="0" fieldPosition="0"/>
    </format>
    <format dxfId="376">
      <pivotArea dataOnly="0" labelOnly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375">
      <pivotArea dataOnly="0" labelOnly="1" fieldPosition="0">
        <references count="2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  <reference field="21" count="1" selected="0">
            <x v="2"/>
          </reference>
        </references>
      </pivotArea>
    </format>
    <format dxfId="374">
      <pivotArea dataOnly="0" labelOnly="1" fieldPosition="0">
        <references count="2">
          <reference field="7" count="17">
            <x v="13"/>
            <x v="15"/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  <reference field="21" count="1" selected="0">
            <x v="3"/>
          </reference>
        </references>
      </pivotArea>
    </format>
    <format dxfId="373">
      <pivotArea dataOnly="0" labelOnly="1" fieldPosition="0">
        <references count="2">
          <reference field="7" count="16">
            <x v="5"/>
            <x v="10"/>
            <x v="12"/>
            <x v="14"/>
            <x v="22"/>
            <x v="31"/>
            <x v="36"/>
            <x v="43"/>
            <x v="44"/>
            <x v="58"/>
            <x v="60"/>
            <x v="64"/>
            <x v="66"/>
            <x v="69"/>
            <x v="70"/>
            <x v="78"/>
          </reference>
          <reference field="21" count="1" selected="0">
            <x v="4"/>
          </reference>
        </references>
      </pivotArea>
    </format>
    <format dxfId="372">
      <pivotArea dataOnly="0" labelOnly="1" fieldPosition="0">
        <references count="2">
          <reference field="7" count="14">
            <x v="3"/>
            <x v="4"/>
            <x v="16"/>
            <x v="23"/>
            <x v="31"/>
            <x v="42"/>
            <x v="44"/>
            <x v="52"/>
            <x v="53"/>
            <x v="54"/>
            <x v="56"/>
            <x v="59"/>
            <x v="64"/>
            <x v="75"/>
          </reference>
          <reference field="21" count="1" selected="0">
            <x v="5"/>
          </reference>
        </references>
      </pivotArea>
    </format>
    <format dxfId="371">
      <pivotArea dataOnly="0" labelOnly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370">
      <pivotArea dataOnly="0" labelOnly="1" fieldPosition="0">
        <references count="2">
          <reference field="7" count="23">
            <x v="1"/>
            <x v="4"/>
            <x v="9"/>
            <x v="14"/>
            <x v="15"/>
            <x v="28"/>
            <x v="35"/>
            <x v="36"/>
            <x v="41"/>
            <x v="42"/>
            <x v="46"/>
            <x v="50"/>
            <x v="51"/>
            <x v="52"/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369">
      <pivotArea dataOnly="0" labelOnly="1" fieldPosition="0">
        <references count="2">
          <reference field="7" count="17">
            <x v="0"/>
            <x v="2"/>
            <x v="4"/>
            <x v="8"/>
            <x v="15"/>
            <x v="16"/>
            <x v="18"/>
            <x v="35"/>
            <x v="37"/>
            <x v="52"/>
            <x v="64"/>
            <x v="68"/>
            <x v="69"/>
            <x v="70"/>
            <x v="72"/>
            <x v="76"/>
            <x v="79"/>
          </reference>
          <reference field="21" count="1" selected="0">
            <x v="8"/>
          </reference>
        </references>
      </pivotArea>
    </format>
    <format dxfId="368">
      <pivotArea dataOnly="0" labelOnly="1" fieldPosition="0">
        <references count="2">
          <reference field="7" count="15">
            <x v="4"/>
            <x v="6"/>
            <x v="13"/>
            <x v="21"/>
            <x v="32"/>
            <x v="33"/>
            <x v="42"/>
            <x v="45"/>
            <x v="46"/>
            <x v="51"/>
            <x v="64"/>
            <x v="70"/>
            <x v="77"/>
            <x v="78"/>
            <x v="79"/>
          </reference>
          <reference field="21" count="1" selected="0">
            <x v="9"/>
          </reference>
        </references>
      </pivotArea>
    </format>
    <format dxfId="367">
      <pivotArea dataOnly="0" labelOnly="1" fieldPosition="0">
        <references count="2">
          <reference field="7" count="10">
            <x v="4"/>
            <x v="16"/>
            <x v="24"/>
            <x v="35"/>
            <x v="36"/>
            <x v="52"/>
            <x v="55"/>
            <x v="71"/>
            <x v="74"/>
            <x v="79"/>
          </reference>
          <reference field="21" count="1" selected="0">
            <x v="10"/>
          </reference>
        </references>
      </pivotArea>
    </format>
    <format dxfId="366">
      <pivotArea collapsedLevelsAreSubtotals="1" fieldPosition="0">
        <references count="1">
          <reference field="21" count="1">
            <x v="1"/>
          </reference>
        </references>
      </pivotArea>
    </format>
    <format dxfId="365">
      <pivotArea collapsedLevelsAreSubtotals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364">
      <pivotArea collapsedLevelsAreSubtotals="1" fieldPosition="0">
        <references count="1">
          <reference field="21" count="1">
            <x v="2"/>
          </reference>
        </references>
      </pivotArea>
    </format>
    <format dxfId="363">
      <pivotArea collapsedLevelsAreSubtotals="1" fieldPosition="0">
        <references count="2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  <reference field="21" count="1" selected="0">
            <x v="2"/>
          </reference>
        </references>
      </pivotArea>
    </format>
    <format dxfId="362">
      <pivotArea collapsedLevelsAreSubtotals="1" fieldPosition="0">
        <references count="1">
          <reference field="21" count="1">
            <x v="3"/>
          </reference>
        </references>
      </pivotArea>
    </format>
    <format dxfId="361">
      <pivotArea collapsedLevelsAreSubtotals="1" fieldPosition="0">
        <references count="2">
          <reference field="7" count="17">
            <x v="13"/>
            <x v="15"/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  <reference field="21" count="1" selected="0">
            <x v="3"/>
          </reference>
        </references>
      </pivotArea>
    </format>
    <format dxfId="360">
      <pivotArea collapsedLevelsAreSubtotals="1" fieldPosition="0">
        <references count="1">
          <reference field="21" count="1">
            <x v="4"/>
          </reference>
        </references>
      </pivotArea>
    </format>
    <format dxfId="359">
      <pivotArea collapsedLevelsAreSubtotals="1" fieldPosition="0">
        <references count="2">
          <reference field="7" count="16">
            <x v="5"/>
            <x v="10"/>
            <x v="12"/>
            <x v="14"/>
            <x v="22"/>
            <x v="31"/>
            <x v="36"/>
            <x v="43"/>
            <x v="44"/>
            <x v="58"/>
            <x v="60"/>
            <x v="64"/>
            <x v="66"/>
            <x v="69"/>
            <x v="70"/>
            <x v="78"/>
          </reference>
          <reference field="21" count="1" selected="0">
            <x v="4"/>
          </reference>
        </references>
      </pivotArea>
    </format>
    <format dxfId="358">
      <pivotArea collapsedLevelsAreSubtotals="1" fieldPosition="0">
        <references count="1">
          <reference field="21" count="1">
            <x v="5"/>
          </reference>
        </references>
      </pivotArea>
    </format>
    <format dxfId="357">
      <pivotArea collapsedLevelsAreSubtotals="1" fieldPosition="0">
        <references count="2">
          <reference field="7" count="14">
            <x v="3"/>
            <x v="4"/>
            <x v="16"/>
            <x v="23"/>
            <x v="31"/>
            <x v="42"/>
            <x v="44"/>
            <x v="52"/>
            <x v="53"/>
            <x v="54"/>
            <x v="56"/>
            <x v="59"/>
            <x v="64"/>
            <x v="75"/>
          </reference>
          <reference field="21" count="1" selected="0">
            <x v="5"/>
          </reference>
        </references>
      </pivotArea>
    </format>
    <format dxfId="356">
      <pivotArea collapsedLevelsAreSubtotals="1" fieldPosition="0">
        <references count="1">
          <reference field="21" count="1">
            <x v="6"/>
          </reference>
        </references>
      </pivotArea>
    </format>
    <format dxfId="355">
      <pivotArea collapsedLevelsAreSubtotals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354">
      <pivotArea collapsedLevelsAreSubtotals="1" fieldPosition="0">
        <references count="1">
          <reference field="21" count="1">
            <x v="7"/>
          </reference>
        </references>
      </pivotArea>
    </format>
    <format dxfId="353">
      <pivotArea collapsedLevelsAreSubtotals="1" fieldPosition="0">
        <references count="2">
          <reference field="7" count="23">
            <x v="1"/>
            <x v="4"/>
            <x v="9"/>
            <x v="14"/>
            <x v="15"/>
            <x v="28"/>
            <x v="35"/>
            <x v="36"/>
            <x v="41"/>
            <x v="42"/>
            <x v="46"/>
            <x v="50"/>
            <x v="51"/>
            <x v="52"/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352">
      <pivotArea collapsedLevelsAreSubtotals="1" fieldPosition="0">
        <references count="1">
          <reference field="21" count="1">
            <x v="8"/>
          </reference>
        </references>
      </pivotArea>
    </format>
    <format dxfId="351">
      <pivotArea collapsedLevelsAreSubtotals="1" fieldPosition="0">
        <references count="2">
          <reference field="7" count="17">
            <x v="0"/>
            <x v="2"/>
            <x v="4"/>
            <x v="8"/>
            <x v="15"/>
            <x v="16"/>
            <x v="18"/>
            <x v="35"/>
            <x v="37"/>
            <x v="52"/>
            <x v="64"/>
            <x v="68"/>
            <x v="69"/>
            <x v="70"/>
            <x v="72"/>
            <x v="76"/>
            <x v="79"/>
          </reference>
          <reference field="21" count="1" selected="0">
            <x v="8"/>
          </reference>
        </references>
      </pivotArea>
    </format>
    <format dxfId="350">
      <pivotArea collapsedLevelsAreSubtotals="1" fieldPosition="0">
        <references count="1">
          <reference field="21" count="1">
            <x v="9"/>
          </reference>
        </references>
      </pivotArea>
    </format>
    <format dxfId="349">
      <pivotArea collapsedLevelsAreSubtotals="1" fieldPosition="0">
        <references count="2">
          <reference field="7" count="15">
            <x v="4"/>
            <x v="6"/>
            <x v="13"/>
            <x v="21"/>
            <x v="32"/>
            <x v="33"/>
            <x v="42"/>
            <x v="45"/>
            <x v="46"/>
            <x v="51"/>
            <x v="64"/>
            <x v="70"/>
            <x v="77"/>
            <x v="78"/>
            <x v="79"/>
          </reference>
          <reference field="21" count="1" selected="0">
            <x v="9"/>
          </reference>
        </references>
      </pivotArea>
    </format>
    <format dxfId="348">
      <pivotArea collapsedLevelsAreSubtotals="1" fieldPosition="0">
        <references count="1">
          <reference field="21" count="1">
            <x v="10"/>
          </reference>
        </references>
      </pivotArea>
    </format>
    <format dxfId="347">
      <pivotArea collapsedLevelsAreSubtotals="1" fieldPosition="0">
        <references count="2">
          <reference field="7" count="10">
            <x v="4"/>
            <x v="16"/>
            <x v="24"/>
            <x v="35"/>
            <x v="36"/>
            <x v="52"/>
            <x v="55"/>
            <x v="71"/>
            <x v="74"/>
            <x v="79"/>
          </reference>
          <reference field="21" count="1" selected="0">
            <x v="10"/>
          </reference>
        </references>
      </pivotArea>
    </format>
    <format dxfId="346">
      <pivotArea dataOnly="0" labelOnly="1" fieldPosition="0">
        <references count="1">
          <reference field="2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45">
      <pivotArea dataOnly="0" labelOnly="1" fieldPosition="0">
        <references count="2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  <reference field="21" count="1" selected="0">
            <x v="2"/>
          </reference>
        </references>
      </pivotArea>
    </format>
    <format dxfId="344">
      <pivotArea dataOnly="0" labelOnly="1" fieldPosition="0">
        <references count="2">
          <reference field="7" count="17">
            <x v="13"/>
            <x v="15"/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  <reference field="21" count="1" selected="0">
            <x v="3"/>
          </reference>
        </references>
      </pivotArea>
    </format>
    <format dxfId="343">
      <pivotArea dataOnly="0" labelOnly="1" fieldPosition="0">
        <references count="2">
          <reference field="7" count="16">
            <x v="5"/>
            <x v="10"/>
            <x v="12"/>
            <x v="14"/>
            <x v="22"/>
            <x v="31"/>
            <x v="36"/>
            <x v="43"/>
            <x v="44"/>
            <x v="58"/>
            <x v="60"/>
            <x v="64"/>
            <x v="66"/>
            <x v="69"/>
            <x v="70"/>
            <x v="78"/>
          </reference>
          <reference field="21" count="1" selected="0">
            <x v="4"/>
          </reference>
        </references>
      </pivotArea>
    </format>
    <format dxfId="342">
      <pivotArea dataOnly="0" labelOnly="1" fieldPosition="0">
        <references count="2">
          <reference field="7" count="14">
            <x v="3"/>
            <x v="4"/>
            <x v="16"/>
            <x v="23"/>
            <x v="31"/>
            <x v="42"/>
            <x v="44"/>
            <x v="52"/>
            <x v="53"/>
            <x v="54"/>
            <x v="56"/>
            <x v="59"/>
            <x v="64"/>
            <x v="75"/>
          </reference>
          <reference field="21" count="1" selected="0">
            <x v="5"/>
          </reference>
        </references>
      </pivotArea>
    </format>
    <format dxfId="341">
      <pivotArea dataOnly="0" labelOnly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340">
      <pivotArea dataOnly="0" labelOnly="1" fieldPosition="0">
        <references count="2">
          <reference field="7" count="23">
            <x v="1"/>
            <x v="4"/>
            <x v="9"/>
            <x v="14"/>
            <x v="15"/>
            <x v="28"/>
            <x v="35"/>
            <x v="36"/>
            <x v="41"/>
            <x v="42"/>
            <x v="46"/>
            <x v="50"/>
            <x v="51"/>
            <x v="52"/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339">
      <pivotArea dataOnly="0" labelOnly="1" fieldPosition="0">
        <references count="2">
          <reference field="7" count="17">
            <x v="0"/>
            <x v="2"/>
            <x v="4"/>
            <x v="8"/>
            <x v="15"/>
            <x v="16"/>
            <x v="18"/>
            <x v="35"/>
            <x v="37"/>
            <x v="52"/>
            <x v="64"/>
            <x v="68"/>
            <x v="69"/>
            <x v="70"/>
            <x v="72"/>
            <x v="76"/>
            <x v="79"/>
          </reference>
          <reference field="21" count="1" selected="0">
            <x v="8"/>
          </reference>
        </references>
      </pivotArea>
    </format>
    <format dxfId="338">
      <pivotArea dataOnly="0" labelOnly="1" fieldPosition="0">
        <references count="2">
          <reference field="7" count="15">
            <x v="4"/>
            <x v="6"/>
            <x v="13"/>
            <x v="21"/>
            <x v="32"/>
            <x v="33"/>
            <x v="42"/>
            <x v="45"/>
            <x v="46"/>
            <x v="51"/>
            <x v="64"/>
            <x v="70"/>
            <x v="77"/>
            <x v="78"/>
            <x v="79"/>
          </reference>
          <reference field="21" count="1" selected="0">
            <x v="9"/>
          </reference>
        </references>
      </pivotArea>
    </format>
    <format dxfId="337">
      <pivotArea dataOnly="0" labelOnly="1" fieldPosition="0">
        <references count="2">
          <reference field="7" count="10">
            <x v="4"/>
            <x v="16"/>
            <x v="24"/>
            <x v="35"/>
            <x v="36"/>
            <x v="52"/>
            <x v="55"/>
            <x v="71"/>
            <x v="74"/>
            <x v="79"/>
          </reference>
          <reference field="21" count="1" selected="0">
            <x v="10"/>
          </reference>
        </references>
      </pivotArea>
    </format>
    <format dxfId="336">
      <pivotArea grandRow="1" outline="0" collapsedLevelsAreSubtotals="1" fieldPosition="0"/>
    </format>
    <format dxfId="335">
      <pivotArea field="21" type="button" dataOnly="0" labelOnly="1" outline="0" axis="axisRow" fieldPosition="0"/>
    </format>
    <format dxfId="33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33">
      <pivotArea field="21" type="button" dataOnly="0" labelOnly="1" outline="0" axis="axisRow" fieldPosition="0"/>
    </format>
    <format dxfId="332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31">
      <pivotArea collapsedLevelsAreSubtotals="1" fieldPosition="0">
        <references count="1">
          <reference field="21" count="1">
            <x v="2"/>
          </reference>
        </references>
      </pivotArea>
    </format>
    <format dxfId="330">
      <pivotArea dataOnly="0" labelOnly="1" fieldPosition="0">
        <references count="1">
          <reference field="21" count="1">
            <x v="2"/>
          </reference>
        </references>
      </pivotArea>
    </format>
    <format dxfId="329">
      <pivotArea collapsedLevelsAreSubtotals="1" fieldPosition="0">
        <references count="1">
          <reference field="21" count="1">
            <x v="1"/>
          </reference>
        </references>
      </pivotArea>
    </format>
    <format dxfId="328">
      <pivotArea dataOnly="0" labelOnly="1" fieldPosition="0">
        <references count="1">
          <reference field="21" count="1">
            <x v="1"/>
          </reference>
        </references>
      </pivotArea>
    </format>
    <format dxfId="327">
      <pivotArea collapsedLevelsAreSubtotals="1" fieldPosition="0">
        <references count="2">
          <reference field="4294967294" count="1" selected="0">
            <x v="0"/>
          </reference>
          <reference field="21" count="1">
            <x v="1"/>
          </reference>
        </references>
      </pivotArea>
    </format>
    <format dxfId="326">
      <pivotArea collapsedLevelsAreSubtotals="1" fieldPosition="0">
        <references count="1">
          <reference field="21" count="1">
            <x v="1"/>
          </reference>
        </references>
      </pivotArea>
    </format>
    <format dxfId="325">
      <pivotArea dataOnly="0" labelOnly="1" fieldPosition="0">
        <references count="1">
          <reference field="21" count="1">
            <x v="1"/>
          </reference>
        </references>
      </pivotArea>
    </format>
    <format dxfId="324">
      <pivotArea collapsedLevelsAreSubtotals="1" fieldPosition="0">
        <references count="1">
          <reference field="21" count="1">
            <x v="2"/>
          </reference>
        </references>
      </pivotArea>
    </format>
    <format dxfId="323">
      <pivotArea dataOnly="0" labelOnly="1" fieldPosition="0">
        <references count="1">
          <reference field="21" count="1">
            <x v="2"/>
          </reference>
        </references>
      </pivotArea>
    </format>
    <format dxfId="322">
      <pivotArea collapsedLevelsAreSubtotals="1" fieldPosition="0">
        <references count="1">
          <reference field="21" count="1">
            <x v="3"/>
          </reference>
        </references>
      </pivotArea>
    </format>
    <format dxfId="321">
      <pivotArea dataOnly="0" labelOnly="1" fieldPosition="0">
        <references count="1">
          <reference field="21" count="1">
            <x v="3"/>
          </reference>
        </references>
      </pivotArea>
    </format>
    <format dxfId="320">
      <pivotArea collapsedLevelsAreSubtotals="1" fieldPosition="0">
        <references count="1">
          <reference field="21" count="1">
            <x v="4"/>
          </reference>
        </references>
      </pivotArea>
    </format>
    <format dxfId="319">
      <pivotArea dataOnly="0" labelOnly="1" fieldPosition="0">
        <references count="1">
          <reference field="21" count="1">
            <x v="4"/>
          </reference>
        </references>
      </pivotArea>
    </format>
    <format dxfId="318">
      <pivotArea collapsedLevelsAreSubtotals="1" fieldPosition="0">
        <references count="1">
          <reference field="21" count="1">
            <x v="5"/>
          </reference>
        </references>
      </pivotArea>
    </format>
    <format dxfId="317">
      <pivotArea dataOnly="0" labelOnly="1" fieldPosition="0">
        <references count="1">
          <reference field="21" count="1">
            <x v="5"/>
          </reference>
        </references>
      </pivotArea>
    </format>
    <format dxfId="316">
      <pivotArea collapsedLevelsAreSubtotals="1" fieldPosition="0">
        <references count="1">
          <reference field="21" count="1">
            <x v="6"/>
          </reference>
        </references>
      </pivotArea>
    </format>
    <format dxfId="315">
      <pivotArea dataOnly="0" labelOnly="1" fieldPosition="0">
        <references count="1">
          <reference field="21" count="1">
            <x v="6"/>
          </reference>
        </references>
      </pivotArea>
    </format>
    <format dxfId="314">
      <pivotArea collapsedLevelsAreSubtotals="1" fieldPosition="0">
        <references count="1">
          <reference field="21" count="1">
            <x v="7"/>
          </reference>
        </references>
      </pivotArea>
    </format>
    <format dxfId="313">
      <pivotArea dataOnly="0" labelOnly="1" fieldPosition="0">
        <references count="1">
          <reference field="21" count="1">
            <x v="7"/>
          </reference>
        </references>
      </pivotArea>
    </format>
    <format dxfId="312">
      <pivotArea collapsedLevelsAreSubtotals="1" fieldPosition="0">
        <references count="1">
          <reference field="21" count="1">
            <x v="8"/>
          </reference>
        </references>
      </pivotArea>
    </format>
    <format dxfId="311">
      <pivotArea dataOnly="0" labelOnly="1" fieldPosition="0">
        <references count="1">
          <reference field="21" count="1">
            <x v="8"/>
          </reference>
        </references>
      </pivotArea>
    </format>
    <format dxfId="310">
      <pivotArea collapsedLevelsAreSubtotals="1" fieldPosition="0">
        <references count="1">
          <reference field="21" count="1">
            <x v="9"/>
          </reference>
        </references>
      </pivotArea>
    </format>
    <format dxfId="309">
      <pivotArea dataOnly="0" labelOnly="1" fieldPosition="0">
        <references count="1">
          <reference field="21" count="1">
            <x v="9"/>
          </reference>
        </references>
      </pivotArea>
    </format>
    <format dxfId="308">
      <pivotArea collapsedLevelsAreSubtotals="1" fieldPosition="0">
        <references count="1">
          <reference field="21" count="1">
            <x v="10"/>
          </reference>
        </references>
      </pivotArea>
    </format>
    <format dxfId="307">
      <pivotArea dataOnly="0" labelOnly="1" fieldPosition="0">
        <references count="1">
          <reference field="21" count="1">
            <x v="10"/>
          </reference>
        </references>
      </pivotArea>
    </format>
    <format dxfId="306">
      <pivotArea outline="0" collapsedLevelsAreSubtotals="1" fieldPosition="0"/>
    </format>
    <format dxfId="305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04">
      <pivotArea collapsedLevelsAreSubtotals="1" fieldPosition="0">
        <references count="2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  <reference field="21" count="1" selected="0">
            <x v="2"/>
          </reference>
        </references>
      </pivotArea>
    </format>
    <format dxfId="303">
      <pivotArea dataOnly="0" labelOnly="1" fieldPosition="0">
        <references count="2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  <reference field="21" count="1" selected="0">
            <x v="2"/>
          </reference>
        </references>
      </pivotArea>
    </format>
    <format dxfId="302">
      <pivotArea collapsedLevelsAreSubtotals="1" fieldPosition="0">
        <references count="2">
          <reference field="7" count="17">
            <x v="13"/>
            <x v="15"/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  <reference field="21" count="1" selected="0">
            <x v="3"/>
          </reference>
        </references>
      </pivotArea>
    </format>
    <format dxfId="301">
      <pivotArea dataOnly="0" labelOnly="1" fieldPosition="0">
        <references count="2">
          <reference field="7" count="17">
            <x v="13"/>
            <x v="15"/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  <reference field="21" count="1" selected="0">
            <x v="3"/>
          </reference>
        </references>
      </pivotArea>
    </format>
    <format dxfId="300">
      <pivotArea collapsedLevelsAreSubtotals="1" fieldPosition="0">
        <references count="2">
          <reference field="7" count="16">
            <x v="5"/>
            <x v="10"/>
            <x v="12"/>
            <x v="14"/>
            <x v="22"/>
            <x v="31"/>
            <x v="36"/>
            <x v="43"/>
            <x v="44"/>
            <x v="58"/>
            <x v="60"/>
            <x v="64"/>
            <x v="66"/>
            <x v="69"/>
            <x v="70"/>
            <x v="78"/>
          </reference>
          <reference field="21" count="1" selected="0">
            <x v="4"/>
          </reference>
        </references>
      </pivotArea>
    </format>
    <format dxfId="299">
      <pivotArea dataOnly="0" labelOnly="1" fieldPosition="0">
        <references count="2">
          <reference field="7" count="16">
            <x v="5"/>
            <x v="10"/>
            <x v="12"/>
            <x v="14"/>
            <x v="22"/>
            <x v="31"/>
            <x v="36"/>
            <x v="43"/>
            <x v="44"/>
            <x v="58"/>
            <x v="60"/>
            <x v="64"/>
            <x v="66"/>
            <x v="69"/>
            <x v="70"/>
            <x v="78"/>
          </reference>
          <reference field="21" count="1" selected="0">
            <x v="4"/>
          </reference>
        </references>
      </pivotArea>
    </format>
    <format dxfId="298">
      <pivotArea collapsedLevelsAreSubtotals="1" fieldPosition="0">
        <references count="2">
          <reference field="7" count="14">
            <x v="3"/>
            <x v="4"/>
            <x v="16"/>
            <x v="23"/>
            <x v="31"/>
            <x v="42"/>
            <x v="44"/>
            <x v="52"/>
            <x v="53"/>
            <x v="54"/>
            <x v="56"/>
            <x v="59"/>
            <x v="64"/>
            <x v="75"/>
          </reference>
          <reference field="21" count="1" selected="0">
            <x v="5"/>
          </reference>
        </references>
      </pivotArea>
    </format>
    <format dxfId="297">
      <pivotArea dataOnly="0" labelOnly="1" fieldPosition="0">
        <references count="2">
          <reference field="7" count="14">
            <x v="3"/>
            <x v="4"/>
            <x v="16"/>
            <x v="23"/>
            <x v="31"/>
            <x v="42"/>
            <x v="44"/>
            <x v="52"/>
            <x v="53"/>
            <x v="54"/>
            <x v="56"/>
            <x v="59"/>
            <x v="64"/>
            <x v="75"/>
          </reference>
          <reference field="21" count="1" selected="0">
            <x v="5"/>
          </reference>
        </references>
      </pivotArea>
    </format>
    <format dxfId="296">
      <pivotArea collapsedLevelsAreSubtotals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295">
      <pivotArea dataOnly="0" labelOnly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294">
      <pivotArea dataOnly="0" labelOnly="1" fieldPosition="0">
        <references count="2">
          <reference field="7" count="1">
            <x v="1"/>
          </reference>
          <reference field="21" count="1" selected="0">
            <x v="7"/>
          </reference>
        </references>
      </pivotArea>
    </format>
    <format dxfId="293">
      <pivotArea collapsedLevelsAreSubtotals="1" fieldPosition="0">
        <references count="2">
          <reference field="7" count="9"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292">
      <pivotArea dataOnly="0" labelOnly="1" fieldPosition="0">
        <references count="2">
          <reference field="7" count="9"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291">
      <pivotArea collapsedLevelsAreSubtotals="1" fieldPosition="0">
        <references count="2">
          <reference field="7" count="17">
            <x v="0"/>
            <x v="2"/>
            <x v="4"/>
            <x v="8"/>
            <x v="15"/>
            <x v="16"/>
            <x v="18"/>
            <x v="35"/>
            <x v="37"/>
            <x v="52"/>
            <x v="64"/>
            <x v="68"/>
            <x v="69"/>
            <x v="70"/>
            <x v="72"/>
            <x v="76"/>
            <x v="79"/>
          </reference>
          <reference field="21" count="1" selected="0">
            <x v="8"/>
          </reference>
        </references>
      </pivotArea>
    </format>
    <format dxfId="290">
      <pivotArea dataOnly="0" labelOnly="1" fieldPosition="0">
        <references count="2">
          <reference field="7" count="17">
            <x v="0"/>
            <x v="2"/>
            <x v="4"/>
            <x v="8"/>
            <x v="15"/>
            <x v="16"/>
            <x v="18"/>
            <x v="35"/>
            <x v="37"/>
            <x v="52"/>
            <x v="64"/>
            <x v="68"/>
            <x v="69"/>
            <x v="70"/>
            <x v="72"/>
            <x v="76"/>
            <x v="79"/>
          </reference>
          <reference field="21" count="1" selected="0">
            <x v="8"/>
          </reference>
        </references>
      </pivotArea>
    </format>
    <format dxfId="289">
      <pivotArea collapsedLevelsAreSubtotals="1" fieldPosition="0">
        <references count="2">
          <reference field="7" count="15">
            <x v="4"/>
            <x v="6"/>
            <x v="13"/>
            <x v="21"/>
            <x v="32"/>
            <x v="33"/>
            <x v="42"/>
            <x v="45"/>
            <x v="46"/>
            <x v="51"/>
            <x v="64"/>
            <x v="70"/>
            <x v="77"/>
            <x v="78"/>
            <x v="79"/>
          </reference>
          <reference field="21" count="1" selected="0">
            <x v="9"/>
          </reference>
        </references>
      </pivotArea>
    </format>
    <format dxfId="288">
      <pivotArea dataOnly="0" labelOnly="1" fieldPosition="0">
        <references count="2">
          <reference field="7" count="15">
            <x v="4"/>
            <x v="6"/>
            <x v="13"/>
            <x v="21"/>
            <x v="32"/>
            <x v="33"/>
            <x v="42"/>
            <x v="45"/>
            <x v="46"/>
            <x v="51"/>
            <x v="64"/>
            <x v="70"/>
            <x v="77"/>
            <x v="78"/>
            <x v="79"/>
          </reference>
          <reference field="21" count="1" selected="0">
            <x v="9"/>
          </reference>
        </references>
      </pivotArea>
    </format>
    <format dxfId="287">
      <pivotArea collapsedLevelsAreSubtotals="1" fieldPosition="0">
        <references count="2">
          <reference field="7" count="10">
            <x v="4"/>
            <x v="16"/>
            <x v="24"/>
            <x v="35"/>
            <x v="36"/>
            <x v="52"/>
            <x v="55"/>
            <x v="71"/>
            <x v="74"/>
            <x v="79"/>
          </reference>
          <reference field="21" count="1" selected="0">
            <x v="10"/>
          </reference>
        </references>
      </pivotArea>
    </format>
    <format dxfId="286">
      <pivotArea dataOnly="0" labelOnly="1" fieldPosition="0">
        <references count="2">
          <reference field="7" count="10">
            <x v="4"/>
            <x v="16"/>
            <x v="24"/>
            <x v="35"/>
            <x v="36"/>
            <x v="52"/>
            <x v="55"/>
            <x v="71"/>
            <x v="74"/>
            <x v="79"/>
          </reference>
          <reference field="21" count="1" selected="0">
            <x v="10"/>
          </reference>
        </references>
      </pivotArea>
    </format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21" type="button" dataOnly="0" labelOnly="1" outline="0" axis="axisRow" fieldPosition="0"/>
    </format>
    <format dxfId="282">
      <pivotArea dataOnly="0" labelOnly="1" fieldPosition="0">
        <references count="1">
          <reference field="2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81">
      <pivotArea dataOnly="0" labelOnly="1" grandRow="1" outline="0" fieldPosition="0"/>
    </format>
    <format dxfId="280">
      <pivotArea dataOnly="0" labelOnly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279">
      <pivotArea dataOnly="0" labelOnly="1" fieldPosition="0">
        <references count="2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  <reference field="21" count="1" selected="0">
            <x v="2"/>
          </reference>
        </references>
      </pivotArea>
    </format>
    <format dxfId="278">
      <pivotArea dataOnly="0" labelOnly="1" fieldPosition="0">
        <references count="2">
          <reference field="7" count="17">
            <x v="13"/>
            <x v="15"/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  <reference field="21" count="1" selected="0">
            <x v="3"/>
          </reference>
        </references>
      </pivotArea>
    </format>
    <format dxfId="277">
      <pivotArea dataOnly="0" labelOnly="1" fieldPosition="0">
        <references count="2">
          <reference field="7" count="16">
            <x v="5"/>
            <x v="10"/>
            <x v="12"/>
            <x v="14"/>
            <x v="22"/>
            <x v="31"/>
            <x v="36"/>
            <x v="43"/>
            <x v="44"/>
            <x v="58"/>
            <x v="60"/>
            <x v="64"/>
            <x v="66"/>
            <x v="69"/>
            <x v="70"/>
            <x v="78"/>
          </reference>
          <reference field="21" count="1" selected="0">
            <x v="4"/>
          </reference>
        </references>
      </pivotArea>
    </format>
    <format dxfId="276">
      <pivotArea dataOnly="0" labelOnly="1" fieldPosition="0">
        <references count="2">
          <reference field="7" count="14">
            <x v="3"/>
            <x v="4"/>
            <x v="16"/>
            <x v="23"/>
            <x v="31"/>
            <x v="42"/>
            <x v="44"/>
            <x v="52"/>
            <x v="53"/>
            <x v="54"/>
            <x v="56"/>
            <x v="59"/>
            <x v="64"/>
            <x v="75"/>
          </reference>
          <reference field="21" count="1" selected="0">
            <x v="5"/>
          </reference>
        </references>
      </pivotArea>
    </format>
    <format dxfId="275">
      <pivotArea dataOnly="0" labelOnly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274">
      <pivotArea dataOnly="0" labelOnly="1" fieldPosition="0">
        <references count="2">
          <reference field="7" count="23">
            <x v="1"/>
            <x v="4"/>
            <x v="9"/>
            <x v="14"/>
            <x v="15"/>
            <x v="28"/>
            <x v="35"/>
            <x v="36"/>
            <x v="41"/>
            <x v="42"/>
            <x v="46"/>
            <x v="50"/>
            <x v="51"/>
            <x v="52"/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273">
      <pivotArea dataOnly="0" labelOnly="1" fieldPosition="0">
        <references count="2">
          <reference field="7" count="17">
            <x v="0"/>
            <x v="2"/>
            <x v="4"/>
            <x v="8"/>
            <x v="15"/>
            <x v="16"/>
            <x v="18"/>
            <x v="35"/>
            <x v="37"/>
            <x v="52"/>
            <x v="64"/>
            <x v="68"/>
            <x v="69"/>
            <x v="70"/>
            <x v="72"/>
            <x v="76"/>
            <x v="79"/>
          </reference>
          <reference field="21" count="1" selected="0">
            <x v="8"/>
          </reference>
        </references>
      </pivotArea>
    </format>
    <format dxfId="272">
      <pivotArea dataOnly="0" labelOnly="1" fieldPosition="0">
        <references count="2">
          <reference field="7" count="15">
            <x v="4"/>
            <x v="6"/>
            <x v="13"/>
            <x v="21"/>
            <x v="32"/>
            <x v="33"/>
            <x v="42"/>
            <x v="45"/>
            <x v="46"/>
            <x v="51"/>
            <x v="64"/>
            <x v="70"/>
            <x v="77"/>
            <x v="78"/>
            <x v="79"/>
          </reference>
          <reference field="21" count="1" selected="0">
            <x v="9"/>
          </reference>
        </references>
      </pivotArea>
    </format>
    <format dxfId="271">
      <pivotArea dataOnly="0" labelOnly="1" fieldPosition="0">
        <references count="2">
          <reference field="7" count="10">
            <x v="4"/>
            <x v="16"/>
            <x v="24"/>
            <x v="35"/>
            <x v="36"/>
            <x v="52"/>
            <x v="55"/>
            <x v="71"/>
            <x v="74"/>
            <x v="79"/>
          </reference>
          <reference field="21" count="1" selected="0">
            <x v="10"/>
          </reference>
        </references>
      </pivotArea>
    </format>
    <format dxfId="27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69">
      <pivotArea collapsedLevelsAreSubtotals="1" fieldPosition="0">
        <references count="2">
          <reference field="7" count="3">
            <x v="74"/>
            <x v="79"/>
            <x v="83"/>
          </reference>
          <reference field="21" count="1" selected="0">
            <x v="10"/>
          </reference>
        </references>
      </pivotArea>
    </format>
    <format dxfId="268">
      <pivotArea grandRow="1" outline="0" collapsedLevelsAreSubtotals="1" fieldPosition="0"/>
    </format>
    <format dxfId="267">
      <pivotArea dataOnly="0" labelOnly="1" grandRow="1" outline="0" fieldPosition="0"/>
    </format>
    <format dxfId="266">
      <pivotArea dataOnly="0" labelOnly="1" fieldPosition="0">
        <references count="2">
          <reference field="7" count="3">
            <x v="74"/>
            <x v="79"/>
            <x v="83"/>
          </reference>
          <reference field="21" count="1" selected="0">
            <x v="10"/>
          </reference>
        </references>
      </pivotArea>
    </format>
    <format dxfId="265">
      <pivotArea collapsedLevelsAreSubtotals="1" fieldPosition="0">
        <references count="1">
          <reference field="21" count="1">
            <x v="9"/>
          </reference>
        </references>
      </pivotArea>
    </format>
    <format dxfId="264">
      <pivotArea dataOnly="0" labelOnly="1" fieldPosition="0">
        <references count="1">
          <reference field="21" count="1">
            <x v="9"/>
          </reference>
        </references>
      </pivotArea>
    </format>
    <format dxfId="263">
      <pivotArea collapsedLevelsAreSubtotals="1" fieldPosition="0">
        <references count="1">
          <reference field="21" count="1">
            <x v="9"/>
          </reference>
        </references>
      </pivotArea>
    </format>
    <format dxfId="262">
      <pivotArea collapsedLevelsAreSubtotals="1" fieldPosition="0">
        <references count="1">
          <reference field="21" count="1">
            <x v="10"/>
          </reference>
        </references>
      </pivotArea>
    </format>
    <format dxfId="261">
      <pivotArea dataOnly="0" labelOnly="1" fieldPosition="0">
        <references count="1">
          <reference field="21" count="1">
            <x v="10"/>
          </reference>
        </references>
      </pivotArea>
    </format>
    <format dxfId="260">
      <pivotArea collapsedLevelsAreSubtotals="1" fieldPosition="0">
        <references count="1">
          <reference field="21" count="1">
            <x v="8"/>
          </reference>
        </references>
      </pivotArea>
    </format>
    <format dxfId="259">
      <pivotArea dataOnly="0" labelOnly="1" fieldPosition="0">
        <references count="1">
          <reference field="21" count="1">
            <x v="8"/>
          </reference>
        </references>
      </pivotArea>
    </format>
    <format dxfId="258">
      <pivotArea collapsedLevelsAreSubtotals="1" fieldPosition="0">
        <references count="1">
          <reference field="21" count="1">
            <x v="7"/>
          </reference>
        </references>
      </pivotArea>
    </format>
    <format dxfId="257">
      <pivotArea dataOnly="0" labelOnly="1" fieldPosition="0">
        <references count="1">
          <reference field="21" count="1">
            <x v="7"/>
          </reference>
        </references>
      </pivotArea>
    </format>
    <format dxfId="256">
      <pivotArea collapsedLevelsAreSubtotals="1" fieldPosition="0">
        <references count="1">
          <reference field="21" count="1">
            <x v="6"/>
          </reference>
        </references>
      </pivotArea>
    </format>
    <format dxfId="255">
      <pivotArea dataOnly="0" labelOnly="1" fieldPosition="0">
        <references count="1">
          <reference field="21" count="1">
            <x v="6"/>
          </reference>
        </references>
      </pivotArea>
    </format>
    <format dxfId="254">
      <pivotArea collapsedLevelsAreSubtotals="1" fieldPosition="0">
        <references count="1">
          <reference field="21" count="1">
            <x v="5"/>
          </reference>
        </references>
      </pivotArea>
    </format>
    <format dxfId="253">
      <pivotArea dataOnly="0" labelOnly="1" fieldPosition="0">
        <references count="1">
          <reference field="21" count="1">
            <x v="5"/>
          </reference>
        </references>
      </pivotArea>
    </format>
    <format dxfId="252">
      <pivotArea collapsedLevelsAreSubtotals="1" fieldPosition="0">
        <references count="1">
          <reference field="21" count="1">
            <x v="4"/>
          </reference>
        </references>
      </pivotArea>
    </format>
    <format dxfId="251">
      <pivotArea dataOnly="0" labelOnly="1" fieldPosition="0">
        <references count="1">
          <reference field="21" count="1">
            <x v="4"/>
          </reference>
        </references>
      </pivotArea>
    </format>
    <format dxfId="250">
      <pivotArea collapsedLevelsAreSubtotals="1" fieldPosition="0">
        <references count="1">
          <reference field="21" count="1">
            <x v="3"/>
          </reference>
        </references>
      </pivotArea>
    </format>
    <format dxfId="249">
      <pivotArea dataOnly="0" labelOnly="1" fieldPosition="0">
        <references count="1">
          <reference field="21" count="1">
            <x v="3"/>
          </reference>
        </references>
      </pivotArea>
    </format>
    <format dxfId="248">
      <pivotArea collapsedLevelsAreSubtotals="1" fieldPosition="0">
        <references count="1">
          <reference field="21" count="1">
            <x v="2"/>
          </reference>
        </references>
      </pivotArea>
    </format>
    <format dxfId="247">
      <pivotArea dataOnly="0" labelOnly="1" fieldPosition="0">
        <references count="1">
          <reference field="21" count="1">
            <x v="2"/>
          </reference>
        </references>
      </pivotArea>
    </format>
    <format dxfId="246">
      <pivotArea collapsedLevelsAreSubtotals="1" fieldPosition="0">
        <references count="1">
          <reference field="21" count="1">
            <x v="1"/>
          </reference>
        </references>
      </pivotArea>
    </format>
    <format dxfId="245">
      <pivotArea dataOnly="0" labelOnly="1" fieldPosition="0">
        <references count="1">
          <reference field="21" count="1">
            <x v="1"/>
          </reference>
        </references>
      </pivotArea>
    </format>
    <format dxfId="244">
      <pivotArea collapsedLevelsAreSubtotals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243">
      <pivotArea dataOnly="0" labelOnly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DCA3FB-436A-44B8-AF3A-22DADE93360C}" name="PivotTable1" cacheId="3" applyNumberFormats="0" applyBorderFormats="0" applyFontFormats="0" applyPatternFormats="0" applyAlignmentFormats="0" applyWidthHeightFormats="1" dataCaption="Values" grandTotalCaption="Totals" updatedVersion="8" minRefreshableVersion="3" useAutoFormatting="1" itemPrintTitles="1" createdVersion="8" indent="0" outline="1" outlineData="1" multipleFieldFilters="0" rowHeaderCaption="Items">
  <location ref="E7:L177" firstHeaderRow="0" firstDataRow="1" firstDataCol="1"/>
  <pivotFields count="22">
    <pivotField numFmtId="14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showAll="0"/>
    <pivotField numFmtId="1" showAll="0"/>
    <pivotField numFmtId="14" showAll="0"/>
    <pivotField showAll="0"/>
    <pivotField showAll="0"/>
    <pivotField showAll="0"/>
    <pivotField axis="axisRow" showAll="0">
      <items count="85">
        <item x="68"/>
        <item x="61"/>
        <item x="72"/>
        <item x="50"/>
        <item x="53"/>
        <item x="44"/>
        <item x="75"/>
        <item x="56"/>
        <item x="71"/>
        <item x="8"/>
        <item x="41"/>
        <item x="1"/>
        <item x="36"/>
        <item x="14"/>
        <item x="17"/>
        <item x="15"/>
        <item x="48"/>
        <item x="27"/>
        <item x="18"/>
        <item x="10"/>
        <item x="31"/>
        <item x="76"/>
        <item x="38"/>
        <item x="29"/>
        <item x="28"/>
        <item x="21"/>
        <item x="57"/>
        <item x="58"/>
        <item x="22"/>
        <item x="23"/>
        <item x="35"/>
        <item x="24"/>
        <item x="77"/>
        <item x="80"/>
        <item x="9"/>
        <item x="67"/>
        <item x="40"/>
        <item x="74"/>
        <item x="19"/>
        <item x="32"/>
        <item x="20"/>
        <item x="62"/>
        <item x="52"/>
        <item x="45"/>
        <item x="39"/>
        <item x="78"/>
        <item x="65"/>
        <item x="2"/>
        <item x="34"/>
        <item x="13"/>
        <item x="60"/>
        <item x="59"/>
        <item x="16"/>
        <item x="54"/>
        <item x="25"/>
        <item x="82"/>
        <item x="51"/>
        <item x="55"/>
        <item x="47"/>
        <item x="49"/>
        <item x="46"/>
        <item x="63"/>
        <item x="3"/>
        <item x="4"/>
        <item x="0"/>
        <item x="11"/>
        <item x="37"/>
        <item x="66"/>
        <item x="73"/>
        <item x="42"/>
        <item x="43"/>
        <item x="33"/>
        <item x="69"/>
        <item x="64"/>
        <item x="81"/>
        <item x="7"/>
        <item x="70"/>
        <item x="79"/>
        <item x="26"/>
        <item x="12"/>
        <item x="5"/>
        <item x="30"/>
        <item x="6"/>
        <item x="83"/>
        <item t="default"/>
      </items>
    </pivotField>
    <pivotField dataField="1" showAll="0"/>
    <pivotField dataField="1" showAll="0"/>
    <pivotField dataField="1" numFmtId="164" showAll="0"/>
    <pivotField showAll="0"/>
    <pivotField showAll="0"/>
    <pivotField dataField="1" showAll="0"/>
    <pivotField showAll="0"/>
    <pivotField dataField="1" numFmtId="164" showAll="0"/>
    <pivotField dataField="1" showAll="0"/>
    <pivotField showAll="0"/>
    <pivotField showAll="0"/>
    <pivotField dataField="1" numFmtId="16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  <item t="default"/>
      </items>
    </pivotField>
    <pivotField axis="axisRow" showAll="0">
      <items count="15">
        <item sd="0" x="0"/>
        <item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  <item t="default"/>
      </items>
    </pivotField>
  </pivotFields>
  <rowFields count="2">
    <field x="21"/>
    <field x="7"/>
  </rowFields>
  <rowItems count="170">
    <i>
      <x v="1"/>
    </i>
    <i r="1">
      <x v="9"/>
    </i>
    <i r="1">
      <x v="11"/>
    </i>
    <i r="1">
      <x v="13"/>
    </i>
    <i r="1">
      <x v="19"/>
    </i>
    <i r="1">
      <x v="34"/>
    </i>
    <i r="1">
      <x v="47"/>
    </i>
    <i r="1">
      <x v="49"/>
    </i>
    <i r="1">
      <x v="62"/>
    </i>
    <i r="1">
      <x v="63"/>
    </i>
    <i r="1">
      <x v="64"/>
    </i>
    <i r="1">
      <x v="65"/>
    </i>
    <i r="1">
      <x v="75"/>
    </i>
    <i r="1">
      <x v="79"/>
    </i>
    <i r="1">
      <x v="80"/>
    </i>
    <i r="1">
      <x v="82"/>
    </i>
    <i>
      <x v="2"/>
    </i>
    <i r="1">
      <x v="9"/>
    </i>
    <i r="1">
      <x v="13"/>
    </i>
    <i r="1">
      <x v="14"/>
    </i>
    <i r="1">
      <x v="15"/>
    </i>
    <i r="1">
      <x v="18"/>
    </i>
    <i r="1">
      <x v="25"/>
    </i>
    <i r="1">
      <x v="28"/>
    </i>
    <i r="1">
      <x v="29"/>
    </i>
    <i r="1">
      <x v="31"/>
    </i>
    <i r="1">
      <x v="38"/>
    </i>
    <i r="1">
      <x v="40"/>
    </i>
    <i r="1">
      <x v="52"/>
    </i>
    <i r="1">
      <x v="64"/>
    </i>
    <i r="1">
      <x v="75"/>
    </i>
    <i>
      <x v="3"/>
    </i>
    <i r="1">
      <x v="13"/>
    </i>
    <i r="1">
      <x v="15"/>
    </i>
    <i r="1">
      <x v="17"/>
    </i>
    <i r="1">
      <x v="20"/>
    </i>
    <i r="1">
      <x v="23"/>
    </i>
    <i r="1">
      <x v="24"/>
    </i>
    <i r="1">
      <x v="28"/>
    </i>
    <i r="1">
      <x v="30"/>
    </i>
    <i r="1">
      <x v="31"/>
    </i>
    <i r="1">
      <x v="39"/>
    </i>
    <i r="1">
      <x v="48"/>
    </i>
    <i r="1">
      <x v="49"/>
    </i>
    <i r="1">
      <x v="54"/>
    </i>
    <i r="1">
      <x v="64"/>
    </i>
    <i r="1">
      <x v="71"/>
    </i>
    <i r="1">
      <x v="78"/>
    </i>
    <i r="1">
      <x v="81"/>
    </i>
    <i>
      <x v="4"/>
    </i>
    <i r="1">
      <x v="5"/>
    </i>
    <i r="1">
      <x v="10"/>
    </i>
    <i r="1">
      <x v="12"/>
    </i>
    <i r="1">
      <x v="14"/>
    </i>
    <i r="1">
      <x v="22"/>
    </i>
    <i r="1">
      <x v="31"/>
    </i>
    <i r="1">
      <x v="36"/>
    </i>
    <i r="1">
      <x v="43"/>
    </i>
    <i r="1">
      <x v="44"/>
    </i>
    <i r="1">
      <x v="58"/>
    </i>
    <i r="1">
      <x v="60"/>
    </i>
    <i r="1">
      <x v="64"/>
    </i>
    <i r="1">
      <x v="66"/>
    </i>
    <i r="1">
      <x v="69"/>
    </i>
    <i r="1">
      <x v="70"/>
    </i>
    <i r="1">
      <x v="78"/>
    </i>
    <i>
      <x v="5"/>
    </i>
    <i r="1">
      <x v="3"/>
    </i>
    <i r="1">
      <x v="4"/>
    </i>
    <i r="1">
      <x v="16"/>
    </i>
    <i r="1">
      <x v="23"/>
    </i>
    <i r="1">
      <x v="31"/>
    </i>
    <i r="1">
      <x v="42"/>
    </i>
    <i r="1">
      <x v="44"/>
    </i>
    <i r="1">
      <x v="52"/>
    </i>
    <i r="1">
      <x v="53"/>
    </i>
    <i r="1">
      <x v="54"/>
    </i>
    <i r="1">
      <x v="56"/>
    </i>
    <i r="1">
      <x v="59"/>
    </i>
    <i r="1">
      <x v="64"/>
    </i>
    <i r="1">
      <x v="75"/>
    </i>
    <i>
      <x v="6"/>
    </i>
    <i r="1">
      <x v="7"/>
    </i>
    <i r="1">
      <x v="10"/>
    </i>
    <i r="1">
      <x v="16"/>
    </i>
    <i r="1">
      <x v="25"/>
    </i>
    <i r="1">
      <x v="26"/>
    </i>
    <i r="1">
      <x v="27"/>
    </i>
    <i r="1">
      <x v="28"/>
    </i>
    <i r="1">
      <x v="29"/>
    </i>
    <i r="1">
      <x v="43"/>
    </i>
    <i r="1">
      <x v="44"/>
    </i>
    <i r="1">
      <x v="51"/>
    </i>
    <i r="1">
      <x v="57"/>
    </i>
    <i r="1">
      <x v="58"/>
    </i>
    <i r="1">
      <x v="64"/>
    </i>
    <i>
      <x v="7"/>
    </i>
    <i r="1">
      <x v="1"/>
    </i>
    <i r="1">
      <x v="4"/>
    </i>
    <i r="1">
      <x v="9"/>
    </i>
    <i r="1">
      <x v="14"/>
    </i>
    <i r="1">
      <x v="15"/>
    </i>
    <i r="1">
      <x v="28"/>
    </i>
    <i r="1">
      <x v="35"/>
    </i>
    <i r="1">
      <x v="36"/>
    </i>
    <i r="1">
      <x v="41"/>
    </i>
    <i r="1">
      <x v="42"/>
    </i>
    <i r="1">
      <x v="46"/>
    </i>
    <i r="1">
      <x v="50"/>
    </i>
    <i r="1">
      <x v="51"/>
    </i>
    <i r="1">
      <x v="52"/>
    </i>
    <i r="1">
      <x v="53"/>
    </i>
    <i r="1">
      <x v="59"/>
    </i>
    <i r="1">
      <x v="61"/>
    </i>
    <i r="1">
      <x v="64"/>
    </i>
    <i r="1">
      <x v="67"/>
    </i>
    <i r="1">
      <x v="73"/>
    </i>
    <i r="1">
      <x v="75"/>
    </i>
    <i r="1">
      <x v="78"/>
    </i>
    <i r="1">
      <x v="79"/>
    </i>
    <i>
      <x v="8"/>
    </i>
    <i r="1">
      <x/>
    </i>
    <i r="1">
      <x v="2"/>
    </i>
    <i r="1">
      <x v="4"/>
    </i>
    <i r="1">
      <x v="8"/>
    </i>
    <i r="1">
      <x v="15"/>
    </i>
    <i r="1">
      <x v="16"/>
    </i>
    <i r="1">
      <x v="18"/>
    </i>
    <i r="1">
      <x v="35"/>
    </i>
    <i r="1">
      <x v="37"/>
    </i>
    <i r="1">
      <x v="52"/>
    </i>
    <i r="1">
      <x v="64"/>
    </i>
    <i r="1">
      <x v="68"/>
    </i>
    <i r="1">
      <x v="69"/>
    </i>
    <i r="1">
      <x v="70"/>
    </i>
    <i r="1">
      <x v="72"/>
    </i>
    <i r="1">
      <x v="76"/>
    </i>
    <i r="1">
      <x v="79"/>
    </i>
    <i>
      <x v="9"/>
    </i>
    <i r="1">
      <x v="4"/>
    </i>
    <i r="1">
      <x v="6"/>
    </i>
    <i r="1">
      <x v="13"/>
    </i>
    <i r="1">
      <x v="21"/>
    </i>
    <i r="1">
      <x v="32"/>
    </i>
    <i r="1">
      <x v="33"/>
    </i>
    <i r="1">
      <x v="42"/>
    </i>
    <i r="1">
      <x v="45"/>
    </i>
    <i r="1">
      <x v="46"/>
    </i>
    <i r="1">
      <x v="51"/>
    </i>
    <i r="1">
      <x v="64"/>
    </i>
    <i r="1">
      <x v="70"/>
    </i>
    <i r="1">
      <x v="77"/>
    </i>
    <i r="1">
      <x v="78"/>
    </i>
    <i r="1">
      <x v="79"/>
    </i>
    <i>
      <x v="10"/>
    </i>
    <i r="1">
      <x v="4"/>
    </i>
    <i r="1">
      <x v="16"/>
    </i>
    <i r="1">
      <x v="24"/>
    </i>
    <i r="1">
      <x v="32"/>
    </i>
    <i r="1">
      <x v="35"/>
    </i>
    <i r="1">
      <x v="36"/>
    </i>
    <i r="1">
      <x v="52"/>
    </i>
    <i r="1">
      <x v="55"/>
    </i>
    <i r="1">
      <x v="64"/>
    </i>
    <i r="1">
      <x v="68"/>
    </i>
    <i r="1">
      <x v="71"/>
    </i>
    <i r="1">
      <x v="74"/>
    </i>
    <i r="1">
      <x v="79"/>
    </i>
    <i r="1">
      <x v="8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Booked Prem" fld="8" baseField="21" baseItem="10"/>
    <dataField name="Coll Prem" fld="9" baseField="0" baseItem="0"/>
    <dataField name="Os Prem" fld="10" baseField="0" baseItem="0"/>
    <dataField name="Booked Income" fld="13" baseField="0" baseItem="0"/>
    <dataField name="Coll Income" fld="15" baseField="0" baseItem="0"/>
    <dataField name="Uncoll Income" fld="16" baseField="0" baseItem="0"/>
    <dataField name="Net Uncoll Income" fld="19" baseField="0" baseItem="0"/>
  </dataFields>
  <formats count="135">
    <format dxfId="199">
      <pivotArea outline="0" collapsedLevelsAreSubtotals="1" fieldPosition="0"/>
    </format>
    <format dxfId="198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97">
      <pivotArea type="all" dataOnly="0" outline="0" fieldPosition="0"/>
    </format>
    <format dxfId="196">
      <pivotArea outline="0" collapsedLevelsAreSubtotals="1" fieldPosition="0"/>
    </format>
    <format dxfId="195">
      <pivotArea field="21" type="button" dataOnly="0" labelOnly="1" outline="0" axis="axisRow" fieldPosition="0"/>
    </format>
    <format dxfId="194">
      <pivotArea dataOnly="0" labelOnly="1" fieldPosition="0">
        <references count="1">
          <reference field="2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93">
      <pivotArea dataOnly="0" labelOnly="1" grandRow="1" outline="0" fieldPosition="0"/>
    </format>
    <format dxfId="192">
      <pivotArea dataOnly="0" labelOnly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191">
      <pivotArea dataOnly="0" labelOnly="1" fieldPosition="0">
        <references count="2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  <reference field="21" count="1" selected="0">
            <x v="2"/>
          </reference>
        </references>
      </pivotArea>
    </format>
    <format dxfId="190">
      <pivotArea dataOnly="0" labelOnly="1" fieldPosition="0">
        <references count="2">
          <reference field="7" count="17">
            <x v="13"/>
            <x v="15"/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  <reference field="21" count="1" selected="0">
            <x v="3"/>
          </reference>
        </references>
      </pivotArea>
    </format>
    <format dxfId="189">
      <pivotArea dataOnly="0" labelOnly="1" fieldPosition="0">
        <references count="2">
          <reference field="7" count="16">
            <x v="5"/>
            <x v="10"/>
            <x v="12"/>
            <x v="14"/>
            <x v="22"/>
            <x v="31"/>
            <x v="36"/>
            <x v="43"/>
            <x v="44"/>
            <x v="58"/>
            <x v="60"/>
            <x v="64"/>
            <x v="66"/>
            <x v="69"/>
            <x v="70"/>
            <x v="78"/>
          </reference>
          <reference field="21" count="1" selected="0">
            <x v="4"/>
          </reference>
        </references>
      </pivotArea>
    </format>
    <format dxfId="188">
      <pivotArea dataOnly="0" labelOnly="1" fieldPosition="0">
        <references count="2">
          <reference field="7" count="14">
            <x v="3"/>
            <x v="4"/>
            <x v="16"/>
            <x v="23"/>
            <x v="31"/>
            <x v="42"/>
            <x v="44"/>
            <x v="52"/>
            <x v="53"/>
            <x v="54"/>
            <x v="56"/>
            <x v="59"/>
            <x v="64"/>
            <x v="75"/>
          </reference>
          <reference field="21" count="1" selected="0">
            <x v="5"/>
          </reference>
        </references>
      </pivotArea>
    </format>
    <format dxfId="187">
      <pivotArea dataOnly="0" labelOnly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186">
      <pivotArea dataOnly="0" labelOnly="1" fieldPosition="0">
        <references count="2">
          <reference field="7" count="23">
            <x v="1"/>
            <x v="4"/>
            <x v="9"/>
            <x v="14"/>
            <x v="15"/>
            <x v="28"/>
            <x v="35"/>
            <x v="36"/>
            <x v="41"/>
            <x v="42"/>
            <x v="46"/>
            <x v="50"/>
            <x v="51"/>
            <x v="52"/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185">
      <pivotArea dataOnly="0" labelOnly="1" fieldPosition="0">
        <references count="2">
          <reference field="7" count="17">
            <x v="0"/>
            <x v="2"/>
            <x v="4"/>
            <x v="8"/>
            <x v="15"/>
            <x v="16"/>
            <x v="18"/>
            <x v="35"/>
            <x v="37"/>
            <x v="52"/>
            <x v="64"/>
            <x v="68"/>
            <x v="69"/>
            <x v="70"/>
            <x v="72"/>
            <x v="76"/>
            <x v="79"/>
          </reference>
          <reference field="21" count="1" selected="0">
            <x v="8"/>
          </reference>
        </references>
      </pivotArea>
    </format>
    <format dxfId="184">
      <pivotArea dataOnly="0" labelOnly="1" fieldPosition="0">
        <references count="2">
          <reference field="7" count="15">
            <x v="4"/>
            <x v="6"/>
            <x v="13"/>
            <x v="21"/>
            <x v="32"/>
            <x v="33"/>
            <x v="42"/>
            <x v="45"/>
            <x v="46"/>
            <x v="51"/>
            <x v="64"/>
            <x v="70"/>
            <x v="77"/>
            <x v="78"/>
            <x v="79"/>
          </reference>
          <reference field="21" count="1" selected="0">
            <x v="9"/>
          </reference>
        </references>
      </pivotArea>
    </format>
    <format dxfId="183">
      <pivotArea dataOnly="0" labelOnly="1" fieldPosition="0">
        <references count="2">
          <reference field="7" count="11">
            <x v="4"/>
            <x v="16"/>
            <x v="24"/>
            <x v="35"/>
            <x v="36"/>
            <x v="52"/>
            <x v="55"/>
            <x v="64"/>
            <x v="71"/>
            <x v="74"/>
            <x v="79"/>
          </reference>
          <reference field="21" count="1" selected="0">
            <x v="10"/>
          </reference>
        </references>
      </pivotArea>
    </format>
    <format dxfId="18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81">
      <pivotArea type="all" dataOnly="0" outline="0" fieldPosition="0"/>
    </format>
    <format dxfId="180">
      <pivotArea outline="0" collapsedLevelsAreSubtotals="1" fieldPosition="0"/>
    </format>
    <format dxfId="179">
      <pivotArea field="21" type="button" dataOnly="0" labelOnly="1" outline="0" axis="axisRow" fieldPosition="0"/>
    </format>
    <format dxfId="178">
      <pivotArea dataOnly="0" labelOnly="1" fieldPosition="0">
        <references count="1">
          <reference field="2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77">
      <pivotArea dataOnly="0" labelOnly="1" grandRow="1" outline="0" fieldPosition="0"/>
    </format>
    <format dxfId="176">
      <pivotArea dataOnly="0" labelOnly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175">
      <pivotArea dataOnly="0" labelOnly="1" fieldPosition="0">
        <references count="2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  <reference field="21" count="1" selected="0">
            <x v="2"/>
          </reference>
        </references>
      </pivotArea>
    </format>
    <format dxfId="174">
      <pivotArea dataOnly="0" labelOnly="1" fieldPosition="0">
        <references count="2">
          <reference field="7" count="17">
            <x v="13"/>
            <x v="15"/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  <reference field="21" count="1" selected="0">
            <x v="3"/>
          </reference>
        </references>
      </pivotArea>
    </format>
    <format dxfId="173">
      <pivotArea dataOnly="0" labelOnly="1" fieldPosition="0">
        <references count="2">
          <reference field="7" count="16">
            <x v="5"/>
            <x v="10"/>
            <x v="12"/>
            <x v="14"/>
            <x v="22"/>
            <x v="31"/>
            <x v="36"/>
            <x v="43"/>
            <x v="44"/>
            <x v="58"/>
            <x v="60"/>
            <x v="64"/>
            <x v="66"/>
            <x v="69"/>
            <x v="70"/>
            <x v="78"/>
          </reference>
          <reference field="21" count="1" selected="0">
            <x v="4"/>
          </reference>
        </references>
      </pivotArea>
    </format>
    <format dxfId="172">
      <pivotArea dataOnly="0" labelOnly="1" fieldPosition="0">
        <references count="2">
          <reference field="7" count="14">
            <x v="3"/>
            <x v="4"/>
            <x v="16"/>
            <x v="23"/>
            <x v="31"/>
            <x v="42"/>
            <x v="44"/>
            <x v="52"/>
            <x v="53"/>
            <x v="54"/>
            <x v="56"/>
            <x v="59"/>
            <x v="64"/>
            <x v="75"/>
          </reference>
          <reference field="21" count="1" selected="0">
            <x v="5"/>
          </reference>
        </references>
      </pivotArea>
    </format>
    <format dxfId="171">
      <pivotArea dataOnly="0" labelOnly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170">
      <pivotArea dataOnly="0" labelOnly="1" fieldPosition="0">
        <references count="2">
          <reference field="7" count="23">
            <x v="1"/>
            <x v="4"/>
            <x v="9"/>
            <x v="14"/>
            <x v="15"/>
            <x v="28"/>
            <x v="35"/>
            <x v="36"/>
            <x v="41"/>
            <x v="42"/>
            <x v="46"/>
            <x v="50"/>
            <x v="51"/>
            <x v="52"/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169">
      <pivotArea dataOnly="0" labelOnly="1" fieldPosition="0">
        <references count="2">
          <reference field="7" count="17">
            <x v="0"/>
            <x v="2"/>
            <x v="4"/>
            <x v="8"/>
            <x v="15"/>
            <x v="16"/>
            <x v="18"/>
            <x v="35"/>
            <x v="37"/>
            <x v="52"/>
            <x v="64"/>
            <x v="68"/>
            <x v="69"/>
            <x v="70"/>
            <x v="72"/>
            <x v="76"/>
            <x v="79"/>
          </reference>
          <reference field="21" count="1" selected="0">
            <x v="8"/>
          </reference>
        </references>
      </pivotArea>
    </format>
    <format dxfId="168">
      <pivotArea dataOnly="0" labelOnly="1" fieldPosition="0">
        <references count="2">
          <reference field="7" count="15">
            <x v="4"/>
            <x v="6"/>
            <x v="13"/>
            <x v="21"/>
            <x v="32"/>
            <x v="33"/>
            <x v="42"/>
            <x v="45"/>
            <x v="46"/>
            <x v="51"/>
            <x v="64"/>
            <x v="70"/>
            <x v="77"/>
            <x v="78"/>
            <x v="79"/>
          </reference>
          <reference field="21" count="1" selected="0">
            <x v="9"/>
          </reference>
        </references>
      </pivotArea>
    </format>
    <format dxfId="167">
      <pivotArea dataOnly="0" labelOnly="1" fieldPosition="0">
        <references count="2">
          <reference field="7" count="11">
            <x v="4"/>
            <x v="16"/>
            <x v="24"/>
            <x v="35"/>
            <x v="36"/>
            <x v="52"/>
            <x v="55"/>
            <x v="64"/>
            <x v="71"/>
            <x v="74"/>
            <x v="79"/>
          </reference>
          <reference field="21" count="1" selected="0">
            <x v="10"/>
          </reference>
        </references>
      </pivotArea>
    </format>
    <format dxfId="16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65">
      <pivotArea dataOnly="0" labelOnly="1" fieldPosition="0">
        <references count="1">
          <reference field="2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64">
      <pivotArea dataOnly="0" labelOnly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163">
      <pivotArea dataOnly="0" labelOnly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162">
      <pivotArea dataOnly="0" labelOnly="1" fieldPosition="0">
        <references count="2">
          <reference field="7" count="23">
            <x v="1"/>
            <x v="4"/>
            <x v="9"/>
            <x v="14"/>
            <x v="15"/>
            <x v="28"/>
            <x v="35"/>
            <x v="36"/>
            <x v="41"/>
            <x v="42"/>
            <x v="46"/>
            <x v="50"/>
            <x v="51"/>
            <x v="52"/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161">
      <pivotArea dataOnly="0" labelOnly="1" fieldPosition="0">
        <references count="2">
          <reference field="7" count="11">
            <x v="4"/>
            <x v="16"/>
            <x v="24"/>
            <x v="35"/>
            <x v="36"/>
            <x v="52"/>
            <x v="55"/>
            <x v="64"/>
            <x v="71"/>
            <x v="74"/>
            <x v="79"/>
          </reference>
          <reference field="21" count="1" selected="0">
            <x v="10"/>
          </reference>
        </references>
      </pivotArea>
    </format>
    <format dxfId="160">
      <pivotArea collapsedLevelsAreSubtotals="1" fieldPosition="0">
        <references count="1">
          <reference field="21" count="1">
            <x v="10"/>
          </reference>
        </references>
      </pivotArea>
    </format>
    <format dxfId="159">
      <pivotArea dataOnly="0" labelOnly="1" fieldPosition="0">
        <references count="1">
          <reference field="21" count="1">
            <x v="10"/>
          </reference>
        </references>
      </pivotArea>
    </format>
    <format dxfId="158">
      <pivotArea collapsedLevelsAreSubtotals="1" fieldPosition="0">
        <references count="1">
          <reference field="21" count="1">
            <x v="10"/>
          </reference>
        </references>
      </pivotArea>
    </format>
    <format dxfId="157">
      <pivotArea dataOnly="0" labelOnly="1" fieldPosition="0">
        <references count="1">
          <reference field="21" count="1">
            <x v="10"/>
          </reference>
        </references>
      </pivotArea>
    </format>
    <format dxfId="156">
      <pivotArea collapsedLevelsAreSubtotals="1" fieldPosition="0">
        <references count="1">
          <reference field="21" count="1">
            <x v="1"/>
          </reference>
        </references>
      </pivotArea>
    </format>
    <format dxfId="155">
      <pivotArea dataOnly="0" labelOnly="1" fieldPosition="0">
        <references count="1">
          <reference field="21" count="1">
            <x v="1"/>
          </reference>
        </references>
      </pivotArea>
    </format>
    <format dxfId="154">
      <pivotArea dataOnly="0" fieldPosition="0">
        <references count="1">
          <reference field="21" count="1">
            <x v="1"/>
          </reference>
        </references>
      </pivotArea>
    </format>
    <format dxfId="153">
      <pivotArea dataOnly="0" fieldPosition="0">
        <references count="1">
          <reference field="21" count="1">
            <x v="1"/>
          </reference>
        </references>
      </pivotArea>
    </format>
    <format dxfId="152">
      <pivotArea collapsedLevelsAreSubtotals="1" fieldPosition="0">
        <references count="1">
          <reference field="21" count="1">
            <x v="2"/>
          </reference>
        </references>
      </pivotArea>
    </format>
    <format dxfId="151">
      <pivotArea dataOnly="0" labelOnly="1" fieldPosition="0">
        <references count="1">
          <reference field="21" count="1">
            <x v="2"/>
          </reference>
        </references>
      </pivotArea>
    </format>
    <format dxfId="150">
      <pivotArea collapsedLevelsAreSubtotals="1" fieldPosition="0">
        <references count="1">
          <reference field="21" count="1">
            <x v="3"/>
          </reference>
        </references>
      </pivotArea>
    </format>
    <format dxfId="149">
      <pivotArea dataOnly="0" labelOnly="1" fieldPosition="0">
        <references count="1">
          <reference field="21" count="1">
            <x v="3"/>
          </reference>
        </references>
      </pivotArea>
    </format>
    <format dxfId="148">
      <pivotArea collapsedLevelsAreSubtotals="1" fieldPosition="0">
        <references count="1">
          <reference field="21" count="1">
            <x v="4"/>
          </reference>
        </references>
      </pivotArea>
    </format>
    <format dxfId="147">
      <pivotArea dataOnly="0" labelOnly="1" fieldPosition="0">
        <references count="1">
          <reference field="21" count="1">
            <x v="4"/>
          </reference>
        </references>
      </pivotArea>
    </format>
    <format dxfId="146">
      <pivotArea collapsedLevelsAreSubtotals="1" fieldPosition="0">
        <references count="1">
          <reference field="21" count="1">
            <x v="5"/>
          </reference>
        </references>
      </pivotArea>
    </format>
    <format dxfId="145">
      <pivotArea dataOnly="0" labelOnly="1" fieldPosition="0">
        <references count="1">
          <reference field="21" count="1">
            <x v="5"/>
          </reference>
        </references>
      </pivotArea>
    </format>
    <format dxfId="144">
      <pivotArea collapsedLevelsAreSubtotals="1" fieldPosition="0">
        <references count="1">
          <reference field="21" count="1">
            <x v="6"/>
          </reference>
        </references>
      </pivotArea>
    </format>
    <format dxfId="143">
      <pivotArea collapsedLevelsAreSubtotals="1" fieldPosition="0">
        <references count="1">
          <reference field="21" count="1">
            <x v="7"/>
          </reference>
        </references>
      </pivotArea>
    </format>
    <format dxfId="142">
      <pivotArea dataOnly="0" labelOnly="1" fieldPosition="0">
        <references count="1">
          <reference field="21" count="1">
            <x v="7"/>
          </reference>
        </references>
      </pivotArea>
    </format>
    <format dxfId="141">
      <pivotArea collapsedLevelsAreSubtotals="1" fieldPosition="0">
        <references count="1">
          <reference field="21" count="1">
            <x v="9"/>
          </reference>
        </references>
      </pivotArea>
    </format>
    <format dxfId="140">
      <pivotArea dataOnly="0" labelOnly="1" fieldPosition="0">
        <references count="1">
          <reference field="21" count="1">
            <x v="9"/>
          </reference>
        </references>
      </pivotArea>
    </format>
    <format dxfId="139">
      <pivotArea collapsedLevelsAreSubtotals="1" fieldPosition="0">
        <references count="1">
          <reference field="21" count="1">
            <x v="10"/>
          </reference>
        </references>
      </pivotArea>
    </format>
    <format dxfId="138">
      <pivotArea dataOnly="0" labelOnly="1" fieldPosition="0">
        <references count="1">
          <reference field="21" count="1">
            <x v="10"/>
          </reference>
        </references>
      </pivotArea>
    </format>
    <format dxfId="137">
      <pivotArea collapsedLevelsAreSubtotals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136">
      <pivotArea dataOnly="0" labelOnly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135">
      <pivotArea dataOnly="0" fieldPosition="0">
        <references count="1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</references>
      </pivotArea>
    </format>
    <format dxfId="134">
      <pivotArea dataOnly="0" fieldPosition="0">
        <references count="1">
          <reference field="7" count="15"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</references>
      </pivotArea>
    </format>
    <format dxfId="133">
      <pivotArea dataOnly="0" fieldPosition="0">
        <references count="1">
          <reference field="7" count="16">
            <x v="5"/>
            <x v="10"/>
            <x v="12"/>
            <x v="14"/>
            <x v="22"/>
            <x v="31"/>
            <x v="36"/>
            <x v="43"/>
            <x v="44"/>
            <x v="58"/>
            <x v="60"/>
            <x v="64"/>
            <x v="66"/>
            <x v="69"/>
            <x v="70"/>
            <x v="78"/>
          </reference>
        </references>
      </pivotArea>
    </format>
    <format dxfId="132">
      <pivotArea dataOnly="0" fieldPosition="0">
        <references count="1">
          <reference field="7" count="14">
            <x v="3"/>
            <x v="4"/>
            <x v="16"/>
            <x v="23"/>
            <x v="31"/>
            <x v="42"/>
            <x v="44"/>
            <x v="52"/>
            <x v="53"/>
            <x v="54"/>
            <x v="56"/>
            <x v="59"/>
            <x v="64"/>
            <x v="75"/>
          </reference>
        </references>
      </pivotArea>
    </format>
    <format dxfId="131">
      <pivotArea collapsedLevelsAreSubtotals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130">
      <pivotArea dataOnly="0" labelOnly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129">
      <pivotArea collapsedLevelsAreSubtotals="1" fieldPosition="0">
        <references count="2">
          <reference field="7" count="23">
            <x v="1"/>
            <x v="4"/>
            <x v="9"/>
            <x v="14"/>
            <x v="15"/>
            <x v="28"/>
            <x v="35"/>
            <x v="36"/>
            <x v="41"/>
            <x v="42"/>
            <x v="46"/>
            <x v="50"/>
            <x v="51"/>
            <x v="52"/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128">
      <pivotArea dataOnly="0" labelOnly="1" fieldPosition="0">
        <references count="2">
          <reference field="7" count="23">
            <x v="1"/>
            <x v="4"/>
            <x v="9"/>
            <x v="14"/>
            <x v="15"/>
            <x v="28"/>
            <x v="35"/>
            <x v="36"/>
            <x v="41"/>
            <x v="42"/>
            <x v="46"/>
            <x v="50"/>
            <x v="51"/>
            <x v="52"/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127">
      <pivotArea dataOnly="0" fieldPosition="0">
        <references count="1">
          <reference field="7" count="17">
            <x v="0"/>
            <x v="2"/>
            <x v="4"/>
            <x v="8"/>
            <x v="15"/>
            <x v="16"/>
            <x v="18"/>
            <x v="35"/>
            <x v="37"/>
            <x v="52"/>
            <x v="64"/>
            <x v="68"/>
            <x v="69"/>
            <x v="70"/>
            <x v="72"/>
            <x v="76"/>
            <x v="79"/>
          </reference>
        </references>
      </pivotArea>
    </format>
    <format dxfId="126">
      <pivotArea dataOnly="0" fieldPosition="0">
        <references count="1">
          <reference field="7" count="15">
            <x v="4"/>
            <x v="6"/>
            <x v="13"/>
            <x v="21"/>
            <x v="32"/>
            <x v="33"/>
            <x v="42"/>
            <x v="45"/>
            <x v="46"/>
            <x v="51"/>
            <x v="64"/>
            <x v="70"/>
            <x v="77"/>
            <x v="78"/>
            <x v="79"/>
          </reference>
        </references>
      </pivotArea>
    </format>
    <format dxfId="125">
      <pivotArea collapsedLevelsAreSubtotals="1" fieldPosition="0">
        <references count="2">
          <reference field="7" count="11">
            <x v="4"/>
            <x v="16"/>
            <x v="24"/>
            <x v="35"/>
            <x v="36"/>
            <x v="52"/>
            <x v="55"/>
            <x v="64"/>
            <x v="71"/>
            <x v="74"/>
            <x v="79"/>
          </reference>
          <reference field="21" count="1" selected="0">
            <x v="10"/>
          </reference>
        </references>
      </pivotArea>
    </format>
    <format dxfId="124">
      <pivotArea dataOnly="0" labelOnly="1" fieldPosition="0">
        <references count="2">
          <reference field="7" count="11">
            <x v="4"/>
            <x v="16"/>
            <x v="24"/>
            <x v="35"/>
            <x v="36"/>
            <x v="52"/>
            <x v="55"/>
            <x v="64"/>
            <x v="71"/>
            <x v="74"/>
            <x v="79"/>
          </reference>
          <reference field="21" count="1" selected="0">
            <x v="10"/>
          </reference>
        </references>
      </pivotArea>
    </format>
    <format dxfId="123">
      <pivotArea collapsedLevelsAreSubtotals="1" fieldPosition="0">
        <references count="1">
          <reference field="21" count="1">
            <x v="1"/>
          </reference>
        </references>
      </pivotArea>
    </format>
    <format dxfId="122">
      <pivotArea dataOnly="0" labelOnly="1" fieldPosition="0">
        <references count="1">
          <reference field="21" count="1">
            <x v="1"/>
          </reference>
        </references>
      </pivotArea>
    </format>
    <format dxfId="121">
      <pivotArea collapsedLevelsAreSubtotals="1" fieldPosition="0">
        <references count="1">
          <reference field="21" count="1">
            <x v="2"/>
          </reference>
        </references>
      </pivotArea>
    </format>
    <format dxfId="120">
      <pivotArea dataOnly="0" labelOnly="1" fieldPosition="0">
        <references count="1">
          <reference field="21" count="1">
            <x v="2"/>
          </reference>
        </references>
      </pivotArea>
    </format>
    <format dxfId="119">
      <pivotArea collapsedLevelsAreSubtotals="1" fieldPosition="0">
        <references count="1">
          <reference field="21" count="1">
            <x v="3"/>
          </reference>
        </references>
      </pivotArea>
    </format>
    <format dxfId="118">
      <pivotArea dataOnly="0" labelOnly="1" fieldPosition="0">
        <references count="1">
          <reference field="21" count="1">
            <x v="3"/>
          </reference>
        </references>
      </pivotArea>
    </format>
    <format dxfId="117">
      <pivotArea collapsedLevelsAreSubtotals="1" fieldPosition="0">
        <references count="1">
          <reference field="21" count="1">
            <x v="4"/>
          </reference>
        </references>
      </pivotArea>
    </format>
    <format dxfId="116">
      <pivotArea dataOnly="0" labelOnly="1" fieldPosition="0">
        <references count="1">
          <reference field="21" count="1">
            <x v="4"/>
          </reference>
        </references>
      </pivotArea>
    </format>
    <format dxfId="115">
      <pivotArea collapsedLevelsAreSubtotals="1" fieldPosition="0">
        <references count="1">
          <reference field="21" count="1">
            <x v="5"/>
          </reference>
        </references>
      </pivotArea>
    </format>
    <format dxfId="114">
      <pivotArea dataOnly="0" labelOnly="1" fieldPosition="0">
        <references count="1">
          <reference field="21" count="1">
            <x v="5"/>
          </reference>
        </references>
      </pivotArea>
    </format>
    <format dxfId="113">
      <pivotArea collapsedLevelsAreSubtotals="1" fieldPosition="0">
        <references count="1">
          <reference field="21" count="1">
            <x v="6"/>
          </reference>
        </references>
      </pivotArea>
    </format>
    <format dxfId="112">
      <pivotArea collapsedLevelsAreSubtotals="1" fieldPosition="0">
        <references count="1">
          <reference field="21" count="1">
            <x v="7"/>
          </reference>
        </references>
      </pivotArea>
    </format>
    <format dxfId="111">
      <pivotArea dataOnly="0" labelOnly="1" fieldPosition="0">
        <references count="1">
          <reference field="21" count="1">
            <x v="7"/>
          </reference>
        </references>
      </pivotArea>
    </format>
    <format dxfId="110">
      <pivotArea collapsedLevelsAreSubtotals="1" fieldPosition="0">
        <references count="1">
          <reference field="21" count="1">
            <x v="9"/>
          </reference>
        </references>
      </pivotArea>
    </format>
    <format dxfId="109">
      <pivotArea dataOnly="0" labelOnly="1" fieldPosition="0">
        <references count="1">
          <reference field="21" count="1">
            <x v="9"/>
          </reference>
        </references>
      </pivotArea>
    </format>
    <format dxfId="108">
      <pivotArea collapsedLevelsAreSubtotals="1" fieldPosition="0">
        <references count="1">
          <reference field="21" count="1">
            <x v="10"/>
          </reference>
        </references>
      </pivotArea>
    </format>
    <format dxfId="107">
      <pivotArea dataOnly="0" labelOnly="1" fieldPosition="0">
        <references count="1">
          <reference field="21" count="1">
            <x v="10"/>
          </reference>
        </references>
      </pivotArea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field="21" type="button" dataOnly="0" labelOnly="1" outline="0" axis="axisRow" fieldPosition="0"/>
    </format>
    <format dxfId="103">
      <pivotArea dataOnly="0" labelOnly="1" fieldPosition="0">
        <references count="1">
          <reference field="2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02">
      <pivotArea dataOnly="0" labelOnly="1" grandRow="1" outline="0" fieldPosition="0"/>
    </format>
    <format dxfId="101">
      <pivotArea dataOnly="0" labelOnly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100">
      <pivotArea dataOnly="0" labelOnly="1" fieldPosition="0">
        <references count="2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  <reference field="21" count="1" selected="0">
            <x v="2"/>
          </reference>
        </references>
      </pivotArea>
    </format>
    <format dxfId="99">
      <pivotArea dataOnly="0" labelOnly="1" fieldPosition="0">
        <references count="2">
          <reference field="7" count="17">
            <x v="13"/>
            <x v="15"/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  <reference field="21" count="1" selected="0">
            <x v="3"/>
          </reference>
        </references>
      </pivotArea>
    </format>
    <format dxfId="98">
      <pivotArea dataOnly="0" labelOnly="1" fieldPosition="0">
        <references count="2">
          <reference field="7" count="16">
            <x v="5"/>
            <x v="10"/>
            <x v="12"/>
            <x v="14"/>
            <x v="22"/>
            <x v="31"/>
            <x v="36"/>
            <x v="43"/>
            <x v="44"/>
            <x v="58"/>
            <x v="60"/>
            <x v="64"/>
            <x v="66"/>
            <x v="69"/>
            <x v="70"/>
            <x v="78"/>
          </reference>
          <reference field="21" count="1" selected="0">
            <x v="4"/>
          </reference>
        </references>
      </pivotArea>
    </format>
    <format dxfId="97">
      <pivotArea dataOnly="0" labelOnly="1" fieldPosition="0">
        <references count="2">
          <reference field="7" count="14">
            <x v="3"/>
            <x v="4"/>
            <x v="16"/>
            <x v="23"/>
            <x v="31"/>
            <x v="42"/>
            <x v="44"/>
            <x v="52"/>
            <x v="53"/>
            <x v="54"/>
            <x v="56"/>
            <x v="59"/>
            <x v="64"/>
            <x v="75"/>
          </reference>
          <reference field="21" count="1" selected="0">
            <x v="5"/>
          </reference>
        </references>
      </pivotArea>
    </format>
    <format dxfId="96">
      <pivotArea dataOnly="0" labelOnly="1" fieldPosition="0">
        <references count="2">
          <reference field="7" count="14">
            <x v="7"/>
            <x v="10"/>
            <x v="16"/>
            <x v="25"/>
            <x v="26"/>
            <x v="27"/>
            <x v="28"/>
            <x v="29"/>
            <x v="43"/>
            <x v="44"/>
            <x v="51"/>
            <x v="57"/>
            <x v="58"/>
            <x v="64"/>
          </reference>
          <reference field="21" count="1" selected="0">
            <x v="6"/>
          </reference>
        </references>
      </pivotArea>
    </format>
    <format dxfId="95">
      <pivotArea dataOnly="0" labelOnly="1" fieldPosition="0">
        <references count="2">
          <reference field="7" count="23">
            <x v="1"/>
            <x v="4"/>
            <x v="9"/>
            <x v="14"/>
            <x v="15"/>
            <x v="28"/>
            <x v="35"/>
            <x v="36"/>
            <x v="41"/>
            <x v="42"/>
            <x v="46"/>
            <x v="50"/>
            <x v="51"/>
            <x v="52"/>
            <x v="53"/>
            <x v="59"/>
            <x v="61"/>
            <x v="64"/>
            <x v="67"/>
            <x v="73"/>
            <x v="75"/>
            <x v="78"/>
            <x v="79"/>
          </reference>
          <reference field="21" count="1" selected="0">
            <x v="7"/>
          </reference>
        </references>
      </pivotArea>
    </format>
    <format dxfId="94">
      <pivotArea dataOnly="0" labelOnly="1" fieldPosition="0">
        <references count="2">
          <reference field="7" count="17">
            <x v="0"/>
            <x v="2"/>
            <x v="4"/>
            <x v="8"/>
            <x v="15"/>
            <x v="16"/>
            <x v="18"/>
            <x v="35"/>
            <x v="37"/>
            <x v="52"/>
            <x v="64"/>
            <x v="68"/>
            <x v="69"/>
            <x v="70"/>
            <x v="72"/>
            <x v="76"/>
            <x v="79"/>
          </reference>
          <reference field="21" count="1" selected="0">
            <x v="8"/>
          </reference>
        </references>
      </pivotArea>
    </format>
    <format dxfId="93">
      <pivotArea dataOnly="0" labelOnly="1" fieldPosition="0">
        <references count="2">
          <reference field="7" count="15">
            <x v="4"/>
            <x v="6"/>
            <x v="13"/>
            <x v="21"/>
            <x v="32"/>
            <x v="33"/>
            <x v="42"/>
            <x v="45"/>
            <x v="46"/>
            <x v="51"/>
            <x v="64"/>
            <x v="70"/>
            <x v="77"/>
            <x v="78"/>
            <x v="79"/>
          </reference>
          <reference field="21" count="1" selected="0">
            <x v="9"/>
          </reference>
        </references>
      </pivotArea>
    </format>
    <format dxfId="92">
      <pivotArea dataOnly="0" labelOnly="1" fieldPosition="0">
        <references count="2">
          <reference field="7" count="11">
            <x v="4"/>
            <x v="16"/>
            <x v="24"/>
            <x v="35"/>
            <x v="36"/>
            <x v="52"/>
            <x v="55"/>
            <x v="64"/>
            <x v="71"/>
            <x v="74"/>
            <x v="79"/>
          </reference>
          <reference field="21" count="1" selected="0">
            <x v="10"/>
          </reference>
        </references>
      </pivotArea>
    </format>
    <format dxfId="91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90">
      <pivotArea collapsedLevelsAreSubtotals="1" fieldPosition="0">
        <references count="2">
          <reference field="7" count="1">
            <x v="83"/>
          </reference>
          <reference field="21" count="1" selected="0">
            <x v="10"/>
          </reference>
        </references>
      </pivotArea>
    </format>
    <format dxfId="89">
      <pivotArea grandRow="1" outline="0" collapsedLevelsAreSubtotals="1" fieldPosition="0"/>
    </format>
    <format dxfId="88">
      <pivotArea dataOnly="0" labelOnly="1" grandRow="1" outline="0" fieldPosition="0"/>
    </format>
    <format dxfId="87">
      <pivotArea dataOnly="0" labelOnly="1" fieldPosition="0">
        <references count="2">
          <reference field="7" count="1">
            <x v="83"/>
          </reference>
          <reference field="21" count="1" selected="0">
            <x v="10"/>
          </reference>
        </references>
      </pivotArea>
    </format>
    <format dxfId="86">
      <pivotArea collapsedLevelsAreSubtotals="1" fieldPosition="0">
        <references count="1">
          <reference field="21" count="1">
            <x v="1"/>
          </reference>
        </references>
      </pivotArea>
    </format>
    <format dxfId="85">
      <pivotArea collapsedLevelsAreSubtotals="1" fieldPosition="0">
        <references count="1">
          <reference field="21" count="1">
            <x v="1"/>
          </reference>
        </references>
      </pivotArea>
    </format>
    <format dxfId="84">
      <pivotArea collapsedLevelsAreSubtotals="1" fieldPosition="0">
        <references count="1">
          <reference field="21" count="1">
            <x v="1"/>
          </reference>
        </references>
      </pivotArea>
    </format>
    <format dxfId="83">
      <pivotArea collapsedLevelsAreSubtotals="1" fieldPosition="0">
        <references count="1">
          <reference field="21" count="1">
            <x v="6"/>
          </reference>
        </references>
      </pivotArea>
    </format>
    <format dxfId="82">
      <pivotArea collapsedLevelsAreSubtotals="1" fieldPosition="0">
        <references count="2">
          <reference field="7" count="1">
            <x v="75"/>
          </reference>
          <reference field="21" count="1" selected="0">
            <x v="5"/>
          </reference>
        </references>
      </pivotArea>
    </format>
    <format dxfId="81">
      <pivotArea collapsedLevelsAreSubtotals="1" fieldPosition="0">
        <references count="1">
          <reference field="21" count="1">
            <x v="6"/>
          </reference>
        </references>
      </pivotArea>
    </format>
    <format dxfId="80">
      <pivotArea collapsedLevelsAreSubtotals="1" fieldPosition="0">
        <references count="2">
          <reference field="7" count="1">
            <x v="79"/>
          </reference>
          <reference field="21" count="1" selected="0">
            <x v="7"/>
          </reference>
        </references>
      </pivotArea>
    </format>
    <format dxfId="79">
      <pivotArea collapsedLevelsAreSubtotals="1" fieldPosition="0">
        <references count="1">
          <reference field="21" count="1">
            <x v="8"/>
          </reference>
        </references>
      </pivotArea>
    </format>
    <format dxfId="78">
      <pivotArea dataOnly="0" labelOnly="1" fieldPosition="0">
        <references count="1">
          <reference field="21" count="1">
            <x v="8"/>
          </reference>
        </references>
      </pivotArea>
    </format>
    <format dxfId="77">
      <pivotArea collapsedLevelsAreSubtotals="1" fieldPosition="0">
        <references count="1">
          <reference field="21" count="1">
            <x v="8"/>
          </reference>
        </references>
      </pivotArea>
    </format>
    <format dxfId="76">
      <pivotArea collapsedLevelsAreSubtotals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75">
      <pivotArea collapsedLevelsAreSubtotals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74">
      <pivotArea collapsedLevelsAreSubtotals="1" fieldPosition="0">
        <references count="2">
          <reference field="7" count="15">
            <x v="9"/>
            <x v="11"/>
            <x v="13"/>
            <x v="19"/>
            <x v="34"/>
            <x v="47"/>
            <x v="49"/>
            <x v="62"/>
            <x v="63"/>
            <x v="64"/>
            <x v="65"/>
            <x v="75"/>
            <x v="79"/>
            <x v="80"/>
            <x v="82"/>
          </reference>
          <reference field="21" count="1" selected="0">
            <x v="1"/>
          </reference>
        </references>
      </pivotArea>
    </format>
    <format dxfId="73">
      <pivotArea collapsedLevelsAreSubtotals="1" fieldPosition="0">
        <references count="2">
          <reference field="7" count="14">
            <x v="9"/>
            <x v="13"/>
            <x v="14"/>
            <x v="15"/>
            <x v="18"/>
            <x v="25"/>
            <x v="28"/>
            <x v="29"/>
            <x v="31"/>
            <x v="38"/>
            <x v="40"/>
            <x v="52"/>
            <x v="64"/>
            <x v="75"/>
          </reference>
          <reference field="21" count="1" selected="0">
            <x v="2"/>
          </reference>
        </references>
      </pivotArea>
    </format>
    <format dxfId="72">
      <pivotArea collapsedLevelsAreSubtotals="1" fieldPosition="0">
        <references count="1">
          <reference field="21" count="1">
            <x v="3"/>
          </reference>
        </references>
      </pivotArea>
    </format>
    <format dxfId="71">
      <pivotArea collapsedLevelsAreSubtotals="1" fieldPosition="0">
        <references count="2">
          <reference field="7" count="17">
            <x v="13"/>
            <x v="15"/>
            <x v="17"/>
            <x v="20"/>
            <x v="23"/>
            <x v="24"/>
            <x v="28"/>
            <x v="30"/>
            <x v="31"/>
            <x v="39"/>
            <x v="48"/>
            <x v="49"/>
            <x v="54"/>
            <x v="64"/>
            <x v="71"/>
            <x v="78"/>
            <x v="81"/>
          </reference>
          <reference field="21" count="1" selected="0">
            <x v="3"/>
          </reference>
        </references>
      </pivotArea>
    </format>
    <format dxfId="70">
      <pivotArea collapsedLevelsAreSubtotals="1" fieldPosition="0">
        <references count="2">
          <reference field="7" count="2">
            <x v="79"/>
            <x v="83"/>
          </reference>
          <reference field="21" count="1" selected="0">
            <x v="10"/>
          </reference>
        </references>
      </pivotArea>
    </format>
    <format dxfId="69">
      <pivotArea collapsedLevelsAreSubtotals="1" fieldPosition="0">
        <references count="3">
          <reference field="4294967294" count="1" selected="0">
            <x v="0"/>
          </reference>
          <reference field="7" count="2">
            <x v="79"/>
            <x v="83"/>
          </reference>
          <reference field="21" count="1" selected="0">
            <x v="10"/>
          </reference>
        </references>
      </pivotArea>
    </format>
    <format dxfId="68">
      <pivotArea grandRow="1" outline="0" collapsedLevelsAreSubtotals="1" fieldPosition="0"/>
    </format>
    <format dxfId="67">
      <pivotArea dataOnly="0" labelOnly="1" grandRow="1" outline="0" fieldPosition="0"/>
    </format>
    <format dxfId="66">
      <pivotArea collapsedLevelsAreSubtotals="1" fieldPosition="0">
        <references count="2">
          <reference field="7" count="2">
            <x v="79"/>
            <x v="83"/>
          </reference>
          <reference field="21" count="1" selected="0">
            <x v="10"/>
          </reference>
        </references>
      </pivotArea>
    </format>
    <format dxfId="65">
      <pivotArea collapsedLevelsAreSubtotals="1" fieldPosition="0">
        <references count="3">
          <reference field="4294967294" count="1" selected="0">
            <x v="4"/>
          </reference>
          <reference field="7" count="2">
            <x v="79"/>
            <x v="83"/>
          </reference>
          <reference field="21" count="1" selected="0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2AD3FF-77B6-4B19-BE97-5384C3194933}" name="PivotTable2" cacheId="1" applyNumberFormats="0" applyBorderFormats="0" applyFontFormats="0" applyPatternFormats="0" applyAlignmentFormats="0" applyWidthHeightFormats="1" dataCaption="Values" grandTotalCaption="Totals" updatedVersion="8" minRefreshableVersion="3" useAutoFormatting="1" itemPrintTitles="1" createdVersion="8" indent="0" outline="1" outlineData="1" multipleFieldFilters="0" rowHeaderCaption="Items">
  <location ref="E186:L194" firstHeaderRow="0" firstDataRow="1" firstDataCol="1"/>
  <pivotFields count="22">
    <pivotField numFmtId="14" showAll="0">
      <items count="1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t="default"/>
      </items>
    </pivotField>
    <pivotField showAll="0"/>
    <pivotField numFmtId="1" showAll="0"/>
    <pivotField numFmtId="14" showAll="0"/>
    <pivotField axis="axisRow" showAll="0">
      <items count="8">
        <item x="2"/>
        <item x="6"/>
        <item x="1"/>
        <item x="5"/>
        <item x="4"/>
        <item x="3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dataField="1" numFmtId="164" showAll="0"/>
    <pivotField showAll="0"/>
    <pivotField showAll="0"/>
    <pivotField dataField="1" showAll="0"/>
    <pivotField showAll="0"/>
    <pivotField dataField="1" numFmtId="164" showAll="0"/>
    <pivotField dataField="1" showAll="0"/>
    <pivotField showAll="0"/>
    <pivotField showAll="0"/>
    <pivotField dataField="1" numFmtId="16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Booked Premium" fld="8" baseField="4" baseItem="1"/>
    <dataField name="Coll Premium" fld="9" baseField="0" baseItem="0"/>
    <dataField name="Os Premium" fld="10" baseField="0" baseItem="0"/>
    <dataField name="Booked Income" fld="13" baseField="0" baseItem="0"/>
    <dataField name="Coll Income" fld="15" baseField="0" baseItem="0"/>
    <dataField name="Uncoll Income" fld="16" baseField="0" baseItem="0"/>
    <dataField name="Net Uncoll Income" fld="19" baseField="0" baseItem="0"/>
  </dataFields>
  <formats count="19">
    <format dxfId="218">
      <pivotArea outline="0" collapsedLevelsAreSubtotals="1" fieldPosition="0"/>
    </format>
    <format dxfId="217">
      <pivotArea type="all" dataOnly="0" outline="0" fieldPosition="0"/>
    </format>
    <format dxfId="216">
      <pivotArea outline="0" collapsedLevelsAreSubtotals="1" fieldPosition="0"/>
    </format>
    <format dxfId="215">
      <pivotArea field="4" type="button" dataOnly="0" labelOnly="1" outline="0" axis="axisRow" fieldPosition="0"/>
    </format>
    <format dxfId="214">
      <pivotArea dataOnly="0" labelOnly="1" fieldPosition="0">
        <references count="1">
          <reference field="4" count="0"/>
        </references>
      </pivotArea>
    </format>
    <format dxfId="213">
      <pivotArea dataOnly="0" labelOnly="1" grandRow="1" outline="0" fieldPosition="0"/>
    </format>
    <format dxfId="21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11">
      <pivotArea type="all" dataOnly="0" outline="0" fieldPosition="0"/>
    </format>
    <format dxfId="210">
      <pivotArea outline="0" collapsedLevelsAreSubtotals="1" fieldPosition="0"/>
    </format>
    <format dxfId="209">
      <pivotArea field="4" type="button" dataOnly="0" labelOnly="1" outline="0" axis="axisRow" fieldPosition="0"/>
    </format>
    <format dxfId="208">
      <pivotArea dataOnly="0" labelOnly="1" fieldPosition="0">
        <references count="1">
          <reference field="4" count="0"/>
        </references>
      </pivotArea>
    </format>
    <format dxfId="207">
      <pivotArea dataOnly="0" labelOnly="1" grandRow="1" outline="0" fieldPosition="0"/>
    </format>
    <format dxfId="20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05">
      <pivotArea type="all" dataOnly="0" outline="0" fieldPosition="0"/>
    </format>
    <format dxfId="204">
      <pivotArea outline="0" collapsedLevelsAreSubtotals="1" fieldPosition="0"/>
    </format>
    <format dxfId="203">
      <pivotArea field="4" type="button" dataOnly="0" labelOnly="1" outline="0" axis="axisRow" fieldPosition="0"/>
    </format>
    <format dxfId="202">
      <pivotArea dataOnly="0" labelOnly="1" fieldPosition="0">
        <references count="1">
          <reference field="4" count="0"/>
        </references>
      </pivotArea>
    </format>
    <format dxfId="201">
      <pivotArea dataOnly="0" labelOnly="1" grandRow="1" outline="0" fieldPosition="0"/>
    </format>
    <format dxfId="20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D8A75-19AF-4BA2-9F77-42FA582A6E92}" name="PivotTable4" cacheId="2" applyNumberFormats="0" applyBorderFormats="0" applyFontFormats="0" applyPatternFormats="0" applyAlignmentFormats="0" applyWidthHeightFormats="1" dataCaption="Values" grandTotalCaption="Totals" updatedVersion="8" minRefreshableVersion="3" useAutoFormatting="1" itemPrintTitles="1" createdVersion="8" indent="0" outline="1" outlineData="1" multipleFieldFilters="0" rowHeaderCaption="Items">
  <location ref="E225:L240" firstHeaderRow="0" firstDataRow="1" firstDataCol="1"/>
  <pivotFields count="21">
    <pivotField numFmtId="14" showAll="0"/>
    <pivotField showAll="0"/>
    <pivotField numFmtId="1" showAll="0"/>
    <pivotField numFmtId="14" showAll="0"/>
    <pivotField axis="axisRow" showAll="0">
      <items count="8">
        <item x="2"/>
        <item x="6"/>
        <item x="1"/>
        <item x="5"/>
        <item x="4"/>
        <item x="3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dataField="1" numFmtId="164" showAll="0"/>
    <pivotField showAll="0"/>
    <pivotField showAll="0"/>
    <pivotField dataField="1" showAll="0"/>
    <pivotField showAll="0"/>
    <pivotField dataField="1" numFmtId="164" showAll="0"/>
    <pivotField dataField="1" showAll="0"/>
    <pivotField showAll="0"/>
    <pivotField showAll="0"/>
    <pivotField dataField="1" numFmtId="164" showAll="0"/>
    <pivotField axis="axisRow" showAll="0">
      <items count="3">
        <item x="1"/>
        <item h="1" x="0"/>
        <item t="default"/>
      </items>
    </pivotField>
  </pivotFields>
  <rowFields count="2">
    <field x="4"/>
    <field x="20"/>
  </rowFields>
  <rowItems count="15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Booked Premium" fld="8" baseField="20" baseItem="0"/>
    <dataField name="Coll Premium" fld="9" baseField="0" baseItem="0"/>
    <dataField name="Os Premium" fld="10" baseField="0" baseItem="0"/>
    <dataField name="Booked Income" fld="13" baseField="0" baseItem="0"/>
    <dataField name="Coll Income" fld="15" baseField="0" baseItem="0"/>
    <dataField name="Uncoll Income" fld="16" baseField="0" baseItem="0"/>
    <dataField name="Net Uncoll Income" fld="19" baseField="0" baseItem="0"/>
  </dataFields>
  <formats count="11">
    <format dxfId="229">
      <pivotArea type="all" dataOnly="0" outline="0" fieldPosition="0"/>
    </format>
    <format dxfId="228">
      <pivotArea outline="0" collapsedLevelsAreSubtotals="1" fieldPosition="0"/>
    </format>
    <format dxfId="227">
      <pivotArea field="20" type="button" dataOnly="0" labelOnly="1" outline="0" axis="axisRow" fieldPosition="1"/>
    </format>
    <format dxfId="226">
      <pivotArea dataOnly="0" labelOnly="1" grandRow="1" outline="0" fieldPosition="0"/>
    </format>
    <format dxfId="225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24">
      <pivotArea type="all" dataOnly="0" outline="0" fieldPosition="0"/>
    </format>
    <format dxfId="223">
      <pivotArea outline="0" collapsedLevelsAreSubtotals="1" fieldPosition="0"/>
    </format>
    <format dxfId="222">
      <pivotArea field="20" type="button" dataOnly="0" labelOnly="1" outline="0" axis="axisRow" fieldPosition="1"/>
    </format>
    <format dxfId="221">
      <pivotArea dataOnly="0" labelOnly="1" grandRow="1" outline="0" fieldPosition="0"/>
    </format>
    <format dxfId="22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555390-BECB-44E2-889A-553B2D3D177B}" name="PivotTable3" cacheId="2" applyNumberFormats="0" applyBorderFormats="0" applyFontFormats="0" applyPatternFormats="0" applyAlignmentFormats="0" applyWidthHeightFormats="1" dataCaption="Values" grandTotalCaption="Totals" updatedVersion="8" minRefreshableVersion="3" useAutoFormatting="1" itemPrintTitles="1" createdVersion="8" indent="0" outline="1" outlineData="1" multipleFieldFilters="0" rowHeaderCaption="Items">
  <location ref="E199:L216" firstHeaderRow="0" firstDataRow="1" firstDataCol="1"/>
  <pivotFields count="21">
    <pivotField numFmtId="14" showAll="0"/>
    <pivotField showAll="0"/>
    <pivotField numFmtId="1" showAll="0"/>
    <pivotField numFmtId="14" showAll="0"/>
    <pivotField axis="axisRow" showAll="0">
      <items count="8">
        <item x="2"/>
        <item x="6"/>
        <item x="1"/>
        <item x="5"/>
        <item x="4"/>
        <item x="3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dataField="1" numFmtId="164" showAll="0"/>
    <pivotField showAll="0"/>
    <pivotField showAll="0"/>
    <pivotField dataField="1" showAll="0"/>
    <pivotField showAll="0"/>
    <pivotField dataField="1" numFmtId="164" showAll="0"/>
    <pivotField dataField="1" showAll="0"/>
    <pivotField showAll="0"/>
    <pivotField showAll="0"/>
    <pivotField dataField="1" numFmtId="164" showAll="0"/>
    <pivotField axis="axisRow" showAll="0">
      <items count="3">
        <item x="1"/>
        <item x="0"/>
        <item t="default"/>
      </items>
    </pivotField>
  </pivotFields>
  <rowFields count="2">
    <field x="20"/>
    <field x="4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Booked Premium" fld="8" baseField="20" baseItem="0"/>
    <dataField name="Coll Premium" fld="9" baseField="0" baseItem="0"/>
    <dataField name="Os Premium" fld="10" baseField="0" baseItem="0"/>
    <dataField name="Booked Income" fld="13" baseField="0" baseItem="0"/>
    <dataField name="Coll Income" fld="15" baseField="0" baseItem="0"/>
    <dataField name="Uncoll Income" fld="16" baseField="0" baseItem="0"/>
    <dataField name="Net Uncoll Income" fld="19" baseField="0" baseItem="0"/>
  </dataFields>
  <formats count="13">
    <format dxfId="242">
      <pivotArea type="all" dataOnly="0" outline="0" fieldPosition="0"/>
    </format>
    <format dxfId="241">
      <pivotArea outline="0" collapsedLevelsAreSubtotals="1" fieldPosition="0"/>
    </format>
    <format dxfId="240">
      <pivotArea field="20" type="button" dataOnly="0" labelOnly="1" outline="0" axis="axisRow" fieldPosition="0"/>
    </format>
    <format dxfId="239">
      <pivotArea dataOnly="0" labelOnly="1" fieldPosition="0">
        <references count="1">
          <reference field="20" count="0"/>
        </references>
      </pivotArea>
    </format>
    <format dxfId="238">
      <pivotArea dataOnly="0" labelOnly="1" grandRow="1" outline="0" fieldPosition="0"/>
    </format>
    <format dxfId="237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36">
      <pivotArea type="all" dataOnly="0" outline="0" fieldPosition="0"/>
    </format>
    <format dxfId="235">
      <pivotArea outline="0" collapsedLevelsAreSubtotals="1" fieldPosition="0"/>
    </format>
    <format dxfId="234">
      <pivotArea field="20" type="button" dataOnly="0" labelOnly="1" outline="0" axis="axisRow" fieldPosition="0"/>
    </format>
    <format dxfId="233">
      <pivotArea dataOnly="0" labelOnly="1" fieldPosition="0">
        <references count="1">
          <reference field="20" count="0"/>
        </references>
      </pivotArea>
    </format>
    <format dxfId="232">
      <pivotArea dataOnly="0" labelOnly="1" grandRow="1" outline="0" fieldPosition="0"/>
    </format>
    <format dxfId="231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17C6F3-A7CC-4F10-BFB8-8D8F63E1A92E}" name="PivotTable6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Aging">
  <location ref="C39:I55" firstHeaderRow="0" firstDataRow="1" firstDataCol="1"/>
  <pivotFields count="17">
    <pivotField numFmtId="14" showAll="0"/>
    <pivotField showAll="0"/>
    <pivotField numFmtId="14"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axis="axisRow" showAll="0">
      <items count="9">
        <item x="0"/>
        <item x="3"/>
        <item x="7"/>
        <item x="6"/>
        <item x="1"/>
        <item x="2"/>
        <item x="5"/>
        <item x="4"/>
        <item t="default"/>
      </items>
    </pivotField>
    <pivotField dataField="1" numFmtId="164" showAll="0"/>
    <pivotField dataField="1" showAll="0"/>
    <pivotField dataField="1" showAll="0"/>
    <pivotField showAll="0"/>
    <pivotField showAll="0"/>
    <pivotField dataField="1" showAll="0"/>
    <pivotField showAll="0"/>
    <pivotField dataField="1" showAll="0"/>
    <pivotField dataField="1" showAll="0"/>
  </pivotFields>
  <rowFields count="2">
    <field x="4"/>
    <field x="7"/>
  </rowFields>
  <rowItems count="16">
    <i>
      <x/>
    </i>
    <i r="1">
      <x v="2"/>
    </i>
    <i>
      <x v="1"/>
    </i>
    <i r="1">
      <x v="2"/>
    </i>
    <i>
      <x v="2"/>
    </i>
    <i r="1">
      <x v="5"/>
    </i>
    <i r="1">
      <x v="6"/>
    </i>
    <i>
      <x v="3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Booked Premium" fld="8" baseField="0" baseItem="0"/>
    <dataField name="Collected Premium" fld="9" baseField="0" baseItem="0"/>
    <dataField name="Outstanding Premium" fld="10" baseField="0" baseItem="0"/>
    <dataField name="Booked Income" fld="13" baseField="0" baseItem="0"/>
    <dataField name="Collected Income" fld="15" baseField="0" baseItem="0"/>
    <dataField name="Uncollected Income" fld="16" baseField="0" baseItem="0"/>
  </dataFields>
  <formats count="64"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4" type="button" dataOnly="0" labelOnly="1" outline="0" axis="axisRow" fieldPosition="0"/>
    </format>
    <format dxfId="61">
      <pivotArea dataOnly="0" labelOnly="1" fieldPosition="0">
        <references count="1">
          <reference field="4" count="0"/>
        </references>
      </pivotArea>
    </format>
    <format dxfId="60">
      <pivotArea dataOnly="0" labelOnly="1" grandRow="1" outline="0" fieldPosition="0"/>
    </format>
    <format dxfId="59">
      <pivotArea dataOnly="0" labelOnly="1" fieldPosition="0">
        <references count="2">
          <reference field="4" count="1" selected="0">
            <x v="0"/>
          </reference>
          <reference field="7" count="1">
            <x v="2"/>
          </reference>
        </references>
      </pivotArea>
    </format>
    <format dxfId="58">
      <pivotArea dataOnly="0" labelOnly="1" fieldPosition="0">
        <references count="2">
          <reference field="4" count="1" selected="0">
            <x v="1"/>
          </reference>
          <reference field="7" count="1">
            <x v="2"/>
          </reference>
        </references>
      </pivotArea>
    </format>
    <format dxfId="57">
      <pivotArea dataOnly="0" labelOnly="1" fieldPosition="0">
        <references count="2">
          <reference field="4" count="1" selected="0">
            <x v="2"/>
          </reference>
          <reference field="7" count="2">
            <x v="5"/>
            <x v="6"/>
          </reference>
        </references>
      </pivotArea>
    </format>
    <format dxfId="56">
      <pivotArea dataOnly="0" labelOnly="1" fieldPosition="0">
        <references count="2">
          <reference field="4" count="1" selected="0">
            <x v="3"/>
          </reference>
          <reference field="7" count="7">
            <x v="0"/>
            <x v="1"/>
            <x v="3"/>
            <x v="4"/>
            <x v="5"/>
            <x v="6"/>
            <x v="7"/>
          </reference>
        </references>
      </pivotArea>
    </format>
    <format dxfId="5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4" type="button" dataOnly="0" labelOnly="1" outline="0" axis="axisRow" fieldPosition="0"/>
    </format>
    <format dxfId="51">
      <pivotArea dataOnly="0" labelOnly="1" fieldPosition="0">
        <references count="1">
          <reference field="4" count="0"/>
        </references>
      </pivotArea>
    </format>
    <format dxfId="50">
      <pivotArea dataOnly="0" labelOnly="1" grandRow="1" outline="0" fieldPosition="0"/>
    </format>
    <format dxfId="49">
      <pivotArea dataOnly="0" labelOnly="1" fieldPosition="0">
        <references count="2">
          <reference field="4" count="1" selected="0">
            <x v="0"/>
          </reference>
          <reference field="7" count="1">
            <x v="2"/>
          </reference>
        </references>
      </pivotArea>
    </format>
    <format dxfId="48">
      <pivotArea dataOnly="0" labelOnly="1" fieldPosition="0">
        <references count="2">
          <reference field="4" count="1" selected="0">
            <x v="1"/>
          </reference>
          <reference field="7" count="1">
            <x v="2"/>
          </reference>
        </references>
      </pivotArea>
    </format>
    <format dxfId="47">
      <pivotArea dataOnly="0" labelOnly="1" fieldPosition="0">
        <references count="2">
          <reference field="4" count="1" selected="0">
            <x v="2"/>
          </reference>
          <reference field="7" count="2">
            <x v="5"/>
            <x v="6"/>
          </reference>
        </references>
      </pivotArea>
    </format>
    <format dxfId="46">
      <pivotArea dataOnly="0" labelOnly="1" fieldPosition="0">
        <references count="2">
          <reference field="4" count="1" selected="0">
            <x v="3"/>
          </reference>
          <reference field="7" count="7">
            <x v="0"/>
            <x v="1"/>
            <x v="3"/>
            <x v="4"/>
            <x v="5"/>
            <x v="6"/>
            <x v="7"/>
          </reference>
        </references>
      </pivotArea>
    </format>
    <format dxfId="4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4">
      <pivotArea outline="0" collapsedLevelsAreSubtotals="1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4" type="button" dataOnly="0" labelOnly="1" outline="0" axis="axisRow" fieldPosition="0"/>
    </format>
    <format dxfId="40">
      <pivotArea dataOnly="0" labelOnly="1" grandRow="1" outline="0" fieldPosition="0"/>
    </format>
    <format dxfId="3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8">
      <pivotArea field="4" type="button" dataOnly="0" labelOnly="1" outline="0" axis="axisRow" fieldPosition="0"/>
    </format>
    <format dxfId="3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6">
      <pivotArea field="4" type="button" dataOnly="0" labelOnly="1" outline="0" axis="axisRow" fieldPosition="0"/>
    </format>
    <format dxfId="3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4">
      <pivotArea field="4" type="button" dataOnly="0" labelOnly="1" outline="0" axis="axisRow" fieldPosition="0"/>
    </format>
    <format dxfId="3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2">
      <pivotArea grandRow="1" outline="0" collapsedLevelsAreSubtotals="1" fieldPosition="0"/>
    </format>
    <format dxfId="31">
      <pivotArea dataOnly="0" labelOnly="1" grandRow="1" outline="0" fieldPosition="0"/>
    </format>
    <format dxfId="30">
      <pivotArea grandRow="1" outline="0" collapsedLevelsAreSubtotals="1" fieldPosition="0"/>
    </format>
    <format dxfId="29">
      <pivotArea dataOnly="0" labelOnly="1" grandRow="1" outline="0" fieldPosition="0"/>
    </format>
    <format dxfId="28">
      <pivotArea grandRow="1" outline="0" collapsedLevelsAreSubtotals="1" fieldPosition="0"/>
    </format>
    <format dxfId="27">
      <pivotArea dataOnly="0" labelOnly="1" grandRow="1" outline="0" fieldPosition="0"/>
    </format>
    <format dxfId="26">
      <pivotArea grandRow="1" outline="0" collapsedLevelsAreSubtotals="1" fieldPosition="0"/>
    </format>
    <format dxfId="25">
      <pivotArea dataOnly="0" labelOnly="1" grandRow="1" outline="0" fieldPosition="0"/>
    </format>
    <format dxfId="24">
      <pivotArea collapsedLevelsAreSubtotals="1" fieldPosition="0">
        <references count="1">
          <reference field="4" count="1">
            <x v="0"/>
          </reference>
        </references>
      </pivotArea>
    </format>
    <format dxfId="23">
      <pivotArea collapsedLevelsAreSubtotals="1" fieldPosition="0">
        <references count="2">
          <reference field="4" count="1" selected="0">
            <x v="0"/>
          </reference>
          <reference field="7" count="1">
            <x v="2"/>
          </reference>
        </references>
      </pivotArea>
    </format>
    <format dxfId="22">
      <pivotArea collapsedLevelsAreSubtotals="1" fieldPosition="0">
        <references count="1">
          <reference field="4" count="1">
            <x v="1"/>
          </reference>
        </references>
      </pivotArea>
    </format>
    <format dxfId="21">
      <pivotArea collapsedLevelsAreSubtotals="1" fieldPosition="0">
        <references count="2">
          <reference field="4" count="1" selected="0">
            <x v="1"/>
          </reference>
          <reference field="7" count="1">
            <x v="2"/>
          </reference>
        </references>
      </pivotArea>
    </format>
    <format dxfId="20">
      <pivotArea collapsedLevelsAreSubtotals="1" fieldPosition="0">
        <references count="1">
          <reference field="4" count="1">
            <x v="2"/>
          </reference>
        </references>
      </pivotArea>
    </format>
    <format dxfId="19">
      <pivotArea collapsedLevelsAreSubtotals="1" fieldPosition="0">
        <references count="2">
          <reference field="4" count="1" selected="0">
            <x v="2"/>
          </reference>
          <reference field="7" count="2">
            <x v="5"/>
            <x v="6"/>
          </reference>
        </references>
      </pivotArea>
    </format>
    <format dxfId="18">
      <pivotArea collapsedLevelsAreSubtotals="1" fieldPosition="0">
        <references count="1">
          <reference field="4" count="1">
            <x v="3"/>
          </reference>
        </references>
      </pivotArea>
    </format>
    <format dxfId="17">
      <pivotArea collapsedLevelsAreSubtotals="1" fieldPosition="0">
        <references count="2">
          <reference field="4" count="1" selected="0">
            <x v="3"/>
          </reference>
          <reference field="7" count="7">
            <x v="0"/>
            <x v="1"/>
            <x v="3"/>
            <x v="4"/>
            <x v="5"/>
            <x v="6"/>
            <x v="7"/>
          </reference>
        </references>
      </pivotArea>
    </format>
    <format dxfId="16">
      <pivotArea dataOnly="0" labelOnly="1" fieldPosition="0">
        <references count="1">
          <reference field="4" count="0"/>
        </references>
      </pivotArea>
    </format>
    <format dxfId="15">
      <pivotArea dataOnly="0" labelOnly="1" fieldPosition="0">
        <references count="2">
          <reference field="4" count="1" selected="0">
            <x v="0"/>
          </reference>
          <reference field="7" count="1">
            <x v="2"/>
          </reference>
        </references>
      </pivotArea>
    </format>
    <format dxfId="14">
      <pivotArea dataOnly="0" labelOnly="1" fieldPosition="0">
        <references count="2">
          <reference field="4" count="1" selected="0">
            <x v="1"/>
          </reference>
          <reference field="7" count="1">
            <x v="2"/>
          </reference>
        </references>
      </pivotArea>
    </format>
    <format dxfId="13">
      <pivotArea dataOnly="0" labelOnly="1" fieldPosition="0">
        <references count="2">
          <reference field="4" count="1" selected="0">
            <x v="2"/>
          </reference>
          <reference field="7" count="2">
            <x v="5"/>
            <x v="6"/>
          </reference>
        </references>
      </pivotArea>
    </format>
    <format dxfId="12">
      <pivotArea dataOnly="0" labelOnly="1" fieldPosition="0">
        <references count="2">
          <reference field="4" count="1" selected="0">
            <x v="3"/>
          </reference>
          <reference field="7" count="7">
            <x v="0"/>
            <x v="1"/>
            <x v="3"/>
            <x v="4"/>
            <x v="5"/>
            <x v="6"/>
            <x v="7"/>
          </reference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collapsedLevelsAreSubtotals="1" fieldPosition="0">
        <references count="1">
          <reference field="4" count="1">
            <x v="0"/>
          </reference>
        </references>
      </pivotArea>
    </format>
    <format dxfId="8">
      <pivotArea collapsedLevelsAreSubtotals="1" fieldPosition="0">
        <references count="2">
          <reference field="4" count="1" selected="0">
            <x v="0"/>
          </reference>
          <reference field="7" count="1">
            <x v="2"/>
          </reference>
        </references>
      </pivotArea>
    </format>
    <format dxfId="7">
      <pivotArea collapsedLevelsAreSubtotals="1" fieldPosition="0">
        <references count="1">
          <reference field="4" count="1">
            <x v="1"/>
          </reference>
        </references>
      </pivotArea>
    </format>
    <format dxfId="6">
      <pivotArea collapsedLevelsAreSubtotals="1" fieldPosition="0">
        <references count="2">
          <reference field="4" count="1" selected="0">
            <x v="1"/>
          </reference>
          <reference field="7" count="1">
            <x v="2"/>
          </reference>
        </references>
      </pivotArea>
    </format>
    <format dxfId="5">
      <pivotArea collapsedLevelsAreSubtotals="1" fieldPosition="0">
        <references count="1">
          <reference field="4" count="1">
            <x v="2"/>
          </reference>
        </references>
      </pivotArea>
    </format>
    <format dxfId="4">
      <pivotArea collapsedLevelsAreSubtotals="1" fieldPosition="0">
        <references count="2">
          <reference field="4" count="1" selected="0">
            <x v="2"/>
          </reference>
          <reference field="7" count="2">
            <x v="5"/>
            <x v="6"/>
          </reference>
        </references>
      </pivotArea>
    </format>
    <format dxfId="3">
      <pivotArea collapsedLevelsAreSubtotals="1" fieldPosition="0">
        <references count="1">
          <reference field="4" count="1">
            <x v="3"/>
          </reference>
        </references>
      </pivotArea>
    </format>
    <format dxfId="2">
      <pivotArea collapsedLevelsAreSubtotals="1" fieldPosition="0">
        <references count="2">
          <reference field="4" count="1" selected="0">
            <x v="3"/>
          </reference>
          <reference field="7" count="7">
            <x v="0"/>
            <x v="1"/>
            <x v="3"/>
            <x v="4"/>
            <x v="5"/>
            <x v="6"/>
            <x v="7"/>
          </reference>
        </references>
      </pivotArea>
    </format>
    <format dxfId="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7667-AD1E-4437-BD95-04EB4221B20B}">
  <sheetPr filterMode="1"/>
  <dimension ref="A1:W1109"/>
  <sheetViews>
    <sheetView topLeftCell="A532" workbookViewId="0">
      <selection activeCell="F533" sqref="F533"/>
    </sheetView>
  </sheetViews>
  <sheetFormatPr defaultRowHeight="14.5"/>
  <cols>
    <col min="1" max="1" width="9.1796875" bestFit="1" customWidth="1"/>
    <col min="2" max="2" width="18" bestFit="1" customWidth="1"/>
    <col min="3" max="3" width="12.1796875" bestFit="1" customWidth="1"/>
    <col min="4" max="4" width="9.1796875" bestFit="1" customWidth="1"/>
    <col min="5" max="5" width="12.7265625" bestFit="1" customWidth="1"/>
    <col min="6" max="6" width="8.81640625" bestFit="1" customWidth="1"/>
    <col min="7" max="7" width="9.1796875" bestFit="1" customWidth="1"/>
    <col min="8" max="8" width="35.36328125" bestFit="1" customWidth="1"/>
    <col min="9" max="9" width="11.90625" bestFit="1" customWidth="1"/>
    <col min="10" max="10" width="10.1796875" bestFit="1" customWidth="1"/>
    <col min="11" max="11" width="10.08984375" bestFit="1" customWidth="1"/>
    <col min="12" max="14" width="9.1796875" bestFit="1" customWidth="1"/>
    <col min="15" max="15" width="9.81640625" bestFit="1" customWidth="1"/>
    <col min="16" max="16" width="11.81640625" bestFit="1" customWidth="1"/>
    <col min="17" max="17" width="13.36328125" bestFit="1" customWidth="1"/>
    <col min="18" max="19" width="10.08984375" bestFit="1" customWidth="1"/>
    <col min="20" max="20" width="20" bestFit="1" customWidth="1"/>
    <col min="21" max="21" width="11.81640625" bestFit="1" customWidth="1"/>
  </cols>
  <sheetData>
    <row r="1" spans="1:21">
      <c r="A1" s="147" t="s">
        <v>0</v>
      </c>
      <c r="B1" s="148" t="s">
        <v>1</v>
      </c>
      <c r="C1" s="148" t="s">
        <v>2</v>
      </c>
      <c r="D1" s="147" t="s">
        <v>3</v>
      </c>
      <c r="E1" s="147" t="s">
        <v>4</v>
      </c>
      <c r="F1" s="149" t="s">
        <v>5</v>
      </c>
      <c r="G1" s="149" t="s">
        <v>6</v>
      </c>
      <c r="H1" s="150" t="s">
        <v>7</v>
      </c>
      <c r="I1" s="151" t="s">
        <v>8</v>
      </c>
      <c r="J1" s="151" t="s">
        <v>9</v>
      </c>
      <c r="K1" s="151" t="s">
        <v>10</v>
      </c>
      <c r="L1" s="152" t="s">
        <v>11</v>
      </c>
      <c r="M1" s="152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  <c r="R1" s="148" t="s">
        <v>800</v>
      </c>
      <c r="S1" s="148" t="s">
        <v>799</v>
      </c>
      <c r="T1" s="148" t="s">
        <v>798</v>
      </c>
      <c r="U1" s="147" t="s">
        <v>805</v>
      </c>
    </row>
    <row r="2" spans="1:21" hidden="1">
      <c r="A2" s="155">
        <v>45292</v>
      </c>
      <c r="B2" s="156" t="s">
        <v>17</v>
      </c>
      <c r="C2" s="157">
        <v>291</v>
      </c>
      <c r="D2" s="158">
        <v>45292</v>
      </c>
      <c r="E2" s="158" t="s">
        <v>38</v>
      </c>
      <c r="F2" s="159" t="s">
        <v>18</v>
      </c>
      <c r="G2" s="160" t="s">
        <v>19</v>
      </c>
      <c r="H2" s="161" t="s">
        <v>20</v>
      </c>
      <c r="I2" s="160">
        <v>1484251.21</v>
      </c>
      <c r="J2" s="160">
        <v>1484251.21</v>
      </c>
      <c r="K2" s="159">
        <v>0</v>
      </c>
      <c r="L2" s="160"/>
      <c r="M2" s="160">
        <v>0</v>
      </c>
      <c r="N2" s="162">
        <v>0</v>
      </c>
      <c r="O2" s="163">
        <v>0</v>
      </c>
      <c r="P2" s="162">
        <v>0</v>
      </c>
      <c r="Q2" s="162">
        <v>0</v>
      </c>
      <c r="R2" s="173">
        <v>0</v>
      </c>
      <c r="S2" s="156"/>
      <c r="T2" s="171">
        <v>0</v>
      </c>
      <c r="U2" s="155" t="s">
        <v>571</v>
      </c>
    </row>
    <row r="3" spans="1:21" hidden="1">
      <c r="A3" s="155">
        <v>45292</v>
      </c>
      <c r="B3" s="156" t="s">
        <v>17</v>
      </c>
      <c r="C3" s="157">
        <v>291</v>
      </c>
      <c r="D3" s="158">
        <v>45292</v>
      </c>
      <c r="E3" s="158" t="s">
        <v>38</v>
      </c>
      <c r="F3" s="159" t="s">
        <v>18</v>
      </c>
      <c r="G3" s="160" t="s">
        <v>22</v>
      </c>
      <c r="H3" s="161" t="s">
        <v>20</v>
      </c>
      <c r="I3" s="160">
        <v>1781968.5</v>
      </c>
      <c r="J3" s="160">
        <v>1781968.5</v>
      </c>
      <c r="K3" s="159">
        <v>0</v>
      </c>
      <c r="L3" s="160"/>
      <c r="M3" s="160">
        <v>0</v>
      </c>
      <c r="N3" s="162">
        <v>0</v>
      </c>
      <c r="O3" s="163">
        <v>0</v>
      </c>
      <c r="P3" s="162">
        <v>0</v>
      </c>
      <c r="Q3" s="162">
        <v>0</v>
      </c>
      <c r="R3" s="173">
        <v>0</v>
      </c>
      <c r="S3" s="156"/>
      <c r="T3" s="171">
        <v>0</v>
      </c>
      <c r="U3" s="155" t="s">
        <v>571</v>
      </c>
    </row>
    <row r="4" spans="1:21" hidden="1">
      <c r="A4" s="155">
        <v>45292</v>
      </c>
      <c r="B4" s="156" t="s">
        <v>17</v>
      </c>
      <c r="C4" s="157">
        <v>291</v>
      </c>
      <c r="D4" s="158">
        <v>45292</v>
      </c>
      <c r="E4" s="158" t="s">
        <v>38</v>
      </c>
      <c r="F4" s="159" t="s">
        <v>18</v>
      </c>
      <c r="G4" s="160" t="s">
        <v>24</v>
      </c>
      <c r="H4" s="161" t="s">
        <v>20</v>
      </c>
      <c r="I4" s="160">
        <v>5996770</v>
      </c>
      <c r="J4" s="160">
        <v>5996770</v>
      </c>
      <c r="K4" s="159">
        <v>0</v>
      </c>
      <c r="L4" s="160"/>
      <c r="M4" s="160">
        <v>5996770</v>
      </c>
      <c r="N4" s="162">
        <v>5996770</v>
      </c>
      <c r="O4" s="163">
        <v>1</v>
      </c>
      <c r="P4" s="162">
        <v>5996770</v>
      </c>
      <c r="Q4" s="162">
        <v>0</v>
      </c>
      <c r="R4" s="173">
        <v>0</v>
      </c>
      <c r="S4" s="156"/>
      <c r="T4" s="171">
        <v>0</v>
      </c>
      <c r="U4" s="155" t="s">
        <v>571</v>
      </c>
    </row>
    <row r="5" spans="1:21" hidden="1">
      <c r="A5" s="155">
        <v>45292</v>
      </c>
      <c r="B5" s="156" t="s">
        <v>17</v>
      </c>
      <c r="C5" s="157">
        <v>291</v>
      </c>
      <c r="D5" s="158">
        <v>45292</v>
      </c>
      <c r="E5" s="158" t="s">
        <v>38</v>
      </c>
      <c r="F5" s="159" t="s">
        <v>18</v>
      </c>
      <c r="G5" s="160" t="s">
        <v>26</v>
      </c>
      <c r="H5" s="161" t="s">
        <v>20</v>
      </c>
      <c r="I5" s="160">
        <v>10000000</v>
      </c>
      <c r="J5" s="160">
        <v>10000000</v>
      </c>
      <c r="K5" s="159">
        <v>0</v>
      </c>
      <c r="L5" s="160"/>
      <c r="M5" s="160">
        <v>0</v>
      </c>
      <c r="N5" s="162">
        <v>0</v>
      </c>
      <c r="O5" s="163">
        <v>0</v>
      </c>
      <c r="P5" s="162">
        <v>0</v>
      </c>
      <c r="Q5" s="162">
        <v>0</v>
      </c>
      <c r="R5" s="173">
        <v>0</v>
      </c>
      <c r="S5" s="156"/>
      <c r="T5" s="171">
        <v>0</v>
      </c>
      <c r="U5" s="155" t="s">
        <v>571</v>
      </c>
    </row>
    <row r="6" spans="1:21" hidden="1">
      <c r="A6" s="155">
        <v>45292</v>
      </c>
      <c r="B6" s="156" t="s">
        <v>17</v>
      </c>
      <c r="C6" s="157">
        <v>291</v>
      </c>
      <c r="D6" s="158">
        <v>45292</v>
      </c>
      <c r="E6" s="158" t="s">
        <v>38</v>
      </c>
      <c r="F6" s="159" t="s">
        <v>18</v>
      </c>
      <c r="G6" s="160" t="s">
        <v>28</v>
      </c>
      <c r="H6" s="161" t="s">
        <v>20</v>
      </c>
      <c r="I6" s="160">
        <v>777816.31</v>
      </c>
      <c r="J6" s="160">
        <v>777816.31</v>
      </c>
      <c r="K6" s="159">
        <v>0</v>
      </c>
      <c r="L6" s="160"/>
      <c r="M6" s="160">
        <v>0</v>
      </c>
      <c r="N6" s="162">
        <v>0</v>
      </c>
      <c r="O6" s="163">
        <v>0</v>
      </c>
      <c r="P6" s="162">
        <v>0</v>
      </c>
      <c r="Q6" s="162">
        <v>0</v>
      </c>
      <c r="R6" s="173">
        <v>0</v>
      </c>
      <c r="S6" s="156"/>
      <c r="T6" s="171">
        <v>0</v>
      </c>
      <c r="U6" s="155" t="s">
        <v>571</v>
      </c>
    </row>
    <row r="7" spans="1:21" hidden="1">
      <c r="A7" s="155">
        <v>45299</v>
      </c>
      <c r="B7" s="156" t="s">
        <v>17</v>
      </c>
      <c r="C7" s="157">
        <v>284</v>
      </c>
      <c r="D7" s="158">
        <v>45299</v>
      </c>
      <c r="E7" s="158" t="s">
        <v>38</v>
      </c>
      <c r="F7" s="159" t="s">
        <v>18</v>
      </c>
      <c r="G7" s="160" t="s">
        <v>30</v>
      </c>
      <c r="H7" s="165" t="s">
        <v>31</v>
      </c>
      <c r="I7" s="160">
        <v>346341.98</v>
      </c>
      <c r="J7" s="160">
        <v>346341.98</v>
      </c>
      <c r="K7" s="159">
        <v>0</v>
      </c>
      <c r="L7" s="160">
        <v>68958.080000000002</v>
      </c>
      <c r="M7" s="160">
        <v>0</v>
      </c>
      <c r="N7" s="162">
        <v>68958.080000000002</v>
      </c>
      <c r="O7" s="163">
        <v>0.19910401851949916</v>
      </c>
      <c r="P7" s="162">
        <v>68958.080000000002</v>
      </c>
      <c r="Q7" s="162">
        <v>0</v>
      </c>
      <c r="R7" s="173">
        <v>0</v>
      </c>
      <c r="S7" s="156"/>
      <c r="T7" s="171">
        <v>0</v>
      </c>
      <c r="U7" s="155" t="s">
        <v>571</v>
      </c>
    </row>
    <row r="8" spans="1:21" hidden="1">
      <c r="A8" s="155">
        <v>45299</v>
      </c>
      <c r="B8" s="156" t="s">
        <v>17</v>
      </c>
      <c r="C8" s="157">
        <v>284</v>
      </c>
      <c r="D8" s="158">
        <v>45299</v>
      </c>
      <c r="E8" s="158" t="s">
        <v>38</v>
      </c>
      <c r="F8" s="159" t="s">
        <v>18</v>
      </c>
      <c r="G8" s="160" t="s">
        <v>33</v>
      </c>
      <c r="H8" s="161" t="s">
        <v>34</v>
      </c>
      <c r="I8" s="160">
        <v>561581</v>
      </c>
      <c r="J8" s="160">
        <v>561581</v>
      </c>
      <c r="K8" s="159">
        <v>0</v>
      </c>
      <c r="L8" s="160"/>
      <c r="M8" s="160">
        <v>0</v>
      </c>
      <c r="N8" s="162">
        <v>0</v>
      </c>
      <c r="O8" s="163">
        <v>0</v>
      </c>
      <c r="P8" s="162">
        <v>0</v>
      </c>
      <c r="Q8" s="162">
        <v>0</v>
      </c>
      <c r="R8" s="173">
        <v>0</v>
      </c>
      <c r="S8" s="156"/>
      <c r="T8" s="171">
        <v>0</v>
      </c>
      <c r="U8" s="155" t="s">
        <v>571</v>
      </c>
    </row>
    <row r="9" spans="1:21" hidden="1">
      <c r="A9" s="155">
        <v>45299</v>
      </c>
      <c r="B9" s="156" t="s">
        <v>17</v>
      </c>
      <c r="C9" s="157">
        <v>284</v>
      </c>
      <c r="D9" s="158">
        <v>45299</v>
      </c>
      <c r="E9" s="158" t="s">
        <v>38</v>
      </c>
      <c r="F9" s="159" t="s">
        <v>18</v>
      </c>
      <c r="G9" s="160" t="s">
        <v>36</v>
      </c>
      <c r="H9" s="161" t="s">
        <v>37</v>
      </c>
      <c r="I9" s="160">
        <v>181736.33</v>
      </c>
      <c r="J9" s="160">
        <v>0</v>
      </c>
      <c r="K9" s="159">
        <v>181736.33</v>
      </c>
      <c r="L9" s="160"/>
      <c r="M9" s="160">
        <v>0</v>
      </c>
      <c r="N9" s="162">
        <v>0</v>
      </c>
      <c r="O9" s="163">
        <v>0</v>
      </c>
      <c r="P9" s="162">
        <v>0</v>
      </c>
      <c r="Q9" s="162">
        <v>0</v>
      </c>
      <c r="R9" s="173">
        <v>0</v>
      </c>
      <c r="S9" s="156"/>
      <c r="T9" s="171">
        <v>0</v>
      </c>
      <c r="U9" s="155" t="s">
        <v>571</v>
      </c>
    </row>
    <row r="10" spans="1:21" hidden="1">
      <c r="A10" s="155">
        <v>45299</v>
      </c>
      <c r="B10" s="156" t="s">
        <v>17</v>
      </c>
      <c r="C10" s="157">
        <v>284</v>
      </c>
      <c r="D10" s="158">
        <v>45299</v>
      </c>
      <c r="E10" s="158" t="s">
        <v>38</v>
      </c>
      <c r="F10" s="159" t="s">
        <v>18</v>
      </c>
      <c r="G10" s="160" t="s">
        <v>39</v>
      </c>
      <c r="H10" s="161" t="s">
        <v>40</v>
      </c>
      <c r="I10" s="160">
        <v>603983.18000000005</v>
      </c>
      <c r="J10" s="160">
        <v>603983.18000000005</v>
      </c>
      <c r="K10" s="159">
        <v>0</v>
      </c>
      <c r="L10" s="160"/>
      <c r="M10" s="160">
        <v>0</v>
      </c>
      <c r="N10" s="162">
        <v>0</v>
      </c>
      <c r="O10" s="163">
        <v>0</v>
      </c>
      <c r="P10" s="162">
        <v>0</v>
      </c>
      <c r="Q10" s="162">
        <v>0</v>
      </c>
      <c r="R10" s="173">
        <v>0</v>
      </c>
      <c r="S10" s="156"/>
      <c r="T10" s="171">
        <v>0</v>
      </c>
      <c r="U10" s="155" t="s">
        <v>571</v>
      </c>
    </row>
    <row r="11" spans="1:21" hidden="1">
      <c r="A11" s="155">
        <v>45299</v>
      </c>
      <c r="B11" s="156" t="s">
        <v>17</v>
      </c>
      <c r="C11" s="157">
        <v>284</v>
      </c>
      <c r="D11" s="158">
        <v>45299</v>
      </c>
      <c r="E11" s="158" t="s">
        <v>38</v>
      </c>
      <c r="F11" s="159" t="s">
        <v>18</v>
      </c>
      <c r="G11" s="160" t="s">
        <v>41</v>
      </c>
      <c r="H11" s="165" t="s">
        <v>42</v>
      </c>
      <c r="I11" s="160">
        <v>50225</v>
      </c>
      <c r="J11" s="160">
        <v>50225</v>
      </c>
      <c r="K11" s="159">
        <v>0</v>
      </c>
      <c r="L11" s="160">
        <v>10000</v>
      </c>
      <c r="M11" s="160">
        <v>0</v>
      </c>
      <c r="N11" s="162">
        <v>10000</v>
      </c>
      <c r="O11" s="163">
        <v>0.1991040318566451</v>
      </c>
      <c r="P11" s="162">
        <v>10000</v>
      </c>
      <c r="Q11" s="162">
        <v>0</v>
      </c>
      <c r="R11" s="173">
        <v>0</v>
      </c>
      <c r="S11" s="156"/>
      <c r="T11" s="171">
        <v>0</v>
      </c>
      <c r="U11" s="155" t="s">
        <v>571</v>
      </c>
    </row>
    <row r="12" spans="1:21" hidden="1">
      <c r="A12" s="155">
        <v>45299</v>
      </c>
      <c r="B12" s="156" t="s">
        <v>17</v>
      </c>
      <c r="C12" s="157">
        <v>284</v>
      </c>
      <c r="D12" s="158">
        <v>45299</v>
      </c>
      <c r="E12" s="158" t="s">
        <v>38</v>
      </c>
      <c r="F12" s="159" t="s">
        <v>18</v>
      </c>
      <c r="G12" s="160" t="s">
        <v>43</v>
      </c>
      <c r="H12" s="161" t="s">
        <v>44</v>
      </c>
      <c r="I12" s="160">
        <v>167835</v>
      </c>
      <c r="J12" s="160">
        <v>167835</v>
      </c>
      <c r="K12" s="159">
        <v>0</v>
      </c>
      <c r="L12" s="160"/>
      <c r="M12" s="160">
        <v>0</v>
      </c>
      <c r="N12" s="162">
        <v>0</v>
      </c>
      <c r="O12" s="163">
        <v>0</v>
      </c>
      <c r="P12" s="162">
        <v>0</v>
      </c>
      <c r="Q12" s="162">
        <v>0</v>
      </c>
      <c r="R12" s="173">
        <v>0</v>
      </c>
      <c r="S12" s="156"/>
      <c r="T12" s="171">
        <v>0</v>
      </c>
      <c r="U12" s="155" t="s">
        <v>571</v>
      </c>
    </row>
    <row r="13" spans="1:21" hidden="1">
      <c r="A13" s="155">
        <v>45302</v>
      </c>
      <c r="B13" s="156" t="s">
        <v>17</v>
      </c>
      <c r="C13" s="157">
        <v>281</v>
      </c>
      <c r="D13" s="158">
        <v>45302</v>
      </c>
      <c r="E13" s="158" t="s">
        <v>38</v>
      </c>
      <c r="F13" s="159" t="s">
        <v>18</v>
      </c>
      <c r="G13" s="160" t="s">
        <v>45</v>
      </c>
      <c r="H13" s="165" t="s">
        <v>46</v>
      </c>
      <c r="I13" s="160">
        <v>3768215.83</v>
      </c>
      <c r="J13" s="160">
        <v>3768215.83</v>
      </c>
      <c r="K13" s="159">
        <v>0</v>
      </c>
      <c r="L13" s="160">
        <v>937823.75</v>
      </c>
      <c r="M13" s="160">
        <v>0</v>
      </c>
      <c r="N13" s="162">
        <v>937823.75</v>
      </c>
      <c r="O13" s="163">
        <v>0.2488773977683757</v>
      </c>
      <c r="P13" s="162">
        <v>937823.75</v>
      </c>
      <c r="Q13" s="162">
        <v>0</v>
      </c>
      <c r="R13" s="173">
        <v>0</v>
      </c>
      <c r="S13" s="171"/>
      <c r="T13" s="171">
        <v>0</v>
      </c>
      <c r="U13" s="155" t="s">
        <v>571</v>
      </c>
    </row>
    <row r="14" spans="1:21" hidden="1">
      <c r="A14" s="155">
        <v>45302</v>
      </c>
      <c r="B14" s="156" t="s">
        <v>17</v>
      </c>
      <c r="C14" s="157">
        <v>281</v>
      </c>
      <c r="D14" s="158">
        <v>45302</v>
      </c>
      <c r="E14" s="158" t="s">
        <v>38</v>
      </c>
      <c r="F14" s="159" t="s">
        <v>18</v>
      </c>
      <c r="G14" s="160" t="s">
        <v>47</v>
      </c>
      <c r="H14" s="165" t="s">
        <v>46</v>
      </c>
      <c r="I14" s="160">
        <v>1248363</v>
      </c>
      <c r="J14" s="160">
        <v>1248363</v>
      </c>
      <c r="K14" s="159">
        <v>0</v>
      </c>
      <c r="L14" s="160">
        <v>124273.07</v>
      </c>
      <c r="M14" s="160">
        <v>0</v>
      </c>
      <c r="N14" s="162">
        <v>124273.07</v>
      </c>
      <c r="O14" s="163">
        <v>9.9548825141405187E-2</v>
      </c>
      <c r="P14" s="162">
        <v>124273.07</v>
      </c>
      <c r="Q14" s="162">
        <v>0</v>
      </c>
      <c r="R14" s="173">
        <v>0</v>
      </c>
      <c r="S14" s="171"/>
      <c r="T14" s="171">
        <v>0</v>
      </c>
      <c r="U14" s="155" t="s">
        <v>571</v>
      </c>
    </row>
    <row r="15" spans="1:21" hidden="1">
      <c r="A15" s="155">
        <v>45302</v>
      </c>
      <c r="B15" s="156" t="s">
        <v>17</v>
      </c>
      <c r="C15" s="157">
        <v>281</v>
      </c>
      <c r="D15" s="158">
        <v>45302</v>
      </c>
      <c r="E15" s="158" t="s">
        <v>38</v>
      </c>
      <c r="F15" s="159" t="s">
        <v>18</v>
      </c>
      <c r="G15" s="160" t="s">
        <v>48</v>
      </c>
      <c r="H15" s="165" t="s">
        <v>46</v>
      </c>
      <c r="I15" s="160">
        <v>60310</v>
      </c>
      <c r="J15" s="160">
        <v>60310</v>
      </c>
      <c r="K15" s="159">
        <v>0</v>
      </c>
      <c r="L15" s="160">
        <v>6000</v>
      </c>
      <c r="M15" s="160">
        <v>0</v>
      </c>
      <c r="N15" s="162">
        <v>6000</v>
      </c>
      <c r="O15" s="163">
        <v>9.9485989056541199E-2</v>
      </c>
      <c r="P15" s="162">
        <v>6000</v>
      </c>
      <c r="Q15" s="162">
        <v>0</v>
      </c>
      <c r="R15" s="173">
        <v>0</v>
      </c>
      <c r="S15" s="171"/>
      <c r="T15" s="171">
        <v>0</v>
      </c>
      <c r="U15" s="155" t="s">
        <v>571</v>
      </c>
    </row>
    <row r="16" spans="1:21" hidden="1">
      <c r="A16" s="155">
        <v>45302</v>
      </c>
      <c r="B16" s="156" t="s">
        <v>17</v>
      </c>
      <c r="C16" s="157">
        <v>281</v>
      </c>
      <c r="D16" s="158">
        <v>45302</v>
      </c>
      <c r="E16" s="158" t="s">
        <v>38</v>
      </c>
      <c r="F16" s="159" t="s">
        <v>18</v>
      </c>
      <c r="G16" s="160" t="s">
        <v>49</v>
      </c>
      <c r="H16" s="165" t="s">
        <v>46</v>
      </c>
      <c r="I16" s="160">
        <v>104249.85</v>
      </c>
      <c r="J16" s="160">
        <v>104249.85</v>
      </c>
      <c r="K16" s="159">
        <v>0</v>
      </c>
      <c r="L16" s="160">
        <v>20748.599999999999</v>
      </c>
      <c r="M16" s="160">
        <v>0</v>
      </c>
      <c r="N16" s="162">
        <v>20748.599999999999</v>
      </c>
      <c r="O16" s="163">
        <v>0.19902762450017911</v>
      </c>
      <c r="P16" s="162">
        <v>20748.599999999999</v>
      </c>
      <c r="Q16" s="162">
        <v>0</v>
      </c>
      <c r="R16" s="173">
        <v>0</v>
      </c>
      <c r="S16" s="171"/>
      <c r="T16" s="171">
        <v>0</v>
      </c>
      <c r="U16" s="155" t="s">
        <v>571</v>
      </c>
    </row>
    <row r="17" spans="1:21" hidden="1">
      <c r="A17" s="155">
        <v>45302</v>
      </c>
      <c r="B17" s="156" t="s">
        <v>17</v>
      </c>
      <c r="C17" s="157">
        <v>281</v>
      </c>
      <c r="D17" s="158">
        <v>45302</v>
      </c>
      <c r="E17" s="158" t="s">
        <v>38</v>
      </c>
      <c r="F17" s="159" t="s">
        <v>18</v>
      </c>
      <c r="G17" s="160" t="s">
        <v>50</v>
      </c>
      <c r="H17" s="165" t="s">
        <v>46</v>
      </c>
      <c r="I17" s="160">
        <v>113609.77</v>
      </c>
      <c r="J17" s="160">
        <v>113609.77</v>
      </c>
      <c r="K17" s="159">
        <v>0</v>
      </c>
      <c r="L17" s="160">
        <v>11306.1</v>
      </c>
      <c r="M17" s="160">
        <v>0</v>
      </c>
      <c r="N17" s="162">
        <v>11306.1</v>
      </c>
      <c r="O17" s="163">
        <v>9.9516969359237331E-2</v>
      </c>
      <c r="P17" s="162">
        <v>11306.1</v>
      </c>
      <c r="Q17" s="162">
        <v>0</v>
      </c>
      <c r="R17" s="173">
        <v>0</v>
      </c>
      <c r="S17" s="171"/>
      <c r="T17" s="171">
        <v>0</v>
      </c>
      <c r="U17" s="155" t="s">
        <v>571</v>
      </c>
    </row>
    <row r="18" spans="1:21" hidden="1">
      <c r="A18" s="155">
        <v>45302</v>
      </c>
      <c r="B18" s="156" t="s">
        <v>17</v>
      </c>
      <c r="C18" s="157">
        <v>281</v>
      </c>
      <c r="D18" s="158">
        <v>45302</v>
      </c>
      <c r="E18" s="158" t="s">
        <v>38</v>
      </c>
      <c r="F18" s="159" t="s">
        <v>18</v>
      </c>
      <c r="G18" s="160" t="s">
        <v>51</v>
      </c>
      <c r="H18" s="165" t="s">
        <v>46</v>
      </c>
      <c r="I18" s="160">
        <v>189913.61</v>
      </c>
      <c r="J18" s="160">
        <v>189913.61</v>
      </c>
      <c r="K18" s="159">
        <v>0</v>
      </c>
      <c r="L18" s="160">
        <v>37804.6</v>
      </c>
      <c r="M18" s="160">
        <v>0</v>
      </c>
      <c r="N18" s="162">
        <v>37804.6</v>
      </c>
      <c r="O18" s="163">
        <v>0.19906208933630404</v>
      </c>
      <c r="P18" s="162">
        <v>37804.6</v>
      </c>
      <c r="Q18" s="162">
        <v>0</v>
      </c>
      <c r="R18" s="173">
        <v>0</v>
      </c>
      <c r="S18" s="171"/>
      <c r="T18" s="171">
        <v>0</v>
      </c>
      <c r="U18" s="155" t="s">
        <v>571</v>
      </c>
    </row>
    <row r="19" spans="1:21" hidden="1">
      <c r="A19" s="155">
        <v>45302</v>
      </c>
      <c r="B19" s="156" t="s">
        <v>17</v>
      </c>
      <c r="C19" s="157">
        <v>281</v>
      </c>
      <c r="D19" s="158">
        <v>45302</v>
      </c>
      <c r="E19" s="158" t="s">
        <v>38</v>
      </c>
      <c r="F19" s="159" t="s">
        <v>18</v>
      </c>
      <c r="G19" s="160" t="s">
        <v>52</v>
      </c>
      <c r="H19" s="165" t="s">
        <v>46</v>
      </c>
      <c r="I19" s="160">
        <v>12596.25</v>
      </c>
      <c r="J19" s="160">
        <v>12596.25</v>
      </c>
      <c r="K19" s="159">
        <v>0</v>
      </c>
      <c r="L19" s="160">
        <v>2500</v>
      </c>
      <c r="M19" s="160">
        <v>0</v>
      </c>
      <c r="N19" s="162">
        <v>2500</v>
      </c>
      <c r="O19" s="163">
        <v>0.19847176739108863</v>
      </c>
      <c r="P19" s="162">
        <v>2500</v>
      </c>
      <c r="Q19" s="162">
        <v>0</v>
      </c>
      <c r="R19" s="173">
        <v>0</v>
      </c>
      <c r="S19" s="171"/>
      <c r="T19" s="171">
        <v>0</v>
      </c>
      <c r="U19" s="155" t="s">
        <v>571</v>
      </c>
    </row>
    <row r="20" spans="1:21" hidden="1">
      <c r="A20" s="155">
        <v>45302</v>
      </c>
      <c r="B20" s="156" t="s">
        <v>17</v>
      </c>
      <c r="C20" s="157">
        <v>281</v>
      </c>
      <c r="D20" s="158">
        <v>45302</v>
      </c>
      <c r="E20" s="158" t="s">
        <v>38</v>
      </c>
      <c r="F20" s="159" t="s">
        <v>18</v>
      </c>
      <c r="G20" s="160" t="s">
        <v>53</v>
      </c>
      <c r="H20" s="165" t="s">
        <v>46</v>
      </c>
      <c r="I20" s="160">
        <v>10085</v>
      </c>
      <c r="J20" s="160">
        <v>10085</v>
      </c>
      <c r="K20" s="159">
        <v>0</v>
      </c>
      <c r="L20" s="160">
        <v>1000</v>
      </c>
      <c r="M20" s="160">
        <v>0</v>
      </c>
      <c r="N20" s="162">
        <v>1000</v>
      </c>
      <c r="O20" s="163">
        <v>9.9157164105106596E-2</v>
      </c>
      <c r="P20" s="162">
        <v>1000</v>
      </c>
      <c r="Q20" s="162">
        <v>0</v>
      </c>
      <c r="R20" s="173">
        <v>0</v>
      </c>
      <c r="S20" s="171"/>
      <c r="T20" s="171">
        <v>0</v>
      </c>
      <c r="U20" s="155" t="s">
        <v>571</v>
      </c>
    </row>
    <row r="21" spans="1:21" hidden="1">
      <c r="A21" s="155">
        <v>45302</v>
      </c>
      <c r="B21" s="156" t="s">
        <v>17</v>
      </c>
      <c r="C21" s="157">
        <v>281</v>
      </c>
      <c r="D21" s="158">
        <v>45302</v>
      </c>
      <c r="E21" s="158" t="s">
        <v>38</v>
      </c>
      <c r="F21" s="159" t="s">
        <v>18</v>
      </c>
      <c r="G21" s="160" t="s">
        <v>54</v>
      </c>
      <c r="H21" s="165" t="s">
        <v>46</v>
      </c>
      <c r="I21" s="160">
        <v>25152.5</v>
      </c>
      <c r="J21" s="160">
        <v>25152.5</v>
      </c>
      <c r="K21" s="159">
        <v>0</v>
      </c>
      <c r="L21" s="160">
        <v>5000</v>
      </c>
      <c r="M21" s="160">
        <v>0</v>
      </c>
      <c r="N21" s="162">
        <v>5000</v>
      </c>
      <c r="O21" s="163">
        <v>0.19878739687903788</v>
      </c>
      <c r="P21" s="162">
        <v>5000</v>
      </c>
      <c r="Q21" s="162">
        <v>0</v>
      </c>
      <c r="R21" s="173">
        <v>0</v>
      </c>
      <c r="S21" s="171"/>
      <c r="T21" s="171">
        <v>0</v>
      </c>
      <c r="U21" s="155" t="s">
        <v>571</v>
      </c>
    </row>
    <row r="22" spans="1:21" hidden="1">
      <c r="A22" s="155">
        <v>45302</v>
      </c>
      <c r="B22" s="156" t="s">
        <v>17</v>
      </c>
      <c r="C22" s="157">
        <v>281</v>
      </c>
      <c r="D22" s="158">
        <v>45302</v>
      </c>
      <c r="E22" s="158" t="s">
        <v>38</v>
      </c>
      <c r="F22" s="159" t="s">
        <v>18</v>
      </c>
      <c r="G22" s="160" t="s">
        <v>55</v>
      </c>
      <c r="H22" s="165" t="s">
        <v>46</v>
      </c>
      <c r="I22" s="160">
        <v>35761.019999999997</v>
      </c>
      <c r="J22" s="160">
        <v>35761.019999999997</v>
      </c>
      <c r="K22" s="159">
        <v>0</v>
      </c>
      <c r="L22" s="160">
        <v>7112.2</v>
      </c>
      <c r="M22" s="160">
        <v>0</v>
      </c>
      <c r="N22" s="162">
        <v>7112.2</v>
      </c>
      <c r="O22" s="163">
        <v>0.19888135181826472</v>
      </c>
      <c r="P22" s="162">
        <v>7112.2000000000007</v>
      </c>
      <c r="Q22" s="162">
        <v>0</v>
      </c>
      <c r="R22" s="173">
        <v>0</v>
      </c>
      <c r="S22" s="171"/>
      <c r="T22" s="171">
        <v>0</v>
      </c>
      <c r="U22" s="155" t="s">
        <v>571</v>
      </c>
    </row>
    <row r="23" spans="1:21" hidden="1">
      <c r="A23" s="155">
        <v>45302</v>
      </c>
      <c r="B23" s="156" t="s">
        <v>17</v>
      </c>
      <c r="C23" s="157">
        <v>281</v>
      </c>
      <c r="D23" s="158">
        <v>45302</v>
      </c>
      <c r="E23" s="158" t="s">
        <v>38</v>
      </c>
      <c r="F23" s="159" t="s">
        <v>18</v>
      </c>
      <c r="G23" s="160" t="s">
        <v>56</v>
      </c>
      <c r="H23" s="165" t="s">
        <v>46</v>
      </c>
      <c r="I23" s="160">
        <v>313594.68</v>
      </c>
      <c r="J23" s="160">
        <v>313594.68</v>
      </c>
      <c r="K23" s="159">
        <v>0</v>
      </c>
      <c r="L23" s="160">
        <v>31215</v>
      </c>
      <c r="M23" s="160">
        <v>0</v>
      </c>
      <c r="N23" s="162">
        <v>31215</v>
      </c>
      <c r="O23" s="163">
        <v>9.9539316164419633E-2</v>
      </c>
      <c r="P23" s="162">
        <v>31215</v>
      </c>
      <c r="Q23" s="162">
        <v>0</v>
      </c>
      <c r="R23" s="173">
        <v>0</v>
      </c>
      <c r="S23" s="171"/>
      <c r="T23" s="171">
        <v>0</v>
      </c>
      <c r="U23" s="155" t="s">
        <v>571</v>
      </c>
    </row>
    <row r="24" spans="1:21" hidden="1">
      <c r="A24" s="155">
        <v>45302</v>
      </c>
      <c r="B24" s="156" t="s">
        <v>17</v>
      </c>
      <c r="C24" s="157">
        <v>281</v>
      </c>
      <c r="D24" s="158">
        <v>45302</v>
      </c>
      <c r="E24" s="158" t="s">
        <v>38</v>
      </c>
      <c r="F24" s="159" t="s">
        <v>18</v>
      </c>
      <c r="G24" s="160" t="s">
        <v>57</v>
      </c>
      <c r="H24" s="165" t="s">
        <v>46</v>
      </c>
      <c r="I24" s="160">
        <v>307306.51</v>
      </c>
      <c r="J24" s="160">
        <v>307306.51</v>
      </c>
      <c r="K24" s="159">
        <v>0</v>
      </c>
      <c r="L24" s="160">
        <v>30589</v>
      </c>
      <c r="M24" s="160">
        <v>0</v>
      </c>
      <c r="N24" s="162">
        <v>30589</v>
      </c>
      <c r="O24" s="163">
        <v>9.953905629919782E-2</v>
      </c>
      <c r="P24" s="162">
        <v>30589</v>
      </c>
      <c r="Q24" s="162">
        <v>0</v>
      </c>
      <c r="R24" s="173">
        <v>0</v>
      </c>
      <c r="S24" s="171"/>
      <c r="T24" s="171">
        <v>0</v>
      </c>
      <c r="U24" s="155" t="s">
        <v>571</v>
      </c>
    </row>
    <row r="25" spans="1:21" hidden="1">
      <c r="A25" s="155">
        <v>45302</v>
      </c>
      <c r="B25" s="156" t="s">
        <v>17</v>
      </c>
      <c r="C25" s="157">
        <v>281</v>
      </c>
      <c r="D25" s="158">
        <v>45302</v>
      </c>
      <c r="E25" s="158" t="s">
        <v>38</v>
      </c>
      <c r="F25" s="159" t="s">
        <v>18</v>
      </c>
      <c r="G25" s="160" t="s">
        <v>58</v>
      </c>
      <c r="H25" s="165" t="s">
        <v>46</v>
      </c>
      <c r="I25" s="160">
        <v>25152.5</v>
      </c>
      <c r="J25" s="160">
        <v>25152.5</v>
      </c>
      <c r="K25" s="159">
        <v>0</v>
      </c>
      <c r="L25" s="160">
        <v>2500</v>
      </c>
      <c r="M25" s="160">
        <v>0</v>
      </c>
      <c r="N25" s="162">
        <v>2500</v>
      </c>
      <c r="O25" s="163">
        <v>9.9393698439518938E-2</v>
      </c>
      <c r="P25" s="162">
        <v>2500</v>
      </c>
      <c r="Q25" s="162">
        <v>0</v>
      </c>
      <c r="R25" s="173">
        <v>0</v>
      </c>
      <c r="S25" s="171"/>
      <c r="T25" s="171">
        <v>0</v>
      </c>
      <c r="U25" s="155" t="s">
        <v>571</v>
      </c>
    </row>
    <row r="26" spans="1:21" hidden="1">
      <c r="A26" s="155">
        <v>45302</v>
      </c>
      <c r="B26" s="156" t="s">
        <v>17</v>
      </c>
      <c r="C26" s="157">
        <v>281</v>
      </c>
      <c r="D26" s="158">
        <v>45302</v>
      </c>
      <c r="E26" s="158" t="s">
        <v>38</v>
      </c>
      <c r="F26" s="159" t="s">
        <v>18</v>
      </c>
      <c r="G26" s="160" t="s">
        <v>59</v>
      </c>
      <c r="H26" s="165" t="s">
        <v>46</v>
      </c>
      <c r="I26" s="160">
        <v>1079977.95</v>
      </c>
      <c r="J26" s="160">
        <v>1079977.95</v>
      </c>
      <c r="K26" s="159">
        <v>0</v>
      </c>
      <c r="L26" s="160">
        <v>107510</v>
      </c>
      <c r="M26" s="160">
        <v>0</v>
      </c>
      <c r="N26" s="162">
        <v>107510</v>
      </c>
      <c r="O26" s="163">
        <v>9.9548328741341438E-2</v>
      </c>
      <c r="P26" s="162">
        <v>107510</v>
      </c>
      <c r="Q26" s="162">
        <v>0</v>
      </c>
      <c r="R26" s="173">
        <v>0</v>
      </c>
      <c r="S26" s="171"/>
      <c r="T26" s="171">
        <v>0</v>
      </c>
      <c r="U26" s="155" t="s">
        <v>571</v>
      </c>
    </row>
    <row r="27" spans="1:21" hidden="1">
      <c r="A27" s="155">
        <v>45302</v>
      </c>
      <c r="B27" s="156" t="s">
        <v>17</v>
      </c>
      <c r="C27" s="157">
        <v>281</v>
      </c>
      <c r="D27" s="158">
        <v>45302</v>
      </c>
      <c r="E27" s="158" t="s">
        <v>38</v>
      </c>
      <c r="F27" s="159" t="s">
        <v>18</v>
      </c>
      <c r="G27" s="160" t="s">
        <v>60</v>
      </c>
      <c r="H27" s="165" t="s">
        <v>46</v>
      </c>
      <c r="I27" s="160">
        <v>99063.61</v>
      </c>
      <c r="J27" s="160">
        <v>99063.61</v>
      </c>
      <c r="K27" s="159">
        <v>0</v>
      </c>
      <c r="L27" s="160">
        <v>9858</v>
      </c>
      <c r="M27" s="160">
        <v>0</v>
      </c>
      <c r="N27" s="162">
        <v>9858</v>
      </c>
      <c r="O27" s="163">
        <v>9.95118187193057E-2</v>
      </c>
      <c r="P27" s="162">
        <v>9858</v>
      </c>
      <c r="Q27" s="162">
        <v>0</v>
      </c>
      <c r="R27" s="173">
        <v>0</v>
      </c>
      <c r="S27" s="171"/>
      <c r="T27" s="171">
        <v>0</v>
      </c>
      <c r="U27" s="155" t="s">
        <v>571</v>
      </c>
    </row>
    <row r="28" spans="1:21" hidden="1">
      <c r="A28" s="155">
        <v>45302</v>
      </c>
      <c r="B28" s="156" t="s">
        <v>17</v>
      </c>
      <c r="C28" s="157">
        <v>281</v>
      </c>
      <c r="D28" s="158">
        <v>45302</v>
      </c>
      <c r="E28" s="158" t="s">
        <v>38</v>
      </c>
      <c r="F28" s="159" t="s">
        <v>18</v>
      </c>
      <c r="G28" s="160" t="s">
        <v>61</v>
      </c>
      <c r="H28" s="165" t="s">
        <v>46</v>
      </c>
      <c r="I28" s="160">
        <v>5063</v>
      </c>
      <c r="J28" s="160">
        <v>5063</v>
      </c>
      <c r="K28" s="159">
        <v>0</v>
      </c>
      <c r="L28" s="160">
        <v>500.05</v>
      </c>
      <c r="M28" s="160">
        <v>0</v>
      </c>
      <c r="N28" s="162">
        <v>500.05</v>
      </c>
      <c r="O28" s="163">
        <v>9.8765554019356119E-2</v>
      </c>
      <c r="P28" s="162">
        <v>500.05</v>
      </c>
      <c r="Q28" s="162">
        <v>0</v>
      </c>
      <c r="R28" s="173">
        <v>0</v>
      </c>
      <c r="S28" s="171"/>
      <c r="T28" s="171">
        <v>0</v>
      </c>
      <c r="U28" s="155" t="s">
        <v>571</v>
      </c>
    </row>
    <row r="29" spans="1:21" hidden="1">
      <c r="A29" s="155">
        <v>45303</v>
      </c>
      <c r="B29" s="156" t="s">
        <v>17</v>
      </c>
      <c r="C29" s="157">
        <v>280</v>
      </c>
      <c r="D29" s="158">
        <v>45303</v>
      </c>
      <c r="E29" s="158" t="s">
        <v>38</v>
      </c>
      <c r="F29" s="159" t="s">
        <v>18</v>
      </c>
      <c r="G29" s="160" t="s">
        <v>62</v>
      </c>
      <c r="H29" s="165" t="s">
        <v>63</v>
      </c>
      <c r="I29" s="160">
        <v>17166.11</v>
      </c>
      <c r="J29" s="160">
        <v>17166.11</v>
      </c>
      <c r="K29" s="159">
        <v>0</v>
      </c>
      <c r="L29" s="160">
        <v>1704.94</v>
      </c>
      <c r="M29" s="160">
        <v>0</v>
      </c>
      <c r="N29" s="162">
        <v>1704.94</v>
      </c>
      <c r="O29" s="163">
        <v>9.9320113875537325E-2</v>
      </c>
      <c r="P29" s="162">
        <v>1704.94</v>
      </c>
      <c r="Q29" s="162">
        <v>0</v>
      </c>
      <c r="R29" s="173">
        <v>0</v>
      </c>
      <c r="S29" s="156"/>
      <c r="T29" s="171">
        <v>0</v>
      </c>
      <c r="U29" s="155" t="s">
        <v>571</v>
      </c>
    </row>
    <row r="30" spans="1:21" hidden="1">
      <c r="A30" s="155">
        <v>45303</v>
      </c>
      <c r="B30" s="156" t="s">
        <v>17</v>
      </c>
      <c r="C30" s="157">
        <v>280</v>
      </c>
      <c r="D30" s="158">
        <v>45303</v>
      </c>
      <c r="E30" s="158" t="s">
        <v>38</v>
      </c>
      <c r="F30" s="159" t="s">
        <v>18</v>
      </c>
      <c r="G30" s="160" t="s">
        <v>64</v>
      </c>
      <c r="H30" s="165" t="s">
        <v>63</v>
      </c>
      <c r="I30" s="160">
        <v>5062.5</v>
      </c>
      <c r="J30" s="160">
        <v>5062.5</v>
      </c>
      <c r="K30" s="159">
        <v>0</v>
      </c>
      <c r="L30" s="160">
        <v>1000</v>
      </c>
      <c r="M30" s="160">
        <v>0</v>
      </c>
      <c r="N30" s="162">
        <v>1000</v>
      </c>
      <c r="O30" s="163">
        <v>0.19753086419753085</v>
      </c>
      <c r="P30" s="162">
        <v>1000</v>
      </c>
      <c r="Q30" s="162">
        <v>0</v>
      </c>
      <c r="R30" s="173">
        <v>0</v>
      </c>
      <c r="S30" s="156"/>
      <c r="T30" s="171">
        <v>0</v>
      </c>
      <c r="U30" s="155" t="s">
        <v>571</v>
      </c>
    </row>
    <row r="31" spans="1:21" hidden="1">
      <c r="A31" s="155">
        <v>45303</v>
      </c>
      <c r="B31" s="156" t="s">
        <v>17</v>
      </c>
      <c r="C31" s="157">
        <v>280</v>
      </c>
      <c r="D31" s="158">
        <v>45303</v>
      </c>
      <c r="E31" s="158" t="s">
        <v>38</v>
      </c>
      <c r="F31" s="159" t="s">
        <v>18</v>
      </c>
      <c r="G31" s="160" t="s">
        <v>65</v>
      </c>
      <c r="H31" s="165" t="s">
        <v>63</v>
      </c>
      <c r="I31" s="160">
        <v>5062.5</v>
      </c>
      <c r="J31" s="160">
        <v>5062.5</v>
      </c>
      <c r="K31" s="159">
        <v>0</v>
      </c>
      <c r="L31" s="160">
        <v>1250</v>
      </c>
      <c r="M31" s="160">
        <v>0</v>
      </c>
      <c r="N31" s="162">
        <v>1250</v>
      </c>
      <c r="O31" s="163">
        <v>0.24691358024691357</v>
      </c>
      <c r="P31" s="162">
        <v>1250</v>
      </c>
      <c r="Q31" s="162">
        <v>0</v>
      </c>
      <c r="R31" s="173">
        <v>0</v>
      </c>
      <c r="S31" s="156"/>
      <c r="T31" s="171">
        <v>0</v>
      </c>
      <c r="U31" s="155" t="s">
        <v>571</v>
      </c>
    </row>
    <row r="32" spans="1:21" hidden="1">
      <c r="A32" s="155">
        <v>45303</v>
      </c>
      <c r="B32" s="156" t="s">
        <v>17</v>
      </c>
      <c r="C32" s="157">
        <v>280</v>
      </c>
      <c r="D32" s="158">
        <v>45303</v>
      </c>
      <c r="E32" s="158" t="s">
        <v>38</v>
      </c>
      <c r="F32" s="159" t="s">
        <v>18</v>
      </c>
      <c r="G32" s="160" t="s">
        <v>66</v>
      </c>
      <c r="H32" s="165" t="s">
        <v>63</v>
      </c>
      <c r="I32" s="160">
        <v>8603.06</v>
      </c>
      <c r="J32" s="160">
        <v>8603.06</v>
      </c>
      <c r="K32" s="159">
        <v>0</v>
      </c>
      <c r="L32" s="160">
        <v>852.47</v>
      </c>
      <c r="M32" s="160">
        <v>0</v>
      </c>
      <c r="N32" s="162">
        <v>852.47</v>
      </c>
      <c r="O32" s="163">
        <v>9.9089161298421727E-2</v>
      </c>
      <c r="P32" s="162">
        <v>852.47</v>
      </c>
      <c r="Q32" s="162">
        <v>0</v>
      </c>
      <c r="R32" s="173">
        <v>0</v>
      </c>
      <c r="S32" s="156"/>
      <c r="T32" s="171">
        <v>0</v>
      </c>
      <c r="U32" s="155" t="s">
        <v>571</v>
      </c>
    </row>
    <row r="33" spans="1:21" hidden="1">
      <c r="A33" s="155">
        <v>45306</v>
      </c>
      <c r="B33" s="156" t="s">
        <v>17</v>
      </c>
      <c r="C33" s="157">
        <v>277</v>
      </c>
      <c r="D33" s="158">
        <v>45306</v>
      </c>
      <c r="E33" s="158" t="s">
        <v>38</v>
      </c>
      <c r="F33" s="159" t="s">
        <v>18</v>
      </c>
      <c r="G33" s="160" t="s">
        <v>67</v>
      </c>
      <c r="H33" s="165" t="s">
        <v>68</v>
      </c>
      <c r="I33" s="160">
        <v>464387.38</v>
      </c>
      <c r="J33" s="160">
        <v>464387.38</v>
      </c>
      <c r="K33" s="159">
        <v>0</v>
      </c>
      <c r="L33" s="160">
        <v>92461.4</v>
      </c>
      <c r="M33" s="160">
        <v>0</v>
      </c>
      <c r="N33" s="162">
        <v>92461.4</v>
      </c>
      <c r="O33" s="163">
        <v>0.19910403249976344</v>
      </c>
      <c r="P33" s="162">
        <v>92461.4</v>
      </c>
      <c r="Q33" s="162">
        <v>0</v>
      </c>
      <c r="R33" s="173">
        <v>0</v>
      </c>
      <c r="S33" s="156"/>
      <c r="T33" s="171">
        <v>0</v>
      </c>
      <c r="U33" s="155" t="s">
        <v>571</v>
      </c>
    </row>
    <row r="34" spans="1:21" hidden="1">
      <c r="A34" s="155">
        <v>45313</v>
      </c>
      <c r="B34" s="156" t="s">
        <v>17</v>
      </c>
      <c r="C34" s="157">
        <v>270</v>
      </c>
      <c r="D34" s="158">
        <v>45313</v>
      </c>
      <c r="E34" s="158" t="s">
        <v>38</v>
      </c>
      <c r="F34" s="159" t="s">
        <v>18</v>
      </c>
      <c r="G34" s="160" t="s">
        <v>69</v>
      </c>
      <c r="H34" s="165" t="s">
        <v>70</v>
      </c>
      <c r="I34" s="160">
        <v>162164.48000000001</v>
      </c>
      <c r="J34" s="160">
        <v>162164.48000000001</v>
      </c>
      <c r="K34" s="159">
        <v>0</v>
      </c>
      <c r="L34" s="160">
        <v>40359.5</v>
      </c>
      <c r="M34" s="160">
        <v>0</v>
      </c>
      <c r="N34" s="162">
        <v>40359.5</v>
      </c>
      <c r="O34" s="163">
        <v>0.24888002600816159</v>
      </c>
      <c r="P34" s="162">
        <v>40359.5</v>
      </c>
      <c r="Q34" s="162">
        <v>0</v>
      </c>
      <c r="R34" s="173">
        <v>0</v>
      </c>
      <c r="S34" s="156"/>
      <c r="T34" s="171">
        <v>0</v>
      </c>
      <c r="U34" s="155" t="s">
        <v>571</v>
      </c>
    </row>
    <row r="35" spans="1:21" hidden="1">
      <c r="A35" s="155">
        <v>45313</v>
      </c>
      <c r="B35" s="156" t="s">
        <v>17</v>
      </c>
      <c r="C35" s="157">
        <v>270</v>
      </c>
      <c r="D35" s="158">
        <v>45313</v>
      </c>
      <c r="E35" s="158" t="s">
        <v>38</v>
      </c>
      <c r="F35" s="159" t="s">
        <v>18</v>
      </c>
      <c r="G35" s="160" t="s">
        <v>71</v>
      </c>
      <c r="H35" s="165" t="s">
        <v>70</v>
      </c>
      <c r="I35" s="160">
        <v>28957.73</v>
      </c>
      <c r="J35" s="160">
        <v>28957.73</v>
      </c>
      <c r="K35" s="159">
        <v>0</v>
      </c>
      <c r="L35" s="160">
        <v>7207</v>
      </c>
      <c r="M35" s="160">
        <v>0</v>
      </c>
      <c r="N35" s="162">
        <v>7207</v>
      </c>
      <c r="O35" s="163">
        <v>0.24888000544241556</v>
      </c>
      <c r="P35" s="162">
        <v>7207</v>
      </c>
      <c r="Q35" s="162">
        <v>0</v>
      </c>
      <c r="R35" s="173">
        <v>0</v>
      </c>
      <c r="S35" s="156"/>
      <c r="T35" s="171">
        <v>0</v>
      </c>
      <c r="U35" s="155" t="s">
        <v>571</v>
      </c>
    </row>
    <row r="36" spans="1:21" hidden="1">
      <c r="A36" s="155">
        <v>45313</v>
      </c>
      <c r="B36" s="156" t="s">
        <v>17</v>
      </c>
      <c r="C36" s="157">
        <v>270</v>
      </c>
      <c r="D36" s="158">
        <v>45313</v>
      </c>
      <c r="E36" s="158" t="s">
        <v>38</v>
      </c>
      <c r="F36" s="159" t="s">
        <v>18</v>
      </c>
      <c r="G36" s="160" t="s">
        <v>72</v>
      </c>
      <c r="H36" s="165" t="s">
        <v>70</v>
      </c>
      <c r="I36" s="160">
        <v>5022.5</v>
      </c>
      <c r="J36" s="160">
        <v>5022.5</v>
      </c>
      <c r="K36" s="159">
        <v>0</v>
      </c>
      <c r="L36" s="160">
        <v>500</v>
      </c>
      <c r="M36" s="160">
        <v>0</v>
      </c>
      <c r="N36" s="162">
        <v>500</v>
      </c>
      <c r="O36" s="163">
        <v>9.9552015928322551E-2</v>
      </c>
      <c r="P36" s="162">
        <v>500</v>
      </c>
      <c r="Q36" s="162">
        <v>0</v>
      </c>
      <c r="R36" s="173">
        <v>0</v>
      </c>
      <c r="S36" s="156"/>
      <c r="T36" s="171">
        <v>0</v>
      </c>
      <c r="U36" s="155" t="s">
        <v>571</v>
      </c>
    </row>
    <row r="37" spans="1:21" hidden="1">
      <c r="A37" s="155">
        <v>45313</v>
      </c>
      <c r="B37" s="156" t="s">
        <v>17</v>
      </c>
      <c r="C37" s="157">
        <v>270</v>
      </c>
      <c r="D37" s="158">
        <v>45313</v>
      </c>
      <c r="E37" s="158" t="s">
        <v>38</v>
      </c>
      <c r="F37" s="159" t="s">
        <v>18</v>
      </c>
      <c r="G37" s="160" t="s">
        <v>73</v>
      </c>
      <c r="H37" s="165" t="s">
        <v>70</v>
      </c>
      <c r="I37" s="160">
        <v>5817.06</v>
      </c>
      <c r="J37" s="160">
        <v>5817.06</v>
      </c>
      <c r="K37" s="159">
        <v>0</v>
      </c>
      <c r="L37" s="160">
        <v>579.1</v>
      </c>
      <c r="M37" s="160">
        <v>0</v>
      </c>
      <c r="N37" s="162">
        <v>579.1</v>
      </c>
      <c r="O37" s="163">
        <v>9.9552007371421294E-2</v>
      </c>
      <c r="P37" s="162">
        <v>579.1</v>
      </c>
      <c r="Q37" s="162">
        <v>0</v>
      </c>
      <c r="R37" s="173">
        <v>0</v>
      </c>
      <c r="S37" s="156"/>
      <c r="T37" s="171">
        <v>0</v>
      </c>
      <c r="U37" s="155" t="s">
        <v>571</v>
      </c>
    </row>
    <row r="38" spans="1:21" hidden="1">
      <c r="A38" s="155">
        <v>45313</v>
      </c>
      <c r="B38" s="156" t="s">
        <v>17</v>
      </c>
      <c r="C38" s="157">
        <v>270</v>
      </c>
      <c r="D38" s="158">
        <v>45313</v>
      </c>
      <c r="E38" s="158" t="s">
        <v>38</v>
      </c>
      <c r="F38" s="159" t="s">
        <v>18</v>
      </c>
      <c r="G38" s="160" t="s">
        <v>74</v>
      </c>
      <c r="H38" s="165" t="s">
        <v>70</v>
      </c>
      <c r="I38" s="160">
        <v>22601.25</v>
      </c>
      <c r="J38" s="160">
        <v>22601.25</v>
      </c>
      <c r="K38" s="159">
        <v>0</v>
      </c>
      <c r="L38" s="160">
        <v>4500</v>
      </c>
      <c r="M38" s="160">
        <v>0</v>
      </c>
      <c r="N38" s="162">
        <v>4500</v>
      </c>
      <c r="O38" s="163">
        <v>0.1991040318566451</v>
      </c>
      <c r="P38" s="162">
        <v>4500</v>
      </c>
      <c r="Q38" s="162">
        <v>0</v>
      </c>
      <c r="R38" s="173">
        <v>0</v>
      </c>
      <c r="S38" s="156"/>
      <c r="T38" s="171">
        <v>0</v>
      </c>
      <c r="U38" s="155" t="s">
        <v>571</v>
      </c>
    </row>
    <row r="39" spans="1:21" hidden="1">
      <c r="A39" s="155">
        <v>45313</v>
      </c>
      <c r="B39" s="156" t="s">
        <v>17</v>
      </c>
      <c r="C39" s="157">
        <v>270</v>
      </c>
      <c r="D39" s="158">
        <v>45313</v>
      </c>
      <c r="E39" s="158" t="s">
        <v>38</v>
      </c>
      <c r="F39" s="159" t="s">
        <v>18</v>
      </c>
      <c r="G39" s="160" t="s">
        <v>75</v>
      </c>
      <c r="H39" s="165" t="s">
        <v>70</v>
      </c>
      <c r="I39" s="160">
        <v>7533.75</v>
      </c>
      <c r="J39" s="160">
        <v>7533.75</v>
      </c>
      <c r="K39" s="159">
        <v>0</v>
      </c>
      <c r="L39" s="160">
        <v>1500</v>
      </c>
      <c r="M39" s="160">
        <v>0</v>
      </c>
      <c r="N39" s="162">
        <v>1500</v>
      </c>
      <c r="O39" s="163">
        <v>0.1991040318566451</v>
      </c>
      <c r="P39" s="162">
        <v>1500</v>
      </c>
      <c r="Q39" s="162">
        <v>0</v>
      </c>
      <c r="R39" s="173">
        <v>0</v>
      </c>
      <c r="S39" s="156"/>
      <c r="T39" s="171">
        <v>0</v>
      </c>
      <c r="U39" s="155" t="s">
        <v>571</v>
      </c>
    </row>
    <row r="40" spans="1:21" hidden="1">
      <c r="A40" s="155">
        <v>45313</v>
      </c>
      <c r="B40" s="156" t="s">
        <v>17</v>
      </c>
      <c r="C40" s="157">
        <v>270</v>
      </c>
      <c r="D40" s="158">
        <v>45313</v>
      </c>
      <c r="E40" s="158" t="s">
        <v>38</v>
      </c>
      <c r="F40" s="159" t="s">
        <v>18</v>
      </c>
      <c r="G40" s="160" t="s">
        <v>76</v>
      </c>
      <c r="H40" s="165" t="s">
        <v>70</v>
      </c>
      <c r="I40" s="160">
        <v>5022.5</v>
      </c>
      <c r="J40" s="160">
        <v>5022.5</v>
      </c>
      <c r="K40" s="159">
        <v>0</v>
      </c>
      <c r="L40" s="160">
        <v>500</v>
      </c>
      <c r="M40" s="160">
        <v>0</v>
      </c>
      <c r="N40" s="162">
        <v>500</v>
      </c>
      <c r="O40" s="163">
        <v>9.9552015928322551E-2</v>
      </c>
      <c r="P40" s="162">
        <v>500</v>
      </c>
      <c r="Q40" s="162">
        <v>0</v>
      </c>
      <c r="R40" s="173">
        <v>0</v>
      </c>
      <c r="S40" s="156"/>
      <c r="T40" s="171">
        <v>0</v>
      </c>
      <c r="U40" s="155" t="s">
        <v>571</v>
      </c>
    </row>
    <row r="41" spans="1:21" hidden="1">
      <c r="A41" s="155">
        <v>45313</v>
      </c>
      <c r="B41" s="156" t="s">
        <v>17</v>
      </c>
      <c r="C41" s="157">
        <v>270</v>
      </c>
      <c r="D41" s="158">
        <v>45313</v>
      </c>
      <c r="E41" s="158" t="s">
        <v>38</v>
      </c>
      <c r="F41" s="159" t="s">
        <v>18</v>
      </c>
      <c r="G41" s="160" t="s">
        <v>77</v>
      </c>
      <c r="H41" s="165" t="s">
        <v>78</v>
      </c>
      <c r="I41" s="160">
        <v>856453.59</v>
      </c>
      <c r="J41" s="160">
        <v>856453.59</v>
      </c>
      <c r="K41" s="159">
        <v>0</v>
      </c>
      <c r="L41" s="160">
        <v>213144.25</v>
      </c>
      <c r="M41" s="160">
        <v>80994.820000000007</v>
      </c>
      <c r="N41" s="162">
        <v>294139.07</v>
      </c>
      <c r="O41" s="163">
        <v>0.34343842262369406</v>
      </c>
      <c r="P41" s="162">
        <v>294139.07</v>
      </c>
      <c r="Q41" s="162">
        <v>0</v>
      </c>
      <c r="R41" s="173">
        <v>0</v>
      </c>
      <c r="S41" s="156"/>
      <c r="T41" s="171">
        <v>0</v>
      </c>
      <c r="U41" s="155" t="s">
        <v>571</v>
      </c>
    </row>
    <row r="42" spans="1:21" hidden="1">
      <c r="A42" s="155">
        <v>45313</v>
      </c>
      <c r="B42" s="156" t="s">
        <v>17</v>
      </c>
      <c r="C42" s="157">
        <v>270</v>
      </c>
      <c r="D42" s="158">
        <v>45313</v>
      </c>
      <c r="E42" s="158" t="s">
        <v>38</v>
      </c>
      <c r="F42" s="159" t="s">
        <v>18</v>
      </c>
      <c r="G42" s="160" t="s">
        <v>79</v>
      </c>
      <c r="H42" s="165" t="s">
        <v>78</v>
      </c>
      <c r="I42" s="160">
        <v>131880.63</v>
      </c>
      <c r="J42" s="160">
        <v>131880.63</v>
      </c>
      <c r="K42" s="159">
        <v>0</v>
      </c>
      <c r="L42" s="160">
        <v>32812.5</v>
      </c>
      <c r="M42" s="160">
        <v>12468.75</v>
      </c>
      <c r="N42" s="162">
        <v>45281.25</v>
      </c>
      <c r="O42" s="163">
        <v>0.34335027061972634</v>
      </c>
      <c r="P42" s="162">
        <v>45281.25</v>
      </c>
      <c r="Q42" s="162">
        <v>0</v>
      </c>
      <c r="R42" s="173">
        <v>0</v>
      </c>
      <c r="S42" s="156"/>
      <c r="T42" s="171">
        <v>0</v>
      </c>
      <c r="U42" s="155" t="s">
        <v>571</v>
      </c>
    </row>
    <row r="43" spans="1:21" hidden="1">
      <c r="A43" s="155">
        <v>45313</v>
      </c>
      <c r="B43" s="156" t="s">
        <v>17</v>
      </c>
      <c r="C43" s="157">
        <v>270</v>
      </c>
      <c r="D43" s="158">
        <v>45313</v>
      </c>
      <c r="E43" s="158" t="s">
        <v>38</v>
      </c>
      <c r="F43" s="159" t="s">
        <v>18</v>
      </c>
      <c r="G43" s="160" t="s">
        <v>80</v>
      </c>
      <c r="H43" s="165" t="s">
        <v>78</v>
      </c>
      <c r="I43" s="160">
        <v>220260.56</v>
      </c>
      <c r="J43" s="160">
        <v>220260.56</v>
      </c>
      <c r="K43" s="159">
        <v>0</v>
      </c>
      <c r="L43" s="160">
        <v>21923.4</v>
      </c>
      <c r="M43" s="160">
        <v>20827.23</v>
      </c>
      <c r="N43" s="162">
        <v>42750.630000000005</v>
      </c>
      <c r="O43" s="163">
        <v>0.19409117092955727</v>
      </c>
      <c r="P43" s="162">
        <v>42750.630000000005</v>
      </c>
      <c r="Q43" s="162">
        <v>0</v>
      </c>
      <c r="R43" s="173">
        <v>0</v>
      </c>
      <c r="S43" s="156"/>
      <c r="T43" s="171">
        <v>0</v>
      </c>
      <c r="U43" s="155" t="s">
        <v>571</v>
      </c>
    </row>
    <row r="44" spans="1:21" hidden="1">
      <c r="A44" s="155">
        <v>45313</v>
      </c>
      <c r="B44" s="156" t="s">
        <v>17</v>
      </c>
      <c r="C44" s="157">
        <v>270</v>
      </c>
      <c r="D44" s="158">
        <v>45313</v>
      </c>
      <c r="E44" s="158" t="s">
        <v>38</v>
      </c>
      <c r="F44" s="159" t="s">
        <v>18</v>
      </c>
      <c r="G44" s="160" t="s">
        <v>81</v>
      </c>
      <c r="H44" s="165" t="s">
        <v>78</v>
      </c>
      <c r="I44" s="160">
        <v>580669.13</v>
      </c>
      <c r="J44" s="160">
        <v>580669.13</v>
      </c>
      <c r="K44" s="159">
        <v>0</v>
      </c>
      <c r="L44" s="160">
        <v>115605.6</v>
      </c>
      <c r="M44" s="160">
        <v>54912.66</v>
      </c>
      <c r="N44" s="162">
        <v>170518.26</v>
      </c>
      <c r="O44" s="163">
        <v>0.29365821461871067</v>
      </c>
      <c r="P44" s="162">
        <v>170518.26</v>
      </c>
      <c r="Q44" s="162">
        <v>0</v>
      </c>
      <c r="R44" s="173">
        <v>0</v>
      </c>
      <c r="S44" s="156"/>
      <c r="T44" s="171">
        <v>0</v>
      </c>
      <c r="U44" s="155" t="s">
        <v>571</v>
      </c>
    </row>
    <row r="45" spans="1:21" hidden="1">
      <c r="A45" s="155">
        <v>45314</v>
      </c>
      <c r="B45" s="156" t="s">
        <v>17</v>
      </c>
      <c r="C45" s="157">
        <v>269</v>
      </c>
      <c r="D45" s="158">
        <v>45314</v>
      </c>
      <c r="E45" s="158" t="s">
        <v>38</v>
      </c>
      <c r="F45" s="159" t="s">
        <v>18</v>
      </c>
      <c r="G45" s="160" t="s">
        <v>82</v>
      </c>
      <c r="H45" s="165" t="s">
        <v>78</v>
      </c>
      <c r="I45" s="160">
        <v>1118567.82</v>
      </c>
      <c r="J45" s="160">
        <v>1118567.82</v>
      </c>
      <c r="K45" s="159">
        <v>0</v>
      </c>
      <c r="L45" s="160">
        <v>111351.7</v>
      </c>
      <c r="M45" s="160">
        <v>105784.12</v>
      </c>
      <c r="N45" s="162">
        <v>217135.82</v>
      </c>
      <c r="O45" s="163">
        <v>0.19411949469456397</v>
      </c>
      <c r="P45" s="162">
        <v>217135.82</v>
      </c>
      <c r="Q45" s="162">
        <v>0</v>
      </c>
      <c r="R45" s="173">
        <v>0</v>
      </c>
      <c r="S45" s="156"/>
      <c r="T45" s="171">
        <v>0</v>
      </c>
      <c r="U45" s="155" t="s">
        <v>571</v>
      </c>
    </row>
    <row r="46" spans="1:21" hidden="1">
      <c r="A46" s="155">
        <v>45314</v>
      </c>
      <c r="B46" s="156" t="s">
        <v>17</v>
      </c>
      <c r="C46" s="157">
        <v>269</v>
      </c>
      <c r="D46" s="158">
        <v>45314</v>
      </c>
      <c r="E46" s="158" t="s">
        <v>38</v>
      </c>
      <c r="F46" s="159" t="s">
        <v>18</v>
      </c>
      <c r="G46" s="160" t="s">
        <v>83</v>
      </c>
      <c r="H46" s="165" t="s">
        <v>78</v>
      </c>
      <c r="I46" s="160">
        <v>50265</v>
      </c>
      <c r="J46" s="160">
        <v>50265</v>
      </c>
      <c r="K46" s="159">
        <v>0</v>
      </c>
      <c r="L46" s="160">
        <v>10000</v>
      </c>
      <c r="M46" s="160">
        <v>4750</v>
      </c>
      <c r="N46" s="162">
        <v>14750</v>
      </c>
      <c r="O46" s="163">
        <v>0.29344474286282701</v>
      </c>
      <c r="P46" s="162">
        <v>14750</v>
      </c>
      <c r="Q46" s="162">
        <v>0</v>
      </c>
      <c r="R46" s="173">
        <v>0</v>
      </c>
      <c r="S46" s="156"/>
      <c r="T46" s="171">
        <v>0</v>
      </c>
      <c r="U46" s="155" t="s">
        <v>571</v>
      </c>
    </row>
    <row r="47" spans="1:21" hidden="1">
      <c r="A47" s="155">
        <v>45314</v>
      </c>
      <c r="B47" s="156" t="s">
        <v>17</v>
      </c>
      <c r="C47" s="157">
        <v>269</v>
      </c>
      <c r="D47" s="158">
        <v>45314</v>
      </c>
      <c r="E47" s="158" t="s">
        <v>38</v>
      </c>
      <c r="F47" s="159" t="s">
        <v>18</v>
      </c>
      <c r="G47" s="160" t="s">
        <v>84</v>
      </c>
      <c r="H47" s="165" t="s">
        <v>78</v>
      </c>
      <c r="I47" s="160">
        <v>80210.149999999994</v>
      </c>
      <c r="J47" s="160">
        <v>80210.149999999994</v>
      </c>
      <c r="K47" s="159">
        <v>0</v>
      </c>
      <c r="L47" s="160">
        <v>7981.1</v>
      </c>
      <c r="M47" s="160">
        <v>7582.05</v>
      </c>
      <c r="N47" s="162">
        <v>15563.150000000001</v>
      </c>
      <c r="O47" s="163">
        <v>0.19402968327574505</v>
      </c>
      <c r="P47" s="162">
        <v>15563.15</v>
      </c>
      <c r="Q47" s="162">
        <v>0</v>
      </c>
      <c r="R47" s="173">
        <v>0</v>
      </c>
      <c r="S47" s="156"/>
      <c r="T47" s="171">
        <v>0</v>
      </c>
      <c r="U47" s="155" t="s">
        <v>571</v>
      </c>
    </row>
    <row r="48" spans="1:21" hidden="1">
      <c r="A48" s="155">
        <v>45314</v>
      </c>
      <c r="B48" s="156" t="s">
        <v>17</v>
      </c>
      <c r="C48" s="157">
        <v>269</v>
      </c>
      <c r="D48" s="158">
        <v>45314</v>
      </c>
      <c r="E48" s="158" t="s">
        <v>38</v>
      </c>
      <c r="F48" s="159" t="s">
        <v>18</v>
      </c>
      <c r="G48" s="160" t="s">
        <v>85</v>
      </c>
      <c r="H48" s="165" t="s">
        <v>78</v>
      </c>
      <c r="I48" s="160">
        <v>75377.5</v>
      </c>
      <c r="J48" s="160">
        <v>75377.5</v>
      </c>
      <c r="K48" s="159">
        <v>0</v>
      </c>
      <c r="L48" s="160">
        <v>15000</v>
      </c>
      <c r="M48" s="160">
        <v>7125</v>
      </c>
      <c r="N48" s="162">
        <v>22125</v>
      </c>
      <c r="O48" s="163">
        <v>0.29352260289874299</v>
      </c>
      <c r="P48" s="162">
        <v>22125</v>
      </c>
      <c r="Q48" s="162">
        <v>0</v>
      </c>
      <c r="R48" s="173">
        <v>0</v>
      </c>
      <c r="S48" s="156"/>
      <c r="T48" s="171">
        <v>0</v>
      </c>
      <c r="U48" s="155" t="s">
        <v>571</v>
      </c>
    </row>
    <row r="49" spans="1:21" hidden="1">
      <c r="A49" s="155">
        <v>45314</v>
      </c>
      <c r="B49" s="156" t="s">
        <v>17</v>
      </c>
      <c r="C49" s="157">
        <v>269</v>
      </c>
      <c r="D49" s="158">
        <v>45314</v>
      </c>
      <c r="E49" s="158" t="s">
        <v>38</v>
      </c>
      <c r="F49" s="159" t="s">
        <v>18</v>
      </c>
      <c r="G49" s="160" t="s">
        <v>86</v>
      </c>
      <c r="H49" s="165" t="s">
        <v>78</v>
      </c>
      <c r="I49" s="160">
        <v>535260.80000000005</v>
      </c>
      <c r="J49" s="160">
        <v>535260.80000000005</v>
      </c>
      <c r="K49" s="159">
        <v>0</v>
      </c>
      <c r="L49" s="160">
        <v>53282.31</v>
      </c>
      <c r="M49" s="160">
        <v>50618.19</v>
      </c>
      <c r="N49" s="162">
        <v>103900.5</v>
      </c>
      <c r="O49" s="163">
        <v>0.19411191703184688</v>
      </c>
      <c r="P49" s="162">
        <v>103900.5</v>
      </c>
      <c r="Q49" s="162">
        <v>0</v>
      </c>
      <c r="R49" s="173">
        <v>0</v>
      </c>
      <c r="S49" s="156"/>
      <c r="T49" s="171">
        <v>0</v>
      </c>
      <c r="U49" s="155" t="s">
        <v>571</v>
      </c>
    </row>
    <row r="50" spans="1:21" hidden="1">
      <c r="A50" s="155">
        <v>45314</v>
      </c>
      <c r="B50" s="156" t="s">
        <v>17</v>
      </c>
      <c r="C50" s="157">
        <v>269</v>
      </c>
      <c r="D50" s="158">
        <v>45314</v>
      </c>
      <c r="E50" s="158" t="s">
        <v>38</v>
      </c>
      <c r="F50" s="159" t="s">
        <v>18</v>
      </c>
      <c r="G50" s="160" t="s">
        <v>87</v>
      </c>
      <c r="H50" s="165" t="s">
        <v>78</v>
      </c>
      <c r="I50" s="160">
        <v>1114461.46</v>
      </c>
      <c r="J50" s="160">
        <v>1114461.46</v>
      </c>
      <c r="K50" s="159">
        <v>0</v>
      </c>
      <c r="L50" s="160">
        <v>110942.9</v>
      </c>
      <c r="M50" s="160">
        <v>79046.820000000007</v>
      </c>
      <c r="N50" s="162">
        <v>189989.72</v>
      </c>
      <c r="O50" s="163">
        <v>0.17047670719811164</v>
      </c>
      <c r="P50" s="162">
        <v>189989.72</v>
      </c>
      <c r="Q50" s="162">
        <v>0</v>
      </c>
      <c r="R50" s="173">
        <v>0</v>
      </c>
      <c r="S50" s="156"/>
      <c r="T50" s="171">
        <v>0</v>
      </c>
      <c r="U50" s="155" t="s">
        <v>571</v>
      </c>
    </row>
    <row r="51" spans="1:21" hidden="1">
      <c r="A51" s="155">
        <v>45314</v>
      </c>
      <c r="B51" s="156" t="s">
        <v>17</v>
      </c>
      <c r="C51" s="157">
        <v>269</v>
      </c>
      <c r="D51" s="158">
        <v>45314</v>
      </c>
      <c r="E51" s="158" t="s">
        <v>38</v>
      </c>
      <c r="F51" s="159" t="s">
        <v>18</v>
      </c>
      <c r="G51" s="160" t="s">
        <v>88</v>
      </c>
      <c r="H51" s="165" t="s">
        <v>78</v>
      </c>
      <c r="I51" s="160">
        <v>280295.5</v>
      </c>
      <c r="J51" s="160">
        <v>280295.5</v>
      </c>
      <c r="K51" s="159">
        <v>0</v>
      </c>
      <c r="L51" s="160">
        <v>27900</v>
      </c>
      <c r="M51" s="160">
        <v>0</v>
      </c>
      <c r="N51" s="162">
        <v>27900</v>
      </c>
      <c r="O51" s="163">
        <v>9.9537809204928371E-2</v>
      </c>
      <c r="P51" s="162">
        <v>27900</v>
      </c>
      <c r="Q51" s="162">
        <v>0</v>
      </c>
      <c r="R51" s="173">
        <v>0</v>
      </c>
      <c r="S51" s="156"/>
      <c r="T51" s="171">
        <v>0</v>
      </c>
      <c r="U51" s="155" t="s">
        <v>571</v>
      </c>
    </row>
    <row r="52" spans="1:21" hidden="1">
      <c r="A52" s="155">
        <v>45315</v>
      </c>
      <c r="B52" s="156" t="s">
        <v>17</v>
      </c>
      <c r="C52" s="157">
        <v>268</v>
      </c>
      <c r="D52" s="158">
        <v>45315</v>
      </c>
      <c r="E52" s="158" t="s">
        <v>38</v>
      </c>
      <c r="F52" s="159" t="s">
        <v>18</v>
      </c>
      <c r="G52" s="160" t="s">
        <v>89</v>
      </c>
      <c r="H52" s="165" t="s">
        <v>90</v>
      </c>
      <c r="I52" s="160">
        <v>55450929.340000004</v>
      </c>
      <c r="J52" s="160">
        <v>55450929.340000004</v>
      </c>
      <c r="K52" s="159">
        <v>0</v>
      </c>
      <c r="L52" s="160">
        <v>5520251.7999999998</v>
      </c>
      <c r="M52" s="160">
        <v>0</v>
      </c>
      <c r="N52" s="162">
        <v>5520251.7999999998</v>
      </c>
      <c r="O52" s="163">
        <v>9.9552015912164685E-2</v>
      </c>
      <c r="P52" s="162">
        <v>5520251.7999999998</v>
      </c>
      <c r="Q52" s="162">
        <v>0</v>
      </c>
      <c r="R52" s="173">
        <v>0</v>
      </c>
      <c r="S52" s="156"/>
      <c r="T52" s="171">
        <v>0</v>
      </c>
      <c r="U52" s="155" t="s">
        <v>571</v>
      </c>
    </row>
    <row r="53" spans="1:21" hidden="1">
      <c r="A53" s="155">
        <v>45317</v>
      </c>
      <c r="B53" s="156" t="s">
        <v>17</v>
      </c>
      <c r="C53" s="157">
        <v>266</v>
      </c>
      <c r="D53" s="158">
        <v>45317</v>
      </c>
      <c r="E53" s="158" t="s">
        <v>38</v>
      </c>
      <c r="F53" s="159" t="s">
        <v>18</v>
      </c>
      <c r="G53" s="160" t="s">
        <v>91</v>
      </c>
      <c r="H53" s="165" t="s">
        <v>92</v>
      </c>
      <c r="I53" s="160">
        <v>15491.22</v>
      </c>
      <c r="J53" s="160">
        <v>15491.22</v>
      </c>
      <c r="K53" s="159">
        <v>0</v>
      </c>
      <c r="L53" s="160">
        <v>1538.2</v>
      </c>
      <c r="M53" s="160">
        <v>0</v>
      </c>
      <c r="N53" s="162">
        <v>1538.2</v>
      </c>
      <c r="O53" s="163">
        <v>9.9294955465095716E-2</v>
      </c>
      <c r="P53" s="162">
        <v>1538.2</v>
      </c>
      <c r="Q53" s="162">
        <v>0</v>
      </c>
      <c r="R53" s="173">
        <v>0</v>
      </c>
      <c r="S53" s="156"/>
      <c r="T53" s="171">
        <v>0</v>
      </c>
      <c r="U53" s="155" t="s">
        <v>571</v>
      </c>
    </row>
    <row r="54" spans="1:21" hidden="1">
      <c r="A54" s="155">
        <v>45317</v>
      </c>
      <c r="B54" s="156" t="s">
        <v>17</v>
      </c>
      <c r="C54" s="157">
        <v>266</v>
      </c>
      <c r="D54" s="158">
        <v>45317</v>
      </c>
      <c r="E54" s="158" t="s">
        <v>38</v>
      </c>
      <c r="F54" s="159" t="s">
        <v>18</v>
      </c>
      <c r="G54" s="160" t="s">
        <v>93</v>
      </c>
      <c r="H54" s="165" t="s">
        <v>92</v>
      </c>
      <c r="I54" s="160">
        <v>25152.5</v>
      </c>
      <c r="J54" s="160">
        <v>25152.5</v>
      </c>
      <c r="K54" s="159">
        <v>0</v>
      </c>
      <c r="L54" s="160">
        <v>2500</v>
      </c>
      <c r="M54" s="160">
        <v>0</v>
      </c>
      <c r="N54" s="162">
        <v>2500</v>
      </c>
      <c r="O54" s="163">
        <v>9.9393698439518938E-2</v>
      </c>
      <c r="P54" s="162">
        <v>2500</v>
      </c>
      <c r="Q54" s="162">
        <v>0</v>
      </c>
      <c r="R54" s="173">
        <v>0</v>
      </c>
      <c r="S54" s="156"/>
      <c r="T54" s="171">
        <v>0</v>
      </c>
      <c r="U54" s="155" t="s">
        <v>571</v>
      </c>
    </row>
    <row r="55" spans="1:21" hidden="1">
      <c r="A55" s="155">
        <v>45317</v>
      </c>
      <c r="B55" s="156" t="s">
        <v>17</v>
      </c>
      <c r="C55" s="157">
        <v>266</v>
      </c>
      <c r="D55" s="158">
        <v>45317</v>
      </c>
      <c r="E55" s="158" t="s">
        <v>38</v>
      </c>
      <c r="F55" s="159" t="s">
        <v>18</v>
      </c>
      <c r="G55" s="160" t="s">
        <v>94</v>
      </c>
      <c r="H55" s="165" t="s">
        <v>92</v>
      </c>
      <c r="I55" s="160">
        <v>266164.19</v>
      </c>
      <c r="J55" s="160">
        <v>266164.19</v>
      </c>
      <c r="K55" s="159">
        <v>0</v>
      </c>
      <c r="L55" s="160">
        <v>52986.400000000001</v>
      </c>
      <c r="M55" s="160">
        <v>0</v>
      </c>
      <c r="N55" s="162">
        <v>52986.400000000001</v>
      </c>
      <c r="O55" s="163">
        <v>0.19907411286244028</v>
      </c>
      <c r="P55" s="162">
        <v>52986.400000000001</v>
      </c>
      <c r="Q55" s="162">
        <v>0</v>
      </c>
      <c r="R55" s="173">
        <v>0</v>
      </c>
      <c r="S55" s="156"/>
      <c r="T55" s="171">
        <v>0</v>
      </c>
      <c r="U55" s="155" t="s">
        <v>571</v>
      </c>
    </row>
    <row r="56" spans="1:21" hidden="1">
      <c r="A56" s="155">
        <v>45320</v>
      </c>
      <c r="B56" s="156" t="s">
        <v>17</v>
      </c>
      <c r="C56" s="157">
        <v>263</v>
      </c>
      <c r="D56" s="158">
        <v>45320</v>
      </c>
      <c r="E56" s="158" t="s">
        <v>38</v>
      </c>
      <c r="F56" s="159" t="s">
        <v>18</v>
      </c>
      <c r="G56" s="160" t="s">
        <v>95</v>
      </c>
      <c r="H56" s="161" t="s">
        <v>20</v>
      </c>
      <c r="I56" s="160">
        <v>43729803.359999999</v>
      </c>
      <c r="J56" s="160">
        <v>43729803.359999999</v>
      </c>
      <c r="K56" s="159">
        <v>0</v>
      </c>
      <c r="L56" s="160"/>
      <c r="M56" s="160">
        <v>0</v>
      </c>
      <c r="N56" s="162">
        <v>0</v>
      </c>
      <c r="O56" s="163">
        <v>0</v>
      </c>
      <c r="P56" s="162">
        <v>0</v>
      </c>
      <c r="Q56" s="162">
        <v>0</v>
      </c>
      <c r="R56" s="173">
        <v>0</v>
      </c>
      <c r="S56" s="156"/>
      <c r="T56" s="171">
        <v>0</v>
      </c>
      <c r="U56" s="155" t="s">
        <v>571</v>
      </c>
    </row>
    <row r="57" spans="1:21" hidden="1">
      <c r="A57" s="155">
        <v>45320</v>
      </c>
      <c r="B57" s="156" t="s">
        <v>17</v>
      </c>
      <c r="C57" s="157">
        <v>263</v>
      </c>
      <c r="D57" s="158">
        <v>45320</v>
      </c>
      <c r="E57" s="158" t="s">
        <v>38</v>
      </c>
      <c r="F57" s="159" t="s">
        <v>18</v>
      </c>
      <c r="G57" s="160" t="s">
        <v>96</v>
      </c>
      <c r="H57" s="161" t="s">
        <v>20</v>
      </c>
      <c r="I57" s="160">
        <v>173039</v>
      </c>
      <c r="J57" s="160">
        <v>173039</v>
      </c>
      <c r="K57" s="159">
        <v>0</v>
      </c>
      <c r="L57" s="160"/>
      <c r="M57" s="160">
        <v>0</v>
      </c>
      <c r="N57" s="162">
        <v>0</v>
      </c>
      <c r="O57" s="163">
        <v>0</v>
      </c>
      <c r="P57" s="162">
        <v>0</v>
      </c>
      <c r="Q57" s="162">
        <v>0</v>
      </c>
      <c r="R57" s="173">
        <v>0</v>
      </c>
      <c r="S57" s="156"/>
      <c r="T57" s="171">
        <v>0</v>
      </c>
      <c r="U57" s="155" t="s">
        <v>571</v>
      </c>
    </row>
    <row r="58" spans="1:21" hidden="1">
      <c r="A58" s="155">
        <v>45320</v>
      </c>
      <c r="B58" s="156" t="s">
        <v>17</v>
      </c>
      <c r="C58" s="157">
        <v>263</v>
      </c>
      <c r="D58" s="158">
        <v>45320</v>
      </c>
      <c r="E58" s="158" t="s">
        <v>38</v>
      </c>
      <c r="F58" s="159" t="s">
        <v>18</v>
      </c>
      <c r="G58" s="160" t="s">
        <v>97</v>
      </c>
      <c r="H58" s="161" t="s">
        <v>20</v>
      </c>
      <c r="I58" s="160">
        <v>749890.78</v>
      </c>
      <c r="J58" s="160">
        <v>0</v>
      </c>
      <c r="K58" s="159">
        <v>749890.78</v>
      </c>
      <c r="L58" s="160"/>
      <c r="M58" s="160">
        <v>0</v>
      </c>
      <c r="N58" s="162">
        <v>0</v>
      </c>
      <c r="O58" s="163">
        <v>0</v>
      </c>
      <c r="P58" s="162">
        <v>0</v>
      </c>
      <c r="Q58" s="162">
        <v>0</v>
      </c>
      <c r="R58" s="173">
        <v>0</v>
      </c>
      <c r="S58" s="156"/>
      <c r="T58" s="171">
        <v>0</v>
      </c>
      <c r="U58" s="155" t="s">
        <v>571</v>
      </c>
    </row>
    <row r="59" spans="1:21" hidden="1">
      <c r="A59" s="155">
        <v>45321</v>
      </c>
      <c r="B59" s="156" t="s">
        <v>17</v>
      </c>
      <c r="C59" s="157">
        <v>262</v>
      </c>
      <c r="D59" s="158">
        <v>45321</v>
      </c>
      <c r="E59" s="158" t="s">
        <v>38</v>
      </c>
      <c r="F59" s="159" t="s">
        <v>18</v>
      </c>
      <c r="G59" s="160" t="s">
        <v>98</v>
      </c>
      <c r="H59" s="165" t="s">
        <v>63</v>
      </c>
      <c r="I59" s="160">
        <v>6068.18</v>
      </c>
      <c r="J59" s="160">
        <v>6068.18</v>
      </c>
      <c r="K59" s="159">
        <v>0</v>
      </c>
      <c r="L59" s="160">
        <v>604.1</v>
      </c>
      <c r="M59" s="160">
        <v>0</v>
      </c>
      <c r="N59" s="162">
        <v>604.1</v>
      </c>
      <c r="O59" s="163">
        <v>9.955208975343513E-2</v>
      </c>
      <c r="P59" s="162">
        <v>604.1</v>
      </c>
      <c r="Q59" s="162">
        <v>0</v>
      </c>
      <c r="R59" s="173">
        <v>0</v>
      </c>
      <c r="S59" s="156"/>
      <c r="T59" s="171">
        <v>0</v>
      </c>
      <c r="U59" s="155" t="s">
        <v>571</v>
      </c>
    </row>
    <row r="60" spans="1:21" hidden="1">
      <c r="A60" s="155">
        <v>45321</v>
      </c>
      <c r="B60" s="156" t="s">
        <v>17</v>
      </c>
      <c r="C60" s="157">
        <v>262</v>
      </c>
      <c r="D60" s="158">
        <v>45321</v>
      </c>
      <c r="E60" s="158" t="s">
        <v>38</v>
      </c>
      <c r="F60" s="159" t="s">
        <v>18</v>
      </c>
      <c r="G60" s="160" t="s">
        <v>99</v>
      </c>
      <c r="H60" s="165" t="s">
        <v>46</v>
      </c>
      <c r="I60" s="160">
        <v>5576432</v>
      </c>
      <c r="J60" s="160">
        <v>5576432</v>
      </c>
      <c r="K60" s="159">
        <v>0</v>
      </c>
      <c r="L60" s="160">
        <v>444112.85</v>
      </c>
      <c r="M60" s="160">
        <v>0</v>
      </c>
      <c r="N60" s="162">
        <v>444112.85</v>
      </c>
      <c r="O60" s="163">
        <v>7.9641041081465705E-2</v>
      </c>
      <c r="P60" s="162">
        <v>444112.85</v>
      </c>
      <c r="Q60" s="162">
        <v>0</v>
      </c>
      <c r="R60" s="173">
        <v>0</v>
      </c>
      <c r="S60" s="171"/>
      <c r="T60" s="171">
        <v>0</v>
      </c>
      <c r="U60" s="155" t="s">
        <v>571</v>
      </c>
    </row>
    <row r="61" spans="1:21" hidden="1">
      <c r="A61" s="155">
        <v>45322</v>
      </c>
      <c r="B61" s="156" t="s">
        <v>17</v>
      </c>
      <c r="C61" s="157">
        <v>261</v>
      </c>
      <c r="D61" s="158">
        <v>45322</v>
      </c>
      <c r="E61" s="158" t="s">
        <v>38</v>
      </c>
      <c r="F61" s="159" t="s">
        <v>18</v>
      </c>
      <c r="G61" s="160" t="s">
        <v>100</v>
      </c>
      <c r="H61" s="165" t="s">
        <v>101</v>
      </c>
      <c r="I61" s="160">
        <v>31135</v>
      </c>
      <c r="J61" s="160">
        <v>31135</v>
      </c>
      <c r="K61" s="159">
        <v>0</v>
      </c>
      <c r="L61" s="160">
        <v>3000</v>
      </c>
      <c r="M61" s="160">
        <v>0</v>
      </c>
      <c r="N61" s="162">
        <v>3000</v>
      </c>
      <c r="O61" s="163">
        <v>9.6354584872330173E-2</v>
      </c>
      <c r="P61" s="162">
        <v>3000</v>
      </c>
      <c r="Q61" s="162">
        <v>0</v>
      </c>
      <c r="R61" s="173">
        <v>0</v>
      </c>
      <c r="S61" s="156"/>
      <c r="T61" s="171">
        <v>0</v>
      </c>
      <c r="U61" s="155" t="s">
        <v>571</v>
      </c>
    </row>
    <row r="62" spans="1:21" hidden="1">
      <c r="A62" s="155">
        <v>45323</v>
      </c>
      <c r="B62" s="156" t="s">
        <v>17</v>
      </c>
      <c r="C62" s="157">
        <v>260</v>
      </c>
      <c r="D62" s="158">
        <v>45323</v>
      </c>
      <c r="E62" s="158" t="s">
        <v>38</v>
      </c>
      <c r="F62" s="159" t="s">
        <v>18</v>
      </c>
      <c r="G62" s="160" t="s">
        <v>102</v>
      </c>
      <c r="H62" s="161" t="s">
        <v>20</v>
      </c>
      <c r="I62" s="160">
        <v>108438.79</v>
      </c>
      <c r="J62" s="160">
        <v>108438.79</v>
      </c>
      <c r="K62" s="159">
        <v>0</v>
      </c>
      <c r="L62" s="160"/>
      <c r="M62" s="160">
        <v>0</v>
      </c>
      <c r="N62" s="162">
        <v>0</v>
      </c>
      <c r="O62" s="163">
        <v>0</v>
      </c>
      <c r="P62" s="162">
        <v>0</v>
      </c>
      <c r="Q62" s="162">
        <v>0</v>
      </c>
      <c r="R62" s="173">
        <v>0</v>
      </c>
      <c r="S62" s="156"/>
      <c r="T62" s="171">
        <v>0</v>
      </c>
      <c r="U62" s="155" t="s">
        <v>571</v>
      </c>
    </row>
    <row r="63" spans="1:21" hidden="1">
      <c r="A63" s="155">
        <v>45328</v>
      </c>
      <c r="B63" s="156" t="s">
        <v>17</v>
      </c>
      <c r="C63" s="157">
        <v>255</v>
      </c>
      <c r="D63" s="158">
        <v>45328</v>
      </c>
      <c r="E63" s="158" t="s">
        <v>38</v>
      </c>
      <c r="F63" s="159" t="s">
        <v>18</v>
      </c>
      <c r="G63" s="160" t="s">
        <v>103</v>
      </c>
      <c r="H63" s="161" t="s">
        <v>20</v>
      </c>
      <c r="I63" s="160">
        <v>3436376</v>
      </c>
      <c r="J63" s="160">
        <v>3436376</v>
      </c>
      <c r="K63" s="159">
        <v>0</v>
      </c>
      <c r="L63" s="160"/>
      <c r="M63" s="160">
        <v>0</v>
      </c>
      <c r="N63" s="162">
        <v>0</v>
      </c>
      <c r="O63" s="163">
        <v>0</v>
      </c>
      <c r="P63" s="162">
        <v>0</v>
      </c>
      <c r="Q63" s="162">
        <v>0</v>
      </c>
      <c r="R63" s="173">
        <v>0</v>
      </c>
      <c r="S63" s="156"/>
      <c r="T63" s="171">
        <v>0</v>
      </c>
      <c r="U63" s="155" t="s">
        <v>571</v>
      </c>
    </row>
    <row r="64" spans="1:21" hidden="1">
      <c r="A64" s="155">
        <v>45328</v>
      </c>
      <c r="B64" s="156" t="s">
        <v>17</v>
      </c>
      <c r="C64" s="157">
        <v>255</v>
      </c>
      <c r="D64" s="158">
        <v>45328</v>
      </c>
      <c r="E64" s="158" t="s">
        <v>38</v>
      </c>
      <c r="F64" s="159" t="s">
        <v>18</v>
      </c>
      <c r="G64" s="160" t="s">
        <v>104</v>
      </c>
      <c r="H64" s="161" t="s">
        <v>20</v>
      </c>
      <c r="I64" s="160">
        <v>683983</v>
      </c>
      <c r="J64" s="160">
        <v>683983</v>
      </c>
      <c r="K64" s="159">
        <v>0</v>
      </c>
      <c r="L64" s="160"/>
      <c r="M64" s="160">
        <v>0</v>
      </c>
      <c r="N64" s="162">
        <v>0</v>
      </c>
      <c r="O64" s="163">
        <v>0</v>
      </c>
      <c r="P64" s="162">
        <v>0</v>
      </c>
      <c r="Q64" s="162">
        <v>0</v>
      </c>
      <c r="R64" s="173">
        <v>0</v>
      </c>
      <c r="S64" s="156"/>
      <c r="T64" s="171">
        <v>0</v>
      </c>
      <c r="U64" s="155" t="s">
        <v>571</v>
      </c>
    </row>
    <row r="65" spans="1:21" hidden="1">
      <c r="A65" s="155">
        <v>45331</v>
      </c>
      <c r="B65" s="156" t="s">
        <v>17</v>
      </c>
      <c r="C65" s="157">
        <v>252</v>
      </c>
      <c r="D65" s="158">
        <v>45331</v>
      </c>
      <c r="E65" s="158" t="s">
        <v>38</v>
      </c>
      <c r="F65" s="159" t="s">
        <v>18</v>
      </c>
      <c r="G65" s="160" t="s">
        <v>105</v>
      </c>
      <c r="H65" s="161" t="s">
        <v>20</v>
      </c>
      <c r="I65" s="160">
        <v>4184713.25</v>
      </c>
      <c r="J65" s="160">
        <v>4184713.25</v>
      </c>
      <c r="K65" s="159">
        <v>0</v>
      </c>
      <c r="L65" s="160"/>
      <c r="M65" s="160">
        <v>0</v>
      </c>
      <c r="N65" s="162">
        <v>0</v>
      </c>
      <c r="O65" s="163">
        <v>0</v>
      </c>
      <c r="P65" s="162">
        <v>0</v>
      </c>
      <c r="Q65" s="162">
        <v>0</v>
      </c>
      <c r="R65" s="173">
        <v>0</v>
      </c>
      <c r="S65" s="156"/>
      <c r="T65" s="171">
        <v>0</v>
      </c>
      <c r="U65" s="155" t="s">
        <v>571</v>
      </c>
    </row>
    <row r="66" spans="1:21" hidden="1">
      <c r="A66" s="155">
        <v>45334</v>
      </c>
      <c r="B66" s="156" t="s">
        <v>17</v>
      </c>
      <c r="C66" s="157">
        <v>249</v>
      </c>
      <c r="D66" s="158">
        <v>45334</v>
      </c>
      <c r="E66" s="158" t="s">
        <v>38</v>
      </c>
      <c r="F66" s="159" t="s">
        <v>18</v>
      </c>
      <c r="G66" s="160" t="s">
        <v>106</v>
      </c>
      <c r="H66" s="165" t="s">
        <v>107</v>
      </c>
      <c r="I66" s="160">
        <v>134705.01</v>
      </c>
      <c r="J66" s="160">
        <v>134705.01</v>
      </c>
      <c r="K66" s="159">
        <v>0</v>
      </c>
      <c r="L66" s="160">
        <v>18271.099999999999</v>
      </c>
      <c r="M66" s="160">
        <v>10440.629999999999</v>
      </c>
      <c r="N66" s="162">
        <v>28711.729999999996</v>
      </c>
      <c r="O66" s="163">
        <v>0.21314522748634215</v>
      </c>
      <c r="P66" s="162">
        <v>28711.729999999996</v>
      </c>
      <c r="Q66" s="162">
        <v>0</v>
      </c>
      <c r="R66" s="173">
        <v>0</v>
      </c>
      <c r="S66" s="156"/>
      <c r="T66" s="171">
        <v>0</v>
      </c>
      <c r="U66" s="155" t="s">
        <v>571</v>
      </c>
    </row>
    <row r="67" spans="1:21" hidden="1">
      <c r="A67" s="155">
        <v>45334</v>
      </c>
      <c r="B67" s="156" t="s">
        <v>17</v>
      </c>
      <c r="C67" s="157">
        <v>249</v>
      </c>
      <c r="D67" s="158">
        <v>45334</v>
      </c>
      <c r="E67" s="158" t="s">
        <v>38</v>
      </c>
      <c r="F67" s="159" t="s">
        <v>18</v>
      </c>
      <c r="G67" s="160" t="s">
        <v>108</v>
      </c>
      <c r="H67" s="165" t="s">
        <v>107</v>
      </c>
      <c r="I67" s="160">
        <v>2109450</v>
      </c>
      <c r="J67" s="160">
        <v>2109450</v>
      </c>
      <c r="K67" s="159">
        <v>0</v>
      </c>
      <c r="L67" s="160">
        <v>367500</v>
      </c>
      <c r="M67" s="160">
        <v>157500</v>
      </c>
      <c r="N67" s="162">
        <v>525000</v>
      </c>
      <c r="O67" s="163">
        <v>0.24888003982080636</v>
      </c>
      <c r="P67" s="162">
        <v>525000</v>
      </c>
      <c r="Q67" s="162">
        <v>0</v>
      </c>
      <c r="R67" s="173">
        <v>0</v>
      </c>
      <c r="S67" s="156"/>
      <c r="T67" s="171">
        <v>0</v>
      </c>
      <c r="U67" s="155" t="s">
        <v>571</v>
      </c>
    </row>
    <row r="68" spans="1:21" hidden="1">
      <c r="A68" s="155">
        <v>45336</v>
      </c>
      <c r="B68" s="156" t="s">
        <v>17</v>
      </c>
      <c r="C68" s="157">
        <v>247</v>
      </c>
      <c r="D68" s="158">
        <v>45336</v>
      </c>
      <c r="E68" s="158" t="s">
        <v>38</v>
      </c>
      <c r="F68" s="159" t="s">
        <v>18</v>
      </c>
      <c r="G68" s="160" t="s">
        <v>109</v>
      </c>
      <c r="H68" s="165" t="s">
        <v>110</v>
      </c>
      <c r="I68" s="160">
        <v>42691.25</v>
      </c>
      <c r="J68" s="160">
        <v>42691.25</v>
      </c>
      <c r="K68" s="159">
        <v>0</v>
      </c>
      <c r="L68" s="160">
        <v>4250</v>
      </c>
      <c r="M68" s="160">
        <v>3187.5</v>
      </c>
      <c r="N68" s="162">
        <v>7437.5</v>
      </c>
      <c r="O68" s="163">
        <v>0.17421602787456447</v>
      </c>
      <c r="P68" s="162">
        <v>7437.5000000000009</v>
      </c>
      <c r="Q68" s="162">
        <v>0</v>
      </c>
      <c r="R68" s="173">
        <v>0</v>
      </c>
      <c r="S68" s="156"/>
      <c r="T68" s="171">
        <v>0</v>
      </c>
      <c r="U68" s="155" t="s">
        <v>571</v>
      </c>
    </row>
    <row r="69" spans="1:21" hidden="1">
      <c r="A69" s="155">
        <v>45336</v>
      </c>
      <c r="B69" s="156" t="s">
        <v>17</v>
      </c>
      <c r="C69" s="157">
        <v>247</v>
      </c>
      <c r="D69" s="158">
        <v>45336</v>
      </c>
      <c r="E69" s="158" t="s">
        <v>38</v>
      </c>
      <c r="F69" s="159" t="s">
        <v>18</v>
      </c>
      <c r="G69" s="160" t="s">
        <v>111</v>
      </c>
      <c r="H69" s="165" t="s">
        <v>46</v>
      </c>
      <c r="I69" s="160">
        <v>260522.1</v>
      </c>
      <c r="J69" s="160">
        <v>260522.1</v>
      </c>
      <c r="K69" s="159">
        <v>0</v>
      </c>
      <c r="L69" s="160">
        <v>25935.5</v>
      </c>
      <c r="M69" s="160">
        <v>0</v>
      </c>
      <c r="N69" s="162">
        <v>25935.5</v>
      </c>
      <c r="O69" s="163">
        <v>9.9552014973009958E-2</v>
      </c>
      <c r="P69" s="162">
        <v>25935.5</v>
      </c>
      <c r="Q69" s="162">
        <v>0</v>
      </c>
      <c r="R69" s="173">
        <v>0</v>
      </c>
      <c r="S69" s="171"/>
      <c r="T69" s="171">
        <v>0</v>
      </c>
      <c r="U69" s="155" t="s">
        <v>571</v>
      </c>
    </row>
    <row r="70" spans="1:21" hidden="1">
      <c r="A70" s="155">
        <v>45337</v>
      </c>
      <c r="B70" s="156" t="s">
        <v>17</v>
      </c>
      <c r="C70" s="157">
        <v>246</v>
      </c>
      <c r="D70" s="158">
        <v>45337</v>
      </c>
      <c r="E70" s="158" t="s">
        <v>38</v>
      </c>
      <c r="F70" s="159" t="s">
        <v>18</v>
      </c>
      <c r="G70" s="160" t="s">
        <v>112</v>
      </c>
      <c r="H70" s="165" t="s">
        <v>113</v>
      </c>
      <c r="I70" s="160">
        <v>6787151.0300000003</v>
      </c>
      <c r="J70" s="160">
        <v>6787151.0300000003</v>
      </c>
      <c r="K70" s="159">
        <v>0</v>
      </c>
      <c r="L70" s="160">
        <v>675674.57</v>
      </c>
      <c r="M70" s="160">
        <v>506755.93</v>
      </c>
      <c r="N70" s="162">
        <v>1182430.5</v>
      </c>
      <c r="O70" s="163">
        <v>0.17421602890130469</v>
      </c>
      <c r="P70" s="162">
        <v>1182430.5</v>
      </c>
      <c r="Q70" s="162">
        <v>0</v>
      </c>
      <c r="R70" s="173">
        <v>0</v>
      </c>
      <c r="S70" s="156"/>
      <c r="T70" s="171">
        <v>0</v>
      </c>
      <c r="U70" s="155" t="s">
        <v>571</v>
      </c>
    </row>
    <row r="71" spans="1:21" hidden="1">
      <c r="A71" s="155">
        <v>45338</v>
      </c>
      <c r="B71" s="156" t="s">
        <v>17</v>
      </c>
      <c r="C71" s="157">
        <v>245</v>
      </c>
      <c r="D71" s="158">
        <v>45338</v>
      </c>
      <c r="E71" s="158" t="s">
        <v>38</v>
      </c>
      <c r="F71" s="159" t="s">
        <v>18</v>
      </c>
      <c r="G71" s="160" t="s">
        <v>114</v>
      </c>
      <c r="H71" s="165" t="s">
        <v>115</v>
      </c>
      <c r="I71" s="160">
        <v>706504.85</v>
      </c>
      <c r="J71" s="160">
        <v>706504.85</v>
      </c>
      <c r="K71" s="159">
        <v>0</v>
      </c>
      <c r="L71" s="160">
        <v>70330</v>
      </c>
      <c r="M71" s="160">
        <v>50110.13</v>
      </c>
      <c r="N71" s="162">
        <v>120440.13</v>
      </c>
      <c r="O71" s="163">
        <v>0.17047318217277632</v>
      </c>
      <c r="P71" s="162">
        <v>120440.13</v>
      </c>
      <c r="Q71" s="162">
        <v>0</v>
      </c>
      <c r="R71" s="173">
        <v>0</v>
      </c>
      <c r="S71" s="156"/>
      <c r="T71" s="171">
        <v>0</v>
      </c>
      <c r="U71" s="155" t="s">
        <v>571</v>
      </c>
    </row>
    <row r="72" spans="1:21" hidden="1">
      <c r="A72" s="155">
        <v>45338</v>
      </c>
      <c r="B72" s="156" t="s">
        <v>17</v>
      </c>
      <c r="C72" s="157">
        <v>245</v>
      </c>
      <c r="D72" s="158">
        <v>45338</v>
      </c>
      <c r="E72" s="158" t="s">
        <v>38</v>
      </c>
      <c r="F72" s="159" t="s">
        <v>18</v>
      </c>
      <c r="G72" s="160" t="s">
        <v>116</v>
      </c>
      <c r="H72" s="165" t="s">
        <v>115</v>
      </c>
      <c r="I72" s="160">
        <v>184414.97</v>
      </c>
      <c r="J72" s="160">
        <v>184414.97</v>
      </c>
      <c r="K72" s="159">
        <v>0</v>
      </c>
      <c r="L72" s="160">
        <v>18354.900000000001</v>
      </c>
      <c r="M72" s="160">
        <v>13077.87</v>
      </c>
      <c r="N72" s="162">
        <v>31432.770000000004</v>
      </c>
      <c r="O72" s="163">
        <v>0.17044586998550065</v>
      </c>
      <c r="P72" s="162">
        <v>31432.770000000004</v>
      </c>
      <c r="Q72" s="162">
        <v>0</v>
      </c>
      <c r="R72" s="173">
        <v>0</v>
      </c>
      <c r="S72" s="156"/>
      <c r="T72" s="171">
        <v>0</v>
      </c>
      <c r="U72" s="155" t="s">
        <v>571</v>
      </c>
    </row>
    <row r="73" spans="1:21" hidden="1">
      <c r="A73" s="155">
        <v>45338</v>
      </c>
      <c r="B73" s="156" t="s">
        <v>17</v>
      </c>
      <c r="C73" s="157">
        <v>245</v>
      </c>
      <c r="D73" s="158">
        <v>45338</v>
      </c>
      <c r="E73" s="158" t="s">
        <v>38</v>
      </c>
      <c r="F73" s="159" t="s">
        <v>18</v>
      </c>
      <c r="G73" s="160" t="s">
        <v>117</v>
      </c>
      <c r="H73" s="165" t="s">
        <v>115</v>
      </c>
      <c r="I73" s="160">
        <v>18141.63</v>
      </c>
      <c r="J73" s="160">
        <v>18141.63</v>
      </c>
      <c r="K73" s="159">
        <v>0</v>
      </c>
      <c r="L73" s="160">
        <v>4505.1400000000003</v>
      </c>
      <c r="M73" s="160">
        <v>1283.96</v>
      </c>
      <c r="N73" s="162">
        <v>5789.1</v>
      </c>
      <c r="O73" s="163">
        <v>0.31910583558368238</v>
      </c>
      <c r="P73" s="162">
        <v>5789.1</v>
      </c>
      <c r="Q73" s="162">
        <v>0</v>
      </c>
      <c r="R73" s="173">
        <v>0</v>
      </c>
      <c r="S73" s="156"/>
      <c r="T73" s="171">
        <v>0</v>
      </c>
      <c r="U73" s="155" t="s">
        <v>571</v>
      </c>
    </row>
    <row r="74" spans="1:21" hidden="1">
      <c r="A74" s="155">
        <v>45342</v>
      </c>
      <c r="B74" s="156" t="s">
        <v>17</v>
      </c>
      <c r="C74" s="157">
        <v>241</v>
      </c>
      <c r="D74" s="158">
        <v>45342</v>
      </c>
      <c r="E74" s="158" t="s">
        <v>38</v>
      </c>
      <c r="F74" s="159" t="s">
        <v>18</v>
      </c>
      <c r="G74" s="160" t="s">
        <v>118</v>
      </c>
      <c r="H74" s="165" t="s">
        <v>101</v>
      </c>
      <c r="I74" s="160">
        <v>24212.47</v>
      </c>
      <c r="J74" s="160">
        <v>24212.47</v>
      </c>
      <c r="K74" s="159">
        <v>0</v>
      </c>
      <c r="L74" s="160">
        <v>2410.4</v>
      </c>
      <c r="M74" s="160">
        <v>0</v>
      </c>
      <c r="N74" s="162">
        <v>2410.4</v>
      </c>
      <c r="O74" s="163">
        <v>9.9552007705120543E-2</v>
      </c>
      <c r="P74" s="162">
        <v>2410.4</v>
      </c>
      <c r="Q74" s="162">
        <v>0</v>
      </c>
      <c r="R74" s="173">
        <v>0</v>
      </c>
      <c r="S74" s="156"/>
      <c r="T74" s="171">
        <v>0</v>
      </c>
      <c r="U74" s="155" t="s">
        <v>571</v>
      </c>
    </row>
    <row r="75" spans="1:21" hidden="1">
      <c r="A75" s="155">
        <v>45342</v>
      </c>
      <c r="B75" s="156" t="s">
        <v>17</v>
      </c>
      <c r="C75" s="157">
        <v>241</v>
      </c>
      <c r="D75" s="158">
        <v>45342</v>
      </c>
      <c r="E75" s="158" t="s">
        <v>38</v>
      </c>
      <c r="F75" s="159" t="s">
        <v>18</v>
      </c>
      <c r="G75" s="160">
        <v>1315596</v>
      </c>
      <c r="H75" s="165" t="s">
        <v>119</v>
      </c>
      <c r="I75" s="160">
        <v>7031.5</v>
      </c>
      <c r="J75" s="160">
        <v>0</v>
      </c>
      <c r="K75" s="159">
        <v>7031.5</v>
      </c>
      <c r="L75" s="160">
        <v>700</v>
      </c>
      <c r="M75" s="160">
        <v>0</v>
      </c>
      <c r="N75" s="162">
        <v>700</v>
      </c>
      <c r="O75" s="163">
        <v>9.9552015928322551E-2</v>
      </c>
      <c r="P75" s="162">
        <v>0</v>
      </c>
      <c r="Q75" s="162">
        <v>700</v>
      </c>
      <c r="R75" s="173">
        <v>35</v>
      </c>
      <c r="S75" s="156"/>
      <c r="T75" s="171">
        <v>665</v>
      </c>
      <c r="U75" s="155" t="s">
        <v>571</v>
      </c>
    </row>
    <row r="76" spans="1:21" hidden="1">
      <c r="A76" s="155">
        <v>45343</v>
      </c>
      <c r="B76" s="156" t="s">
        <v>17</v>
      </c>
      <c r="C76" s="157">
        <v>240</v>
      </c>
      <c r="D76" s="158">
        <v>45343</v>
      </c>
      <c r="E76" s="158" t="s">
        <v>38</v>
      </c>
      <c r="F76" s="159" t="s">
        <v>18</v>
      </c>
      <c r="G76" s="160" t="s">
        <v>120</v>
      </c>
      <c r="H76" s="165" t="s">
        <v>115</v>
      </c>
      <c r="I76" s="160">
        <v>110047.82</v>
      </c>
      <c r="J76" s="160">
        <v>110047.82</v>
      </c>
      <c r="K76" s="159">
        <v>0</v>
      </c>
      <c r="L76" s="160">
        <v>10951.5</v>
      </c>
      <c r="M76" s="160">
        <v>7802.94</v>
      </c>
      <c r="N76" s="162">
        <v>18754.439999999999</v>
      </c>
      <c r="O76" s="163">
        <v>0.17042082251152268</v>
      </c>
      <c r="P76" s="162">
        <v>18754.439999999999</v>
      </c>
      <c r="Q76" s="162">
        <v>0</v>
      </c>
      <c r="R76" s="173">
        <v>0</v>
      </c>
      <c r="S76" s="156"/>
      <c r="T76" s="171">
        <v>0</v>
      </c>
      <c r="U76" s="155" t="s">
        <v>571</v>
      </c>
    </row>
    <row r="77" spans="1:21" hidden="1">
      <c r="A77" s="155">
        <v>45343</v>
      </c>
      <c r="B77" s="156" t="s">
        <v>17</v>
      </c>
      <c r="C77" s="157">
        <v>240</v>
      </c>
      <c r="D77" s="158">
        <v>45343</v>
      </c>
      <c r="E77" s="158" t="s">
        <v>38</v>
      </c>
      <c r="F77" s="159" t="s">
        <v>18</v>
      </c>
      <c r="G77" s="160" t="s">
        <v>121</v>
      </c>
      <c r="H77" s="165" t="s">
        <v>115</v>
      </c>
      <c r="I77" s="160">
        <v>7280.65</v>
      </c>
      <c r="J77" s="160">
        <v>7280.65</v>
      </c>
      <c r="K77" s="159">
        <v>0</v>
      </c>
      <c r="L77" s="160">
        <v>720.82</v>
      </c>
      <c r="M77" s="160">
        <v>513.58000000000004</v>
      </c>
      <c r="N77" s="162">
        <v>1234.4000000000001</v>
      </c>
      <c r="O77" s="163">
        <v>0.16954530158708359</v>
      </c>
      <c r="P77" s="162">
        <v>1234.4000000000001</v>
      </c>
      <c r="Q77" s="162">
        <v>0</v>
      </c>
      <c r="R77" s="173">
        <v>0</v>
      </c>
      <c r="S77" s="156"/>
      <c r="T77" s="171">
        <v>0</v>
      </c>
      <c r="U77" s="155" t="s">
        <v>571</v>
      </c>
    </row>
    <row r="78" spans="1:21" hidden="1">
      <c r="A78" s="155">
        <v>45343</v>
      </c>
      <c r="B78" s="156" t="s">
        <v>17</v>
      </c>
      <c r="C78" s="157">
        <v>240</v>
      </c>
      <c r="D78" s="158">
        <v>45343</v>
      </c>
      <c r="E78" s="158" t="s">
        <v>38</v>
      </c>
      <c r="F78" s="159" t="s">
        <v>18</v>
      </c>
      <c r="G78" s="160" t="s">
        <v>122</v>
      </c>
      <c r="H78" s="165" t="s">
        <v>115</v>
      </c>
      <c r="I78" s="160">
        <v>20609.650000000001</v>
      </c>
      <c r="J78" s="160">
        <v>20609.650000000001</v>
      </c>
      <c r="K78" s="159">
        <v>0</v>
      </c>
      <c r="L78" s="160">
        <v>2047.75</v>
      </c>
      <c r="M78" s="160">
        <v>1459.02</v>
      </c>
      <c r="N78" s="162">
        <v>3506.77</v>
      </c>
      <c r="O78" s="163">
        <v>0.17015184634382435</v>
      </c>
      <c r="P78" s="162">
        <v>3506.77</v>
      </c>
      <c r="Q78" s="162">
        <v>0</v>
      </c>
      <c r="R78" s="173">
        <v>0</v>
      </c>
      <c r="S78" s="156"/>
      <c r="T78" s="171">
        <v>0</v>
      </c>
      <c r="U78" s="155" t="s">
        <v>571</v>
      </c>
    </row>
    <row r="79" spans="1:21" hidden="1">
      <c r="A79" s="155">
        <v>45343</v>
      </c>
      <c r="B79" s="156" t="s">
        <v>17</v>
      </c>
      <c r="C79" s="157">
        <v>240</v>
      </c>
      <c r="D79" s="158">
        <v>45343</v>
      </c>
      <c r="E79" s="158" t="s">
        <v>38</v>
      </c>
      <c r="F79" s="159" t="s">
        <v>18</v>
      </c>
      <c r="G79" s="160" t="s">
        <v>123</v>
      </c>
      <c r="H79" s="165" t="s">
        <v>115</v>
      </c>
      <c r="I79" s="160">
        <v>9800.7199999999993</v>
      </c>
      <c r="J79" s="160">
        <v>0</v>
      </c>
      <c r="K79" s="159">
        <v>9800.7199999999993</v>
      </c>
      <c r="L79" s="160">
        <v>971.7</v>
      </c>
      <c r="M79" s="160">
        <v>692.34</v>
      </c>
      <c r="N79" s="162">
        <v>1664.04</v>
      </c>
      <c r="O79" s="163">
        <v>0.16978752581442996</v>
      </c>
      <c r="P79" s="162">
        <v>1664.04</v>
      </c>
      <c r="Q79" s="162">
        <v>0</v>
      </c>
      <c r="R79" s="173">
        <v>0</v>
      </c>
      <c r="S79" s="156"/>
      <c r="T79" s="171">
        <v>0</v>
      </c>
      <c r="U79" s="155" t="s">
        <v>571</v>
      </c>
    </row>
    <row r="80" spans="1:21" hidden="1">
      <c r="A80" s="155">
        <v>45345</v>
      </c>
      <c r="B80" s="156" t="s">
        <v>17</v>
      </c>
      <c r="C80" s="157">
        <v>238</v>
      </c>
      <c r="D80" s="158">
        <v>45345</v>
      </c>
      <c r="E80" s="158" t="s">
        <v>38</v>
      </c>
      <c r="F80" s="159" t="s">
        <v>18</v>
      </c>
      <c r="G80" s="160" t="s">
        <v>124</v>
      </c>
      <c r="H80" s="165" t="s">
        <v>107</v>
      </c>
      <c r="I80" s="160">
        <v>6457.93</v>
      </c>
      <c r="J80" s="160">
        <v>6457.93</v>
      </c>
      <c r="K80" s="159">
        <v>0</v>
      </c>
      <c r="L80" s="160">
        <v>642.9</v>
      </c>
      <c r="M80" s="160">
        <v>482.18</v>
      </c>
      <c r="N80" s="162">
        <v>1125.08</v>
      </c>
      <c r="O80" s="163">
        <v>0.17421681560500035</v>
      </c>
      <c r="P80" s="162">
        <v>1125.08</v>
      </c>
      <c r="Q80" s="162">
        <v>0</v>
      </c>
      <c r="R80" s="173">
        <v>0</v>
      </c>
      <c r="S80" s="156"/>
      <c r="T80" s="171">
        <v>0</v>
      </c>
      <c r="U80" s="155" t="s">
        <v>571</v>
      </c>
    </row>
    <row r="81" spans="1:21" hidden="1">
      <c r="A81" s="155">
        <v>45348</v>
      </c>
      <c r="B81" s="156" t="s">
        <v>17</v>
      </c>
      <c r="C81" s="157">
        <v>235</v>
      </c>
      <c r="D81" s="158">
        <v>45348</v>
      </c>
      <c r="E81" s="158" t="s">
        <v>38</v>
      </c>
      <c r="F81" s="159" t="s">
        <v>18</v>
      </c>
      <c r="G81" s="160" t="s">
        <v>125</v>
      </c>
      <c r="H81" s="165" t="s">
        <v>63</v>
      </c>
      <c r="I81" s="160">
        <v>1111818.78</v>
      </c>
      <c r="J81" s="160">
        <v>1111818.78</v>
      </c>
      <c r="K81" s="159">
        <v>0</v>
      </c>
      <c r="L81" s="160">
        <v>110683.8</v>
      </c>
      <c r="M81" s="160">
        <v>0</v>
      </c>
      <c r="N81" s="162">
        <v>110683.8</v>
      </c>
      <c r="O81" s="163">
        <v>9.9552015122464477E-2</v>
      </c>
      <c r="P81" s="162">
        <v>110683.8</v>
      </c>
      <c r="Q81" s="162">
        <v>0</v>
      </c>
      <c r="R81" s="173">
        <v>0</v>
      </c>
      <c r="S81" s="156"/>
      <c r="T81" s="171">
        <v>0</v>
      </c>
      <c r="U81" s="155" t="s">
        <v>571</v>
      </c>
    </row>
    <row r="82" spans="1:21" hidden="1">
      <c r="A82" s="155">
        <v>45348</v>
      </c>
      <c r="B82" s="156" t="s">
        <v>17</v>
      </c>
      <c r="C82" s="157">
        <v>235</v>
      </c>
      <c r="D82" s="158">
        <v>45348</v>
      </c>
      <c r="E82" s="158" t="s">
        <v>38</v>
      </c>
      <c r="F82" s="159" t="s">
        <v>18</v>
      </c>
      <c r="G82" s="160" t="s">
        <v>126</v>
      </c>
      <c r="H82" s="165" t="s">
        <v>63</v>
      </c>
      <c r="I82" s="160">
        <v>733057.14</v>
      </c>
      <c r="J82" s="160">
        <v>733057.14</v>
      </c>
      <c r="K82" s="159">
        <v>0</v>
      </c>
      <c r="L82" s="160">
        <v>72977.320000000007</v>
      </c>
      <c r="M82" s="160">
        <v>0</v>
      </c>
      <c r="N82" s="162">
        <v>72977.320000000007</v>
      </c>
      <c r="O82" s="163">
        <v>9.9552021278996081E-2</v>
      </c>
      <c r="P82" s="162">
        <v>72977.320000000007</v>
      </c>
      <c r="Q82" s="162">
        <v>0</v>
      </c>
      <c r="R82" s="173">
        <v>0</v>
      </c>
      <c r="S82" s="156"/>
      <c r="T82" s="171">
        <v>0</v>
      </c>
      <c r="U82" s="155" t="s">
        <v>571</v>
      </c>
    </row>
    <row r="83" spans="1:21" hidden="1">
      <c r="A83" s="155">
        <v>45348</v>
      </c>
      <c r="B83" s="156" t="s">
        <v>17</v>
      </c>
      <c r="C83" s="157">
        <v>235</v>
      </c>
      <c r="D83" s="158">
        <v>45348</v>
      </c>
      <c r="E83" s="158" t="s">
        <v>38</v>
      </c>
      <c r="F83" s="159" t="s">
        <v>18</v>
      </c>
      <c r="G83" s="160" t="s">
        <v>127</v>
      </c>
      <c r="H83" s="165" t="s">
        <v>128</v>
      </c>
      <c r="I83" s="160">
        <v>533500</v>
      </c>
      <c r="J83" s="160">
        <v>533500</v>
      </c>
      <c r="K83" s="159">
        <v>0</v>
      </c>
      <c r="L83" s="160">
        <v>42680</v>
      </c>
      <c r="M83" s="160">
        <v>0</v>
      </c>
      <c r="N83" s="162">
        <v>42680</v>
      </c>
      <c r="O83" s="163">
        <v>0.08</v>
      </c>
      <c r="P83" s="162">
        <v>42680</v>
      </c>
      <c r="Q83" s="162">
        <v>0</v>
      </c>
      <c r="R83" s="173">
        <v>0</v>
      </c>
      <c r="S83" s="156"/>
      <c r="T83" s="171">
        <v>0</v>
      </c>
      <c r="U83" s="155" t="s">
        <v>571</v>
      </c>
    </row>
    <row r="84" spans="1:21" hidden="1">
      <c r="A84" s="155">
        <v>45349</v>
      </c>
      <c r="B84" s="156" t="s">
        <v>17</v>
      </c>
      <c r="C84" s="157">
        <v>234</v>
      </c>
      <c r="D84" s="158">
        <v>45349</v>
      </c>
      <c r="E84" s="158" t="s">
        <v>38</v>
      </c>
      <c r="F84" s="159" t="s">
        <v>18</v>
      </c>
      <c r="G84" s="160" t="s">
        <v>129</v>
      </c>
      <c r="H84" s="165" t="s">
        <v>130</v>
      </c>
      <c r="I84" s="160">
        <v>1705330</v>
      </c>
      <c r="J84" s="160">
        <v>0</v>
      </c>
      <c r="K84" s="159">
        <v>1705330</v>
      </c>
      <c r="L84" s="160">
        <v>136426.4</v>
      </c>
      <c r="M84" s="160">
        <v>0</v>
      </c>
      <c r="N84" s="162">
        <v>136426.4</v>
      </c>
      <c r="O84" s="163">
        <v>0.08</v>
      </c>
      <c r="P84" s="162">
        <v>0</v>
      </c>
      <c r="Q84" s="162">
        <v>136426.4</v>
      </c>
      <c r="R84" s="173">
        <v>6821.32</v>
      </c>
      <c r="S84" s="156"/>
      <c r="T84" s="171">
        <v>129605.07999999999</v>
      </c>
      <c r="U84" s="155" t="s">
        <v>571</v>
      </c>
    </row>
    <row r="85" spans="1:21" hidden="1">
      <c r="A85" s="155">
        <v>45349</v>
      </c>
      <c r="B85" s="156" t="s">
        <v>17</v>
      </c>
      <c r="C85" s="157">
        <v>234</v>
      </c>
      <c r="D85" s="158">
        <v>45349</v>
      </c>
      <c r="E85" s="158" t="s">
        <v>38</v>
      </c>
      <c r="F85" s="159" t="s">
        <v>18</v>
      </c>
      <c r="G85" s="160" t="s">
        <v>131</v>
      </c>
      <c r="H85" s="165" t="s">
        <v>132</v>
      </c>
      <c r="I85" s="160">
        <v>5875022</v>
      </c>
      <c r="J85" s="160">
        <v>0</v>
      </c>
      <c r="K85" s="159">
        <v>5875022</v>
      </c>
      <c r="L85" s="160">
        <v>470001.76</v>
      </c>
      <c r="M85" s="160">
        <v>0</v>
      </c>
      <c r="N85" s="162">
        <v>470001.76</v>
      </c>
      <c r="O85" s="163">
        <v>0.08</v>
      </c>
      <c r="P85" s="162">
        <v>0</v>
      </c>
      <c r="Q85" s="162">
        <v>470001.76</v>
      </c>
      <c r="R85" s="173">
        <v>23500.088000000003</v>
      </c>
      <c r="S85" s="156"/>
      <c r="T85" s="171">
        <v>446501.67200000002</v>
      </c>
      <c r="U85" s="155" t="s">
        <v>571</v>
      </c>
    </row>
    <row r="86" spans="1:21" hidden="1">
      <c r="A86" s="155">
        <v>45349</v>
      </c>
      <c r="B86" s="156" t="s">
        <v>17</v>
      </c>
      <c r="C86" s="157">
        <v>234</v>
      </c>
      <c r="D86" s="158">
        <v>45349</v>
      </c>
      <c r="E86" s="158" t="s">
        <v>38</v>
      </c>
      <c r="F86" s="159" t="s">
        <v>18</v>
      </c>
      <c r="G86" s="160" t="s">
        <v>133</v>
      </c>
      <c r="H86" s="165" t="s">
        <v>134</v>
      </c>
      <c r="I86" s="160">
        <v>626197</v>
      </c>
      <c r="J86" s="160">
        <v>0</v>
      </c>
      <c r="K86" s="159">
        <v>626197</v>
      </c>
      <c r="L86" s="160">
        <v>50095.76</v>
      </c>
      <c r="M86" s="160">
        <v>0</v>
      </c>
      <c r="N86" s="162">
        <v>50095.76</v>
      </c>
      <c r="O86" s="163">
        <v>0.08</v>
      </c>
      <c r="P86" s="162">
        <v>0</v>
      </c>
      <c r="Q86" s="162">
        <v>50095.76</v>
      </c>
      <c r="R86" s="173">
        <v>2504.7880000000005</v>
      </c>
      <c r="S86" s="156"/>
      <c r="T86" s="171">
        <v>47590.972000000002</v>
      </c>
      <c r="U86" s="155" t="s">
        <v>571</v>
      </c>
    </row>
    <row r="87" spans="1:21" hidden="1">
      <c r="A87" s="155">
        <v>45349</v>
      </c>
      <c r="B87" s="156" t="s">
        <v>17</v>
      </c>
      <c r="C87" s="157">
        <v>234</v>
      </c>
      <c r="D87" s="158">
        <v>45349</v>
      </c>
      <c r="E87" s="158" t="s">
        <v>38</v>
      </c>
      <c r="F87" s="159" t="s">
        <v>18</v>
      </c>
      <c r="G87" s="160">
        <v>1315671</v>
      </c>
      <c r="H87" s="165" t="s">
        <v>110</v>
      </c>
      <c r="I87" s="160">
        <v>10122140.58</v>
      </c>
      <c r="J87" s="160">
        <v>8000000</v>
      </c>
      <c r="K87" s="159">
        <v>2122140.58</v>
      </c>
      <c r="L87" s="160">
        <v>1007679.5</v>
      </c>
      <c r="M87" s="160">
        <v>0</v>
      </c>
      <c r="N87" s="162">
        <v>1007679.5</v>
      </c>
      <c r="O87" s="163">
        <v>9.9552015903734858E-2</v>
      </c>
      <c r="P87" s="162">
        <v>1007680</v>
      </c>
      <c r="Q87" s="162">
        <v>211263.37277012112</v>
      </c>
      <c r="R87" s="173">
        <v>10563.168638506057</v>
      </c>
      <c r="S87" s="156"/>
      <c r="T87" s="171">
        <v>200700.20413161506</v>
      </c>
      <c r="U87" s="155" t="s">
        <v>571</v>
      </c>
    </row>
    <row r="88" spans="1:21" hidden="1">
      <c r="A88" s="155">
        <v>45349</v>
      </c>
      <c r="B88" s="156" t="s">
        <v>17</v>
      </c>
      <c r="C88" s="157">
        <v>234</v>
      </c>
      <c r="D88" s="158">
        <v>45349</v>
      </c>
      <c r="E88" s="158" t="s">
        <v>38</v>
      </c>
      <c r="F88" s="159" t="s">
        <v>18</v>
      </c>
      <c r="G88" s="160" t="s">
        <v>135</v>
      </c>
      <c r="H88" s="165" t="s">
        <v>110</v>
      </c>
      <c r="I88" s="160">
        <v>88992.68</v>
      </c>
      <c r="J88" s="160">
        <v>88992.68</v>
      </c>
      <c r="K88" s="159">
        <v>0</v>
      </c>
      <c r="L88" s="160">
        <v>8859.4</v>
      </c>
      <c r="M88" s="160">
        <v>0</v>
      </c>
      <c r="N88" s="162">
        <v>8859.4</v>
      </c>
      <c r="O88" s="163">
        <v>9.9552008097744671E-2</v>
      </c>
      <c r="P88" s="162">
        <v>8859.4</v>
      </c>
      <c r="Q88" s="162">
        <v>0</v>
      </c>
      <c r="R88" s="173">
        <v>0</v>
      </c>
      <c r="S88" s="156"/>
      <c r="T88" s="171">
        <v>0</v>
      </c>
      <c r="U88" s="155" t="s">
        <v>571</v>
      </c>
    </row>
    <row r="89" spans="1:21" hidden="1">
      <c r="A89" s="155">
        <v>45349</v>
      </c>
      <c r="B89" s="156" t="s">
        <v>17</v>
      </c>
      <c r="C89" s="157">
        <v>234</v>
      </c>
      <c r="D89" s="158">
        <v>45349</v>
      </c>
      <c r="E89" s="158" t="s">
        <v>38</v>
      </c>
      <c r="F89" s="159" t="s">
        <v>18</v>
      </c>
      <c r="G89" s="160" t="s">
        <v>136</v>
      </c>
      <c r="H89" s="165" t="s">
        <v>110</v>
      </c>
      <c r="I89" s="160">
        <v>10629.72</v>
      </c>
      <c r="J89" s="160">
        <v>10629.72</v>
      </c>
      <c r="K89" s="159">
        <v>0</v>
      </c>
      <c r="L89" s="160">
        <v>1058.21</v>
      </c>
      <c r="M89" s="160">
        <v>0</v>
      </c>
      <c r="N89" s="162">
        <v>1058.21</v>
      </c>
      <c r="O89" s="163">
        <v>9.9552010777329988E-2</v>
      </c>
      <c r="P89" s="162">
        <v>1058.21</v>
      </c>
      <c r="Q89" s="162">
        <v>0</v>
      </c>
      <c r="R89" s="173">
        <v>0</v>
      </c>
      <c r="S89" s="156"/>
      <c r="T89" s="171">
        <v>0</v>
      </c>
      <c r="U89" s="155" t="s">
        <v>571</v>
      </c>
    </row>
    <row r="90" spans="1:21" hidden="1">
      <c r="A90" s="155">
        <v>45350</v>
      </c>
      <c r="B90" s="156" t="s">
        <v>17</v>
      </c>
      <c r="C90" s="157">
        <v>233</v>
      </c>
      <c r="D90" s="158">
        <v>45350</v>
      </c>
      <c r="E90" s="158" t="s">
        <v>38</v>
      </c>
      <c r="F90" s="159" t="s">
        <v>18</v>
      </c>
      <c r="G90" s="160" t="s">
        <v>137</v>
      </c>
      <c r="H90" s="165" t="s">
        <v>138</v>
      </c>
      <c r="I90" s="160">
        <v>7991.3</v>
      </c>
      <c r="J90" s="160">
        <v>7991.3</v>
      </c>
      <c r="K90" s="159">
        <v>0</v>
      </c>
      <c r="L90" s="160">
        <v>1591.1</v>
      </c>
      <c r="M90" s="160">
        <v>0</v>
      </c>
      <c r="N90" s="162">
        <v>1591.1</v>
      </c>
      <c r="O90" s="163">
        <v>0.1991040256278703</v>
      </c>
      <c r="P90" s="162">
        <v>1591.1</v>
      </c>
      <c r="Q90" s="162">
        <v>0</v>
      </c>
      <c r="R90" s="173">
        <v>0</v>
      </c>
      <c r="S90" s="156"/>
      <c r="T90" s="171">
        <v>0</v>
      </c>
      <c r="U90" s="155" t="s">
        <v>571</v>
      </c>
    </row>
    <row r="91" spans="1:21" hidden="1">
      <c r="A91" s="155">
        <v>45352</v>
      </c>
      <c r="B91" s="156" t="s">
        <v>17</v>
      </c>
      <c r="C91" s="157">
        <v>231</v>
      </c>
      <c r="D91" s="158">
        <v>45352</v>
      </c>
      <c r="E91" s="158" t="s">
        <v>38</v>
      </c>
      <c r="F91" s="159" t="s">
        <v>18</v>
      </c>
      <c r="G91" s="160" t="s">
        <v>139</v>
      </c>
      <c r="H91" s="165" t="s">
        <v>140</v>
      </c>
      <c r="I91" s="160">
        <v>36825.79</v>
      </c>
      <c r="J91" s="160">
        <v>36825.79</v>
      </c>
      <c r="K91" s="159">
        <v>0</v>
      </c>
      <c r="L91" s="160">
        <v>9155.25</v>
      </c>
      <c r="M91" s="160">
        <v>0</v>
      </c>
      <c r="N91" s="162">
        <v>9155.25</v>
      </c>
      <c r="O91" s="163">
        <v>0.24860973790378971</v>
      </c>
      <c r="P91" s="162">
        <v>9155.25</v>
      </c>
      <c r="Q91" s="162">
        <v>0</v>
      </c>
      <c r="R91" s="173">
        <v>0</v>
      </c>
      <c r="S91" s="156"/>
      <c r="T91" s="171">
        <v>0</v>
      </c>
      <c r="U91" s="155" t="s">
        <v>571</v>
      </c>
    </row>
    <row r="92" spans="1:21" hidden="1">
      <c r="A92" s="155">
        <v>45352</v>
      </c>
      <c r="B92" s="156" t="s">
        <v>17</v>
      </c>
      <c r="C92" s="157">
        <v>231</v>
      </c>
      <c r="D92" s="158">
        <v>45352</v>
      </c>
      <c r="E92" s="158" t="s">
        <v>38</v>
      </c>
      <c r="F92" s="159" t="s">
        <v>18</v>
      </c>
      <c r="G92" s="160" t="s">
        <v>141</v>
      </c>
      <c r="H92" s="165" t="s">
        <v>140</v>
      </c>
      <c r="I92" s="160">
        <v>85500.86</v>
      </c>
      <c r="J92" s="160">
        <v>85500.86</v>
      </c>
      <c r="K92" s="159">
        <v>0</v>
      </c>
      <c r="L92" s="160">
        <v>17015.599999999999</v>
      </c>
      <c r="M92" s="160">
        <v>0</v>
      </c>
      <c r="N92" s="162">
        <v>17015.599999999999</v>
      </c>
      <c r="O92" s="163">
        <v>0.1990108637503763</v>
      </c>
      <c r="P92" s="162">
        <v>17015.599999999999</v>
      </c>
      <c r="Q92" s="162">
        <v>0</v>
      </c>
      <c r="R92" s="173">
        <v>0</v>
      </c>
      <c r="S92" s="156"/>
      <c r="T92" s="171">
        <v>0</v>
      </c>
      <c r="U92" s="155" t="s">
        <v>571</v>
      </c>
    </row>
    <row r="93" spans="1:21" hidden="1">
      <c r="A93" s="155">
        <v>45352</v>
      </c>
      <c r="B93" s="156" t="s">
        <v>17</v>
      </c>
      <c r="C93" s="157">
        <v>231</v>
      </c>
      <c r="D93" s="158">
        <v>45352</v>
      </c>
      <c r="E93" s="158" t="s">
        <v>38</v>
      </c>
      <c r="F93" s="159" t="s">
        <v>18</v>
      </c>
      <c r="G93" s="160" t="s">
        <v>142</v>
      </c>
      <c r="H93" s="165" t="s">
        <v>140</v>
      </c>
      <c r="I93" s="160">
        <v>10378.31</v>
      </c>
      <c r="J93" s="160">
        <v>10378.31</v>
      </c>
      <c r="K93" s="159">
        <v>0</v>
      </c>
      <c r="L93" s="160">
        <v>1029.2</v>
      </c>
      <c r="M93" s="160">
        <v>0</v>
      </c>
      <c r="N93" s="162">
        <v>1029.2</v>
      </c>
      <c r="O93" s="163">
        <v>9.9168361708216468E-2</v>
      </c>
      <c r="P93" s="162">
        <v>1029.2</v>
      </c>
      <c r="Q93" s="162">
        <v>0</v>
      </c>
      <c r="R93" s="173">
        <v>0</v>
      </c>
      <c r="S93" s="156"/>
      <c r="T93" s="171">
        <v>0</v>
      </c>
      <c r="U93" s="155" t="s">
        <v>571</v>
      </c>
    </row>
    <row r="94" spans="1:21" hidden="1">
      <c r="A94" s="155">
        <v>45355</v>
      </c>
      <c r="B94" s="156" t="s">
        <v>17</v>
      </c>
      <c r="C94" s="157">
        <v>228</v>
      </c>
      <c r="D94" s="158">
        <v>45355</v>
      </c>
      <c r="E94" s="158" t="s">
        <v>38</v>
      </c>
      <c r="F94" s="159" t="s">
        <v>18</v>
      </c>
      <c r="G94" s="160" t="s">
        <v>143</v>
      </c>
      <c r="H94" s="165" t="s">
        <v>144</v>
      </c>
      <c r="I94" s="160">
        <v>67531.47</v>
      </c>
      <c r="J94" s="160">
        <v>67531.47</v>
      </c>
      <c r="K94" s="159">
        <v>0</v>
      </c>
      <c r="L94" s="160">
        <v>6722.89</v>
      </c>
      <c r="M94" s="160">
        <v>0</v>
      </c>
      <c r="N94" s="162">
        <v>6722.89</v>
      </c>
      <c r="O94" s="163">
        <v>9.9551957035734606E-2</v>
      </c>
      <c r="P94" s="162">
        <v>6722.89</v>
      </c>
      <c r="Q94" s="162">
        <v>0</v>
      </c>
      <c r="R94" s="173">
        <v>0</v>
      </c>
      <c r="S94" s="156"/>
      <c r="T94" s="171">
        <v>0</v>
      </c>
      <c r="U94" s="155" t="s">
        <v>571</v>
      </c>
    </row>
    <row r="95" spans="1:21" hidden="1">
      <c r="A95" s="155">
        <v>45355</v>
      </c>
      <c r="B95" s="156" t="s">
        <v>17</v>
      </c>
      <c r="C95" s="157">
        <v>228</v>
      </c>
      <c r="D95" s="158">
        <v>45355</v>
      </c>
      <c r="E95" s="158" t="s">
        <v>38</v>
      </c>
      <c r="F95" s="159" t="s">
        <v>18</v>
      </c>
      <c r="G95" s="160" t="s">
        <v>145</v>
      </c>
      <c r="H95" s="165" t="s">
        <v>144</v>
      </c>
      <c r="I95" s="160">
        <v>58465.66</v>
      </c>
      <c r="J95" s="160">
        <v>58465.66</v>
      </c>
      <c r="K95" s="159">
        <v>0</v>
      </c>
      <c r="L95" s="160">
        <v>5820.37</v>
      </c>
      <c r="M95" s="160">
        <v>0</v>
      </c>
      <c r="N95" s="162">
        <v>5820.37</v>
      </c>
      <c r="O95" s="163">
        <v>9.9551942114396719E-2</v>
      </c>
      <c r="P95" s="162">
        <v>5820.37</v>
      </c>
      <c r="Q95" s="162">
        <v>0</v>
      </c>
      <c r="R95" s="173">
        <v>0</v>
      </c>
      <c r="S95" s="156"/>
      <c r="T95" s="171">
        <v>0</v>
      </c>
      <c r="U95" s="155" t="s">
        <v>571</v>
      </c>
    </row>
    <row r="96" spans="1:21" hidden="1">
      <c r="A96" s="155">
        <v>45355</v>
      </c>
      <c r="B96" s="156" t="s">
        <v>17</v>
      </c>
      <c r="C96" s="157">
        <v>228</v>
      </c>
      <c r="D96" s="158">
        <v>45355</v>
      </c>
      <c r="E96" s="158" t="s">
        <v>38</v>
      </c>
      <c r="F96" s="159" t="s">
        <v>18</v>
      </c>
      <c r="G96" s="160" t="s">
        <v>146</v>
      </c>
      <c r="H96" s="165" t="s">
        <v>144</v>
      </c>
      <c r="I96" s="160">
        <v>8753.6200000000008</v>
      </c>
      <c r="J96" s="160">
        <v>8753.6200000000008</v>
      </c>
      <c r="K96" s="159">
        <v>0</v>
      </c>
      <c r="L96" s="160">
        <v>871.44</v>
      </c>
      <c r="M96" s="160">
        <v>0</v>
      </c>
      <c r="N96" s="162">
        <v>871.44</v>
      </c>
      <c r="O96" s="163">
        <v>9.9551956790447829E-2</v>
      </c>
      <c r="P96" s="162">
        <v>871.44</v>
      </c>
      <c r="Q96" s="162">
        <v>0</v>
      </c>
      <c r="R96" s="173">
        <v>0</v>
      </c>
      <c r="S96" s="156"/>
      <c r="T96" s="171">
        <v>0</v>
      </c>
      <c r="U96" s="155" t="s">
        <v>571</v>
      </c>
    </row>
    <row r="97" spans="1:21" hidden="1">
      <c r="A97" s="155">
        <v>45356</v>
      </c>
      <c r="B97" s="156" t="s">
        <v>17</v>
      </c>
      <c r="C97" s="157">
        <v>227</v>
      </c>
      <c r="D97" s="158">
        <v>45356</v>
      </c>
      <c r="E97" s="158" t="s">
        <v>38</v>
      </c>
      <c r="F97" s="159" t="s">
        <v>18</v>
      </c>
      <c r="G97" s="160" t="s">
        <v>147</v>
      </c>
      <c r="H97" s="165" t="s">
        <v>148</v>
      </c>
      <c r="I97" s="160">
        <v>10045</v>
      </c>
      <c r="J97" s="160">
        <v>0</v>
      </c>
      <c r="K97" s="159">
        <v>10045</v>
      </c>
      <c r="L97" s="160">
        <v>1000</v>
      </c>
      <c r="M97" s="160">
        <v>0</v>
      </c>
      <c r="N97" s="162">
        <v>1000</v>
      </c>
      <c r="O97" s="163">
        <v>9.9552015928322551E-2</v>
      </c>
      <c r="P97" s="162">
        <v>0</v>
      </c>
      <c r="Q97" s="162">
        <v>1000</v>
      </c>
      <c r="R97" s="173">
        <v>50</v>
      </c>
      <c r="S97" s="156"/>
      <c r="T97" s="171">
        <v>950</v>
      </c>
      <c r="U97" s="155" t="s">
        <v>571</v>
      </c>
    </row>
    <row r="98" spans="1:21" hidden="1">
      <c r="A98" s="155">
        <v>45356</v>
      </c>
      <c r="B98" s="156" t="s">
        <v>17</v>
      </c>
      <c r="C98" s="157">
        <v>227</v>
      </c>
      <c r="D98" s="158">
        <v>45356</v>
      </c>
      <c r="E98" s="158" t="s">
        <v>38</v>
      </c>
      <c r="F98" s="159" t="s">
        <v>18</v>
      </c>
      <c r="G98" s="160" t="s">
        <v>149</v>
      </c>
      <c r="H98" s="161" t="s">
        <v>20</v>
      </c>
      <c r="I98" s="160">
        <v>1315554.46</v>
      </c>
      <c r="J98" s="160">
        <v>1315554.46</v>
      </c>
      <c r="K98" s="159">
        <v>0</v>
      </c>
      <c r="L98" s="160"/>
      <c r="M98" s="160">
        <v>0</v>
      </c>
      <c r="N98" s="162">
        <v>0</v>
      </c>
      <c r="O98" s="163">
        <v>0</v>
      </c>
      <c r="P98" s="162">
        <v>0</v>
      </c>
      <c r="Q98" s="162">
        <v>0</v>
      </c>
      <c r="R98" s="173">
        <v>0</v>
      </c>
      <c r="S98" s="156"/>
      <c r="T98" s="171">
        <v>0</v>
      </c>
      <c r="U98" s="155" t="s">
        <v>571</v>
      </c>
    </row>
    <row r="99" spans="1:21" hidden="1">
      <c r="A99" s="155">
        <v>45357</v>
      </c>
      <c r="B99" s="156" t="s">
        <v>17</v>
      </c>
      <c r="C99" s="157">
        <v>226</v>
      </c>
      <c r="D99" s="158">
        <v>45357</v>
      </c>
      <c r="E99" s="158" t="s">
        <v>38</v>
      </c>
      <c r="F99" s="159" t="s">
        <v>18</v>
      </c>
      <c r="G99" s="160" t="s">
        <v>150</v>
      </c>
      <c r="H99" s="165" t="s">
        <v>151</v>
      </c>
      <c r="I99" s="160">
        <v>1450284.66</v>
      </c>
      <c r="J99" s="160">
        <v>1450284.66</v>
      </c>
      <c r="K99" s="159">
        <v>0</v>
      </c>
      <c r="L99" s="160">
        <v>288757.52</v>
      </c>
      <c r="M99" s="160">
        <v>0</v>
      </c>
      <c r="N99" s="162">
        <v>288757.52</v>
      </c>
      <c r="O99" s="163">
        <v>0.19910402968752358</v>
      </c>
      <c r="P99" s="162">
        <v>288757.52</v>
      </c>
      <c r="Q99" s="162">
        <v>0</v>
      </c>
      <c r="R99" s="173">
        <v>0</v>
      </c>
      <c r="S99" s="156"/>
      <c r="T99" s="171">
        <v>0</v>
      </c>
      <c r="U99" s="155" t="s">
        <v>571</v>
      </c>
    </row>
    <row r="100" spans="1:21" hidden="1">
      <c r="A100" s="155">
        <v>45358</v>
      </c>
      <c r="B100" s="156" t="s">
        <v>17</v>
      </c>
      <c r="C100" s="157">
        <v>225</v>
      </c>
      <c r="D100" s="158">
        <v>45358</v>
      </c>
      <c r="E100" s="158" t="s">
        <v>38</v>
      </c>
      <c r="F100" s="159" t="s">
        <v>18</v>
      </c>
      <c r="G100" s="160" t="s">
        <v>152</v>
      </c>
      <c r="H100" s="165" t="s">
        <v>153</v>
      </c>
      <c r="I100" s="160">
        <v>36865.15</v>
      </c>
      <c r="J100" s="160">
        <v>19000</v>
      </c>
      <c r="K100" s="159">
        <v>17865.150000000001</v>
      </c>
      <c r="L100" s="160">
        <v>7340</v>
      </c>
      <c r="M100" s="160">
        <v>0</v>
      </c>
      <c r="N100" s="162">
        <v>7340</v>
      </c>
      <c r="O100" s="163">
        <v>0.1991040318566451</v>
      </c>
      <c r="P100" s="162">
        <v>3782.976605276257</v>
      </c>
      <c r="Q100" s="162">
        <v>3557.0233947237434</v>
      </c>
      <c r="R100" s="173">
        <v>177.85116973618719</v>
      </c>
      <c r="S100" s="156"/>
      <c r="T100" s="171">
        <v>3379.1722249875561</v>
      </c>
      <c r="U100" s="155" t="s">
        <v>571</v>
      </c>
    </row>
    <row r="101" spans="1:21" hidden="1">
      <c r="A101" s="155">
        <v>45359</v>
      </c>
      <c r="B101" s="156" t="s">
        <v>17</v>
      </c>
      <c r="C101" s="157">
        <v>224</v>
      </c>
      <c r="D101" s="158">
        <v>45359</v>
      </c>
      <c r="E101" s="158" t="s">
        <v>38</v>
      </c>
      <c r="F101" s="159" t="s">
        <v>18</v>
      </c>
      <c r="G101" s="160" t="s">
        <v>154</v>
      </c>
      <c r="H101" s="165" t="s">
        <v>101</v>
      </c>
      <c r="I101" s="160">
        <v>213456.25</v>
      </c>
      <c r="J101" s="160">
        <v>213456.25</v>
      </c>
      <c r="K101" s="159">
        <v>0</v>
      </c>
      <c r="L101" s="160">
        <v>37187.5</v>
      </c>
      <c r="M101" s="160">
        <v>0</v>
      </c>
      <c r="N101" s="162">
        <v>37187.5</v>
      </c>
      <c r="O101" s="163">
        <v>0.17421602787456447</v>
      </c>
      <c r="P101" s="162">
        <v>37187.5</v>
      </c>
      <c r="Q101" s="162">
        <v>0</v>
      </c>
      <c r="R101" s="173">
        <v>0</v>
      </c>
      <c r="S101" s="156"/>
      <c r="T101" s="171">
        <v>0</v>
      </c>
      <c r="U101" s="155" t="s">
        <v>571</v>
      </c>
    </row>
    <row r="102" spans="1:21" hidden="1">
      <c r="A102" s="155">
        <v>45359</v>
      </c>
      <c r="B102" s="156" t="s">
        <v>17</v>
      </c>
      <c r="C102" s="157">
        <v>224</v>
      </c>
      <c r="D102" s="158">
        <v>45359</v>
      </c>
      <c r="E102" s="158" t="s">
        <v>38</v>
      </c>
      <c r="F102" s="159" t="s">
        <v>18</v>
      </c>
      <c r="G102" s="160" t="s">
        <v>155</v>
      </c>
      <c r="H102" s="165" t="s">
        <v>156</v>
      </c>
      <c r="I102" s="160">
        <v>37708.75</v>
      </c>
      <c r="J102" s="160">
        <v>37708.75</v>
      </c>
      <c r="K102" s="159">
        <v>0</v>
      </c>
      <c r="L102" s="160">
        <v>3750</v>
      </c>
      <c r="M102" s="160">
        <v>0</v>
      </c>
      <c r="N102" s="162">
        <v>3750</v>
      </c>
      <c r="O102" s="163">
        <v>9.9446414956740808E-2</v>
      </c>
      <c r="P102" s="162">
        <v>3750</v>
      </c>
      <c r="Q102" s="162">
        <v>0</v>
      </c>
      <c r="R102" s="173">
        <v>0</v>
      </c>
      <c r="S102" s="156"/>
      <c r="T102" s="171">
        <v>0</v>
      </c>
      <c r="U102" s="155" t="s">
        <v>571</v>
      </c>
    </row>
    <row r="103" spans="1:21" hidden="1">
      <c r="A103" s="155">
        <v>45362</v>
      </c>
      <c r="B103" s="156" t="s">
        <v>17</v>
      </c>
      <c r="C103" s="157">
        <v>221</v>
      </c>
      <c r="D103" s="158">
        <v>45362</v>
      </c>
      <c r="E103" s="158" t="s">
        <v>38</v>
      </c>
      <c r="F103" s="159" t="s">
        <v>18</v>
      </c>
      <c r="G103" s="160" t="s">
        <v>157</v>
      </c>
      <c r="H103" s="165" t="s">
        <v>138</v>
      </c>
      <c r="I103" s="160">
        <v>7991.3</v>
      </c>
      <c r="J103" s="160">
        <v>7991.3</v>
      </c>
      <c r="K103" s="159">
        <v>0</v>
      </c>
      <c r="L103" s="160">
        <v>1591.1</v>
      </c>
      <c r="M103" s="160">
        <v>0</v>
      </c>
      <c r="N103" s="162">
        <v>1591.1</v>
      </c>
      <c r="O103" s="163">
        <v>0.1991040256278703</v>
      </c>
      <c r="P103" s="162">
        <v>1591.1</v>
      </c>
      <c r="Q103" s="162">
        <v>0</v>
      </c>
      <c r="R103" s="173">
        <v>0</v>
      </c>
      <c r="S103" s="156"/>
      <c r="T103" s="171">
        <v>0</v>
      </c>
      <c r="U103" s="155" t="s">
        <v>571</v>
      </c>
    </row>
    <row r="104" spans="1:21" hidden="1">
      <c r="A104" s="155">
        <v>45363</v>
      </c>
      <c r="B104" s="156" t="s">
        <v>17</v>
      </c>
      <c r="C104" s="157">
        <v>220</v>
      </c>
      <c r="D104" s="158">
        <v>45363</v>
      </c>
      <c r="E104" s="158" t="s">
        <v>38</v>
      </c>
      <c r="F104" s="159" t="s">
        <v>18</v>
      </c>
      <c r="G104" s="160" t="s">
        <v>158</v>
      </c>
      <c r="H104" s="165" t="s">
        <v>107</v>
      </c>
      <c r="I104" s="160">
        <v>11327.51</v>
      </c>
      <c r="J104" s="160">
        <v>11327.51</v>
      </c>
      <c r="K104" s="159">
        <v>0</v>
      </c>
      <c r="L104" s="160">
        <v>1536.5</v>
      </c>
      <c r="M104" s="160">
        <v>878</v>
      </c>
      <c r="N104" s="162">
        <v>2414.5</v>
      </c>
      <c r="O104" s="163">
        <v>0.21315364100318604</v>
      </c>
      <c r="P104" s="162">
        <v>2414.5</v>
      </c>
      <c r="Q104" s="162">
        <v>0</v>
      </c>
      <c r="R104" s="173">
        <v>0</v>
      </c>
      <c r="S104" s="156"/>
      <c r="T104" s="171">
        <v>0</v>
      </c>
      <c r="U104" s="155" t="s">
        <v>571</v>
      </c>
    </row>
    <row r="105" spans="1:21" hidden="1">
      <c r="A105" s="155">
        <v>45365</v>
      </c>
      <c r="B105" s="156" t="s">
        <v>17</v>
      </c>
      <c r="C105" s="157">
        <v>218</v>
      </c>
      <c r="D105" s="158">
        <v>45365</v>
      </c>
      <c r="E105" s="158" t="s">
        <v>38</v>
      </c>
      <c r="F105" s="159" t="s">
        <v>18</v>
      </c>
      <c r="G105" s="160" t="s">
        <v>159</v>
      </c>
      <c r="H105" s="165" t="s">
        <v>132</v>
      </c>
      <c r="I105" s="160">
        <v>54202.5</v>
      </c>
      <c r="J105" s="160">
        <v>0</v>
      </c>
      <c r="K105" s="159">
        <v>54202.5</v>
      </c>
      <c r="L105" s="160">
        <v>4500</v>
      </c>
      <c r="M105" s="160">
        <v>4500</v>
      </c>
      <c r="N105" s="162">
        <v>9000</v>
      </c>
      <c r="O105" s="163">
        <v>0.16604400166044</v>
      </c>
      <c r="P105" s="162">
        <v>0</v>
      </c>
      <c r="Q105" s="162">
        <v>9000</v>
      </c>
      <c r="R105" s="173">
        <v>450</v>
      </c>
      <c r="S105" s="156"/>
      <c r="T105" s="171">
        <v>8550</v>
      </c>
      <c r="U105" s="155" t="s">
        <v>571</v>
      </c>
    </row>
    <row r="106" spans="1:21" hidden="1">
      <c r="A106" s="155">
        <v>45366</v>
      </c>
      <c r="B106" s="156" t="s">
        <v>17</v>
      </c>
      <c r="C106" s="157">
        <v>217</v>
      </c>
      <c r="D106" s="158">
        <v>45366</v>
      </c>
      <c r="E106" s="158" t="s">
        <v>38</v>
      </c>
      <c r="F106" s="159" t="s">
        <v>18</v>
      </c>
      <c r="G106" s="160" t="s">
        <v>160</v>
      </c>
      <c r="H106" s="165" t="s">
        <v>161</v>
      </c>
      <c r="I106" s="160">
        <v>5022.5</v>
      </c>
      <c r="J106" s="160">
        <v>5022.5</v>
      </c>
      <c r="K106" s="159">
        <v>0</v>
      </c>
      <c r="L106" s="160">
        <v>1250</v>
      </c>
      <c r="M106" s="160">
        <v>0</v>
      </c>
      <c r="N106" s="162">
        <v>1250</v>
      </c>
      <c r="O106" s="163">
        <v>0.24888003982080636</v>
      </c>
      <c r="P106" s="162">
        <v>1250</v>
      </c>
      <c r="Q106" s="162">
        <v>0</v>
      </c>
      <c r="R106" s="173">
        <v>0</v>
      </c>
      <c r="S106" s="156"/>
      <c r="T106" s="171">
        <v>0</v>
      </c>
      <c r="U106" s="155" t="s">
        <v>571</v>
      </c>
    </row>
    <row r="107" spans="1:21" hidden="1">
      <c r="A107" s="155">
        <v>45366</v>
      </c>
      <c r="B107" s="156" t="s">
        <v>17</v>
      </c>
      <c r="C107" s="157">
        <v>217</v>
      </c>
      <c r="D107" s="158">
        <v>45366</v>
      </c>
      <c r="E107" s="158" t="s">
        <v>38</v>
      </c>
      <c r="F107" s="159" t="s">
        <v>18</v>
      </c>
      <c r="G107" s="160" t="s">
        <v>162</v>
      </c>
      <c r="H107" s="165" t="s">
        <v>161</v>
      </c>
      <c r="I107" s="160">
        <v>5022.5</v>
      </c>
      <c r="J107" s="160">
        <v>5022.5</v>
      </c>
      <c r="K107" s="159">
        <v>0</v>
      </c>
      <c r="L107" s="160">
        <v>500</v>
      </c>
      <c r="M107" s="160">
        <v>0</v>
      </c>
      <c r="N107" s="162">
        <v>500</v>
      </c>
      <c r="O107" s="163">
        <v>9.9552015928322551E-2</v>
      </c>
      <c r="P107" s="162">
        <v>500</v>
      </c>
      <c r="Q107" s="162">
        <v>0</v>
      </c>
      <c r="R107" s="173">
        <v>0</v>
      </c>
      <c r="S107" s="156"/>
      <c r="T107" s="171">
        <v>0</v>
      </c>
      <c r="U107" s="155" t="s">
        <v>571</v>
      </c>
    </row>
    <row r="108" spans="1:21" hidden="1">
      <c r="A108" s="155">
        <v>45366</v>
      </c>
      <c r="B108" s="156" t="s">
        <v>17</v>
      </c>
      <c r="C108" s="157">
        <v>217</v>
      </c>
      <c r="D108" s="158">
        <v>45366</v>
      </c>
      <c r="E108" s="158" t="s">
        <v>38</v>
      </c>
      <c r="F108" s="159" t="s">
        <v>18</v>
      </c>
      <c r="G108" s="160" t="s">
        <v>163</v>
      </c>
      <c r="H108" s="165" t="s">
        <v>161</v>
      </c>
      <c r="I108" s="160">
        <v>23909.11</v>
      </c>
      <c r="J108" s="160">
        <v>23909.11</v>
      </c>
      <c r="K108" s="159">
        <v>0</v>
      </c>
      <c r="L108" s="160">
        <v>2380.1999999999998</v>
      </c>
      <c r="M108" s="160">
        <v>0</v>
      </c>
      <c r="N108" s="162">
        <v>2380.1999999999998</v>
      </c>
      <c r="O108" s="163">
        <v>9.9552011764553333E-2</v>
      </c>
      <c r="P108" s="162">
        <v>2380.1999999999998</v>
      </c>
      <c r="Q108" s="162">
        <v>0</v>
      </c>
      <c r="R108" s="173">
        <v>0</v>
      </c>
      <c r="S108" s="156"/>
      <c r="T108" s="171">
        <v>0</v>
      </c>
      <c r="U108" s="155" t="s">
        <v>571</v>
      </c>
    </row>
    <row r="109" spans="1:21" hidden="1">
      <c r="A109" s="155">
        <v>45366</v>
      </c>
      <c r="B109" s="156" t="s">
        <v>17</v>
      </c>
      <c r="C109" s="157">
        <v>217</v>
      </c>
      <c r="D109" s="158">
        <v>45366</v>
      </c>
      <c r="E109" s="158" t="s">
        <v>38</v>
      </c>
      <c r="F109" s="159" t="s">
        <v>18</v>
      </c>
      <c r="G109" s="160" t="s">
        <v>164</v>
      </c>
      <c r="H109" s="165" t="s">
        <v>161</v>
      </c>
      <c r="I109" s="160">
        <v>5022.5</v>
      </c>
      <c r="J109" s="160">
        <v>5022.5</v>
      </c>
      <c r="K109" s="159">
        <v>0</v>
      </c>
      <c r="L109" s="160">
        <v>1000</v>
      </c>
      <c r="M109" s="160">
        <v>0</v>
      </c>
      <c r="N109" s="162">
        <v>1000</v>
      </c>
      <c r="O109" s="163">
        <v>0.1991040318566451</v>
      </c>
      <c r="P109" s="162">
        <v>1000</v>
      </c>
      <c r="Q109" s="162">
        <v>0</v>
      </c>
      <c r="R109" s="173">
        <v>0</v>
      </c>
      <c r="S109" s="156"/>
      <c r="T109" s="171">
        <v>0</v>
      </c>
      <c r="U109" s="155" t="s">
        <v>571</v>
      </c>
    </row>
    <row r="110" spans="1:21" hidden="1">
      <c r="A110" s="155">
        <v>45369</v>
      </c>
      <c r="B110" s="156" t="s">
        <v>17</v>
      </c>
      <c r="C110" s="157">
        <v>214</v>
      </c>
      <c r="D110" s="158">
        <v>45369</v>
      </c>
      <c r="E110" s="158" t="s">
        <v>38</v>
      </c>
      <c r="F110" s="159" t="s">
        <v>18</v>
      </c>
      <c r="G110" s="160" t="s">
        <v>165</v>
      </c>
      <c r="H110" s="165" t="s">
        <v>166</v>
      </c>
      <c r="I110" s="160">
        <v>2838242.08</v>
      </c>
      <c r="J110" s="160">
        <v>2838242.08</v>
      </c>
      <c r="K110" s="159">
        <v>0</v>
      </c>
      <c r="L110" s="160">
        <v>280543.35999999999</v>
      </c>
      <c r="M110" s="160">
        <v>0</v>
      </c>
      <c r="N110" s="162">
        <v>280543.35999999999</v>
      </c>
      <c r="O110" s="163">
        <v>9.8844056318127732E-2</v>
      </c>
      <c r="P110" s="162">
        <v>280543.35999999999</v>
      </c>
      <c r="Q110" s="162">
        <v>0</v>
      </c>
      <c r="R110" s="173">
        <v>0</v>
      </c>
      <c r="S110" s="156"/>
      <c r="T110" s="171">
        <v>0</v>
      </c>
      <c r="U110" s="155" t="s">
        <v>571</v>
      </c>
    </row>
    <row r="111" spans="1:21" hidden="1">
      <c r="A111" s="155">
        <v>45369</v>
      </c>
      <c r="B111" s="156" t="s">
        <v>17</v>
      </c>
      <c r="C111" s="157">
        <v>214</v>
      </c>
      <c r="D111" s="158">
        <v>45369</v>
      </c>
      <c r="E111" s="158" t="s">
        <v>38</v>
      </c>
      <c r="F111" s="159" t="s">
        <v>18</v>
      </c>
      <c r="G111" s="160" t="s">
        <v>167</v>
      </c>
      <c r="H111" s="165" t="s">
        <v>92</v>
      </c>
      <c r="I111" s="160">
        <v>71861.75</v>
      </c>
      <c r="J111" s="160">
        <v>71861.75</v>
      </c>
      <c r="K111" s="159">
        <v>0</v>
      </c>
      <c r="L111" s="160">
        <v>12512.5</v>
      </c>
      <c r="M111" s="160">
        <v>0</v>
      </c>
      <c r="N111" s="162">
        <v>12512.5</v>
      </c>
      <c r="O111" s="163">
        <v>0.17411905499100705</v>
      </c>
      <c r="P111" s="162">
        <v>12512.5</v>
      </c>
      <c r="Q111" s="162">
        <v>0</v>
      </c>
      <c r="R111" s="173">
        <v>0</v>
      </c>
      <c r="S111" s="156"/>
      <c r="T111" s="171">
        <v>0</v>
      </c>
      <c r="U111" s="155" t="s">
        <v>571</v>
      </c>
    </row>
    <row r="112" spans="1:21" hidden="1">
      <c r="A112" s="155">
        <v>45369</v>
      </c>
      <c r="B112" s="156" t="s">
        <v>17</v>
      </c>
      <c r="C112" s="157">
        <v>214</v>
      </c>
      <c r="D112" s="158">
        <v>45369</v>
      </c>
      <c r="E112" s="158" t="s">
        <v>38</v>
      </c>
      <c r="F112" s="159" t="s">
        <v>18</v>
      </c>
      <c r="G112" s="160" t="s">
        <v>168</v>
      </c>
      <c r="H112" s="161" t="s">
        <v>20</v>
      </c>
      <c r="I112" s="160">
        <v>716302.31</v>
      </c>
      <c r="J112" s="160">
        <v>0</v>
      </c>
      <c r="K112" s="159">
        <v>716302.31</v>
      </c>
      <c r="L112" s="160"/>
      <c r="M112" s="160">
        <v>0</v>
      </c>
      <c r="N112" s="162">
        <v>0</v>
      </c>
      <c r="O112" s="163">
        <v>0</v>
      </c>
      <c r="P112" s="162">
        <v>0</v>
      </c>
      <c r="Q112" s="162">
        <v>0</v>
      </c>
      <c r="R112" s="173">
        <v>0</v>
      </c>
      <c r="S112" s="156"/>
      <c r="T112" s="171">
        <v>0</v>
      </c>
      <c r="U112" s="155" t="s">
        <v>571</v>
      </c>
    </row>
    <row r="113" spans="1:21" hidden="1">
      <c r="A113" s="155">
        <v>45371</v>
      </c>
      <c r="B113" s="156" t="s">
        <v>17</v>
      </c>
      <c r="C113" s="157">
        <v>212</v>
      </c>
      <c r="D113" s="158">
        <v>45371</v>
      </c>
      <c r="E113" s="158" t="s">
        <v>38</v>
      </c>
      <c r="F113" s="159" t="s">
        <v>18</v>
      </c>
      <c r="G113" s="160" t="s">
        <v>169</v>
      </c>
      <c r="H113" s="165" t="s">
        <v>148</v>
      </c>
      <c r="I113" s="160">
        <v>914828.1</v>
      </c>
      <c r="J113" s="160">
        <v>914828.1</v>
      </c>
      <c r="K113" s="159">
        <v>0</v>
      </c>
      <c r="L113" s="160">
        <v>91069</v>
      </c>
      <c r="M113" s="160">
        <v>0</v>
      </c>
      <c r="N113" s="162">
        <v>91069</v>
      </c>
      <c r="O113" s="163">
        <v>9.9547663653969526E-2</v>
      </c>
      <c r="P113" s="162">
        <v>91069</v>
      </c>
      <c r="Q113" s="162">
        <v>0</v>
      </c>
      <c r="R113" s="173">
        <v>0</v>
      </c>
      <c r="S113" s="156"/>
      <c r="T113" s="171">
        <v>0</v>
      </c>
      <c r="U113" s="155" t="s">
        <v>571</v>
      </c>
    </row>
    <row r="114" spans="1:21" hidden="1">
      <c r="A114" s="155">
        <v>45371</v>
      </c>
      <c r="B114" s="156" t="s">
        <v>17</v>
      </c>
      <c r="C114" s="157">
        <v>212</v>
      </c>
      <c r="D114" s="158">
        <v>45371</v>
      </c>
      <c r="E114" s="158" t="s">
        <v>38</v>
      </c>
      <c r="F114" s="159" t="s">
        <v>18</v>
      </c>
      <c r="G114" s="160" t="s">
        <v>170</v>
      </c>
      <c r="H114" s="165" t="s">
        <v>132</v>
      </c>
      <c r="I114" s="160">
        <v>45202.5</v>
      </c>
      <c r="J114" s="160">
        <v>0</v>
      </c>
      <c r="K114" s="159">
        <v>45202.5</v>
      </c>
      <c r="L114" s="160">
        <v>4500</v>
      </c>
      <c r="M114" s="160">
        <v>4500</v>
      </c>
      <c r="N114" s="162">
        <v>9000</v>
      </c>
      <c r="O114" s="163">
        <v>0.1991040318566451</v>
      </c>
      <c r="P114" s="162">
        <v>0</v>
      </c>
      <c r="Q114" s="162">
        <v>9000</v>
      </c>
      <c r="R114" s="173">
        <v>450</v>
      </c>
      <c r="S114" s="156"/>
      <c r="T114" s="171">
        <v>8550</v>
      </c>
      <c r="U114" s="155" t="s">
        <v>571</v>
      </c>
    </row>
    <row r="115" spans="1:21" hidden="1">
      <c r="A115" s="155">
        <v>45371</v>
      </c>
      <c r="B115" s="156" t="s">
        <v>17</v>
      </c>
      <c r="C115" s="157">
        <v>212</v>
      </c>
      <c r="D115" s="158">
        <v>45371</v>
      </c>
      <c r="E115" s="158" t="s">
        <v>38</v>
      </c>
      <c r="F115" s="159" t="s">
        <v>18</v>
      </c>
      <c r="G115" s="160">
        <v>14808</v>
      </c>
      <c r="H115" s="165" t="s">
        <v>166</v>
      </c>
      <c r="I115" s="160">
        <v>-100537.28</v>
      </c>
      <c r="J115" s="160">
        <v>0</v>
      </c>
      <c r="K115" s="159">
        <v>-100537.28</v>
      </c>
      <c r="L115" s="160">
        <v>-9939.4</v>
      </c>
      <c r="M115" s="160">
        <v>0</v>
      </c>
      <c r="N115" s="162">
        <v>-9939.4</v>
      </c>
      <c r="O115" s="163">
        <v>9.886282978811442E-2</v>
      </c>
      <c r="P115" s="162">
        <v>0</v>
      </c>
      <c r="Q115" s="162">
        <v>-9939.4</v>
      </c>
      <c r="R115" s="173">
        <v>-496.97</v>
      </c>
      <c r="S115" s="156"/>
      <c r="T115" s="171">
        <v>-9442.43</v>
      </c>
      <c r="U115" s="155" t="s">
        <v>571</v>
      </c>
    </row>
    <row r="116" spans="1:21" hidden="1">
      <c r="A116" s="155">
        <v>45372</v>
      </c>
      <c r="B116" s="156" t="s">
        <v>17</v>
      </c>
      <c r="C116" s="157">
        <v>211</v>
      </c>
      <c r="D116" s="158">
        <v>45372</v>
      </c>
      <c r="E116" s="158" t="s">
        <v>38</v>
      </c>
      <c r="F116" s="159" t="s">
        <v>18</v>
      </c>
      <c r="G116" s="160" t="s">
        <v>171</v>
      </c>
      <c r="H116" s="165" t="s">
        <v>172</v>
      </c>
      <c r="I116" s="160">
        <v>385482.9</v>
      </c>
      <c r="J116" s="160">
        <v>385482.9</v>
      </c>
      <c r="K116" s="159">
        <v>0</v>
      </c>
      <c r="L116" s="160">
        <v>38375.599999999999</v>
      </c>
      <c r="M116" s="160">
        <v>0</v>
      </c>
      <c r="N116" s="162">
        <v>38375.599999999999</v>
      </c>
      <c r="O116" s="163">
        <v>9.9552016444828029E-2</v>
      </c>
      <c r="P116" s="162">
        <v>38375.599999999999</v>
      </c>
      <c r="Q116" s="162">
        <v>0</v>
      </c>
      <c r="R116" s="173">
        <v>0</v>
      </c>
      <c r="S116" s="156"/>
      <c r="T116" s="171">
        <v>0</v>
      </c>
      <c r="U116" s="155" t="s">
        <v>571</v>
      </c>
    </row>
    <row r="117" spans="1:21" hidden="1">
      <c r="A117" s="155">
        <v>45377</v>
      </c>
      <c r="B117" s="156" t="s">
        <v>17</v>
      </c>
      <c r="C117" s="157">
        <v>206</v>
      </c>
      <c r="D117" s="158">
        <v>45377</v>
      </c>
      <c r="E117" s="158" t="s">
        <v>38</v>
      </c>
      <c r="F117" s="159" t="s">
        <v>18</v>
      </c>
      <c r="G117" s="160" t="s">
        <v>173</v>
      </c>
      <c r="H117" s="165" t="s">
        <v>174</v>
      </c>
      <c r="I117" s="160">
        <v>-19587.75</v>
      </c>
      <c r="J117" s="160">
        <v>0</v>
      </c>
      <c r="K117" s="159">
        <v>-19587.75</v>
      </c>
      <c r="L117" s="160">
        <v>-1950</v>
      </c>
      <c r="M117" s="160">
        <v>-975</v>
      </c>
      <c r="N117" s="162">
        <v>-2925</v>
      </c>
      <c r="O117" s="163">
        <v>0.14932802389248381</v>
      </c>
      <c r="P117" s="162">
        <v>0</v>
      </c>
      <c r="Q117" s="162">
        <v>-2925</v>
      </c>
      <c r="R117" s="173">
        <v>-146.25</v>
      </c>
      <c r="S117" s="156"/>
      <c r="T117" s="171">
        <v>-2778.75</v>
      </c>
      <c r="U117" s="155" t="s">
        <v>571</v>
      </c>
    </row>
    <row r="118" spans="1:21" hidden="1">
      <c r="A118" s="155">
        <v>45377</v>
      </c>
      <c r="B118" s="156" t="s">
        <v>17</v>
      </c>
      <c r="C118" s="157">
        <v>206</v>
      </c>
      <c r="D118" s="158">
        <v>45377</v>
      </c>
      <c r="E118" s="158" t="s">
        <v>38</v>
      </c>
      <c r="F118" s="159" t="s">
        <v>18</v>
      </c>
      <c r="G118" s="160" t="s">
        <v>175</v>
      </c>
      <c r="H118" s="165" t="s">
        <v>174</v>
      </c>
      <c r="I118" s="160">
        <v>300119.49</v>
      </c>
      <c r="J118" s="160">
        <v>125326.48</v>
      </c>
      <c r="K118" s="159">
        <v>174793.01</v>
      </c>
      <c r="L118" s="160">
        <v>74693.75</v>
      </c>
      <c r="M118" s="160">
        <v>0</v>
      </c>
      <c r="N118" s="162">
        <v>74693.75</v>
      </c>
      <c r="O118" s="163">
        <v>0.24888003774763179</v>
      </c>
      <c r="P118" s="162">
        <v>31191.259073177818</v>
      </c>
      <c r="Q118" s="162">
        <v>43502.490926822182</v>
      </c>
      <c r="R118" s="173">
        <v>2175.1245463411092</v>
      </c>
      <c r="S118" s="156"/>
      <c r="T118" s="171">
        <v>41327.366380481071</v>
      </c>
      <c r="U118" s="155" t="s">
        <v>571</v>
      </c>
    </row>
    <row r="119" spans="1:21" hidden="1">
      <c r="A119" s="155">
        <v>45377</v>
      </c>
      <c r="B119" s="156" t="s">
        <v>17</v>
      </c>
      <c r="C119" s="157">
        <v>206</v>
      </c>
      <c r="D119" s="158">
        <v>45377</v>
      </c>
      <c r="E119" s="158" t="s">
        <v>38</v>
      </c>
      <c r="F119" s="159" t="s">
        <v>18</v>
      </c>
      <c r="G119" s="160" t="s">
        <v>176</v>
      </c>
      <c r="H119" s="165" t="s">
        <v>174</v>
      </c>
      <c r="I119" s="160">
        <v>24324.97</v>
      </c>
      <c r="J119" s="160">
        <v>24075.98</v>
      </c>
      <c r="K119" s="159">
        <v>248.9900000000016</v>
      </c>
      <c r="L119" s="160">
        <v>6054</v>
      </c>
      <c r="M119" s="160">
        <v>0</v>
      </c>
      <c r="N119" s="162">
        <v>6054</v>
      </c>
      <c r="O119" s="163">
        <v>0.24888006028373313</v>
      </c>
      <c r="P119" s="162">
        <v>5992.0313537899528</v>
      </c>
      <c r="Q119" s="162">
        <v>61.968646210047112</v>
      </c>
      <c r="R119" s="173">
        <v>3.0984323105023557</v>
      </c>
      <c r="S119" s="156"/>
      <c r="T119" s="171">
        <v>58.870213899544758</v>
      </c>
      <c r="U119" s="155" t="s">
        <v>571</v>
      </c>
    </row>
    <row r="120" spans="1:21" hidden="1">
      <c r="A120" s="155">
        <v>45377</v>
      </c>
      <c r="B120" s="156" t="s">
        <v>17</v>
      </c>
      <c r="C120" s="157">
        <v>206</v>
      </c>
      <c r="D120" s="158">
        <v>45377</v>
      </c>
      <c r="E120" s="158" t="s">
        <v>38</v>
      </c>
      <c r="F120" s="159" t="s">
        <v>18</v>
      </c>
      <c r="G120" s="160" t="s">
        <v>177</v>
      </c>
      <c r="H120" s="165" t="s">
        <v>174</v>
      </c>
      <c r="I120" s="160">
        <v>15202.11</v>
      </c>
      <c r="J120" s="160">
        <v>15202.11</v>
      </c>
      <c r="K120" s="159">
        <v>0</v>
      </c>
      <c r="L120" s="160">
        <v>1513.4</v>
      </c>
      <c r="M120" s="160">
        <v>0</v>
      </c>
      <c r="N120" s="162">
        <v>1513.4</v>
      </c>
      <c r="O120" s="163">
        <v>9.9551970088362737E-2</v>
      </c>
      <c r="P120" s="162">
        <v>1513.4</v>
      </c>
      <c r="Q120" s="162">
        <v>0</v>
      </c>
      <c r="R120" s="173">
        <v>0</v>
      </c>
      <c r="S120" s="156"/>
      <c r="T120" s="171">
        <v>0</v>
      </c>
      <c r="U120" s="155" t="s">
        <v>571</v>
      </c>
    </row>
    <row r="121" spans="1:21" hidden="1">
      <c r="A121" s="155">
        <v>45377</v>
      </c>
      <c r="B121" s="156" t="s">
        <v>17</v>
      </c>
      <c r="C121" s="157">
        <v>206</v>
      </c>
      <c r="D121" s="158">
        <v>45377</v>
      </c>
      <c r="E121" s="158" t="s">
        <v>38</v>
      </c>
      <c r="F121" s="159" t="s">
        <v>18</v>
      </c>
      <c r="G121" s="160" t="s">
        <v>178</v>
      </c>
      <c r="H121" s="165" t="s">
        <v>174</v>
      </c>
      <c r="I121" s="160">
        <v>19587.75</v>
      </c>
      <c r="J121" s="160">
        <v>0</v>
      </c>
      <c r="K121" s="159">
        <v>19587.75</v>
      </c>
      <c r="L121" s="160">
        <v>1950</v>
      </c>
      <c r="M121" s="160">
        <v>975</v>
      </c>
      <c r="N121" s="162">
        <v>2925</v>
      </c>
      <c r="O121" s="163">
        <v>0.14932802389248381</v>
      </c>
      <c r="P121" s="162">
        <v>0</v>
      </c>
      <c r="Q121" s="162">
        <v>2925</v>
      </c>
      <c r="R121" s="173">
        <v>146.25</v>
      </c>
      <c r="S121" s="156"/>
      <c r="T121" s="171">
        <v>2778.75</v>
      </c>
      <c r="U121" s="155" t="s">
        <v>571</v>
      </c>
    </row>
    <row r="122" spans="1:21" hidden="1">
      <c r="A122" s="155">
        <v>45377</v>
      </c>
      <c r="B122" s="156" t="s">
        <v>17</v>
      </c>
      <c r="C122" s="157">
        <v>206</v>
      </c>
      <c r="D122" s="158">
        <v>45377</v>
      </c>
      <c r="E122" s="158" t="s">
        <v>38</v>
      </c>
      <c r="F122" s="159" t="s">
        <v>18</v>
      </c>
      <c r="G122" s="160" t="s">
        <v>179</v>
      </c>
      <c r="H122" s="165" t="s">
        <v>174</v>
      </c>
      <c r="I122" s="160">
        <v>19587.75</v>
      </c>
      <c r="J122" s="160">
        <v>19587.75</v>
      </c>
      <c r="K122" s="159">
        <v>0</v>
      </c>
      <c r="L122" s="160">
        <v>1950</v>
      </c>
      <c r="M122" s="160">
        <v>0</v>
      </c>
      <c r="N122" s="162">
        <v>1950</v>
      </c>
      <c r="O122" s="163">
        <v>9.9552015928322551E-2</v>
      </c>
      <c r="P122" s="162">
        <v>1950</v>
      </c>
      <c r="Q122" s="162">
        <v>0</v>
      </c>
      <c r="R122" s="173">
        <v>0</v>
      </c>
      <c r="S122" s="156"/>
      <c r="T122" s="171">
        <v>0</v>
      </c>
      <c r="U122" s="155" t="s">
        <v>571</v>
      </c>
    </row>
    <row r="123" spans="1:21" hidden="1">
      <c r="A123" s="155">
        <v>45377</v>
      </c>
      <c r="B123" s="156" t="s">
        <v>17</v>
      </c>
      <c r="C123" s="157">
        <v>206</v>
      </c>
      <c r="D123" s="158">
        <v>45377</v>
      </c>
      <c r="E123" s="158" t="s">
        <v>38</v>
      </c>
      <c r="F123" s="159" t="s">
        <v>18</v>
      </c>
      <c r="G123" s="160" t="s">
        <v>180</v>
      </c>
      <c r="H123" s="165" t="s">
        <v>174</v>
      </c>
      <c r="I123" s="160">
        <v>12556.25</v>
      </c>
      <c r="J123" s="160">
        <v>0</v>
      </c>
      <c r="K123" s="159">
        <v>12556.25</v>
      </c>
      <c r="L123" s="160">
        <v>2500</v>
      </c>
      <c r="M123" s="160">
        <v>0</v>
      </c>
      <c r="N123" s="162">
        <v>2500</v>
      </c>
      <c r="O123" s="163">
        <v>0.1991040318566451</v>
      </c>
      <c r="P123" s="162">
        <v>0</v>
      </c>
      <c r="Q123" s="162">
        <v>2500</v>
      </c>
      <c r="R123" s="173">
        <v>125</v>
      </c>
      <c r="S123" s="156"/>
      <c r="T123" s="171">
        <v>2375</v>
      </c>
      <c r="U123" s="155" t="s">
        <v>571</v>
      </c>
    </row>
    <row r="124" spans="1:21" hidden="1">
      <c r="A124" s="155">
        <v>45377</v>
      </c>
      <c r="B124" s="156" t="s">
        <v>17</v>
      </c>
      <c r="C124" s="157">
        <v>206</v>
      </c>
      <c r="D124" s="158">
        <v>45377</v>
      </c>
      <c r="E124" s="158" t="s">
        <v>38</v>
      </c>
      <c r="F124" s="159" t="s">
        <v>18</v>
      </c>
      <c r="G124" s="160" t="s">
        <v>181</v>
      </c>
      <c r="H124" s="165" t="s">
        <v>174</v>
      </c>
      <c r="I124" s="160">
        <v>623366.59</v>
      </c>
      <c r="J124" s="160">
        <v>500000</v>
      </c>
      <c r="K124" s="159">
        <v>123366.58999999997</v>
      </c>
      <c r="L124" s="160">
        <v>124114.8</v>
      </c>
      <c r="M124" s="160">
        <v>0</v>
      </c>
      <c r="N124" s="162">
        <v>124114.8</v>
      </c>
      <c r="O124" s="163">
        <v>0.19910402962083676</v>
      </c>
      <c r="P124" s="162">
        <v>99552.014810418375</v>
      </c>
      <c r="Q124" s="162">
        <v>24562.785189581617</v>
      </c>
      <c r="R124" s="173">
        <v>1228.1392594790809</v>
      </c>
      <c r="S124" s="156"/>
      <c r="T124" s="171">
        <v>23334.645930102535</v>
      </c>
      <c r="U124" s="155" t="s">
        <v>571</v>
      </c>
    </row>
    <row r="125" spans="1:21" hidden="1">
      <c r="A125" s="155">
        <v>45377</v>
      </c>
      <c r="B125" s="156" t="s">
        <v>17</v>
      </c>
      <c r="C125" s="157">
        <v>206</v>
      </c>
      <c r="D125" s="158">
        <v>45377</v>
      </c>
      <c r="E125" s="158" t="s">
        <v>38</v>
      </c>
      <c r="F125" s="159" t="s">
        <v>18</v>
      </c>
      <c r="G125" s="160" t="s">
        <v>182</v>
      </c>
      <c r="H125" s="165" t="s">
        <v>174</v>
      </c>
      <c r="I125" s="160">
        <v>124673.52</v>
      </c>
      <c r="J125" s="160">
        <v>124673.52</v>
      </c>
      <c r="K125" s="159">
        <v>0</v>
      </c>
      <c r="L125" s="160">
        <v>24823</v>
      </c>
      <c r="M125" s="160">
        <v>0</v>
      </c>
      <c r="N125" s="162">
        <v>24823</v>
      </c>
      <c r="O125" s="163">
        <v>0.19910402786413667</v>
      </c>
      <c r="P125" s="162">
        <v>24823</v>
      </c>
      <c r="Q125" s="162">
        <v>0</v>
      </c>
      <c r="R125" s="173">
        <v>0</v>
      </c>
      <c r="S125" s="156"/>
      <c r="T125" s="171">
        <v>0</v>
      </c>
      <c r="U125" s="155" t="s">
        <v>571</v>
      </c>
    </row>
    <row r="126" spans="1:21" hidden="1">
      <c r="A126" s="155">
        <v>45377</v>
      </c>
      <c r="B126" s="156" t="s">
        <v>17</v>
      </c>
      <c r="C126" s="157">
        <v>206</v>
      </c>
      <c r="D126" s="158">
        <v>45377</v>
      </c>
      <c r="E126" s="158" t="s">
        <v>38</v>
      </c>
      <c r="F126" s="159" t="s">
        <v>18</v>
      </c>
      <c r="G126" s="160" t="s">
        <v>183</v>
      </c>
      <c r="H126" s="165" t="s">
        <v>174</v>
      </c>
      <c r="I126" s="160">
        <v>43341.16</v>
      </c>
      <c r="J126" s="160">
        <v>43341.16</v>
      </c>
      <c r="K126" s="159">
        <v>0</v>
      </c>
      <c r="L126" s="160">
        <v>8629.4</v>
      </c>
      <c r="M126" s="160">
        <v>0</v>
      </c>
      <c r="N126" s="162">
        <v>8629.4</v>
      </c>
      <c r="O126" s="163">
        <v>0.19910403874746313</v>
      </c>
      <c r="P126" s="162">
        <v>8629.4</v>
      </c>
      <c r="Q126" s="162">
        <v>0</v>
      </c>
      <c r="R126" s="173">
        <v>0</v>
      </c>
      <c r="S126" s="156"/>
      <c r="T126" s="171">
        <v>0</v>
      </c>
      <c r="U126" s="155" t="s">
        <v>571</v>
      </c>
    </row>
    <row r="127" spans="1:21" hidden="1">
      <c r="A127" s="155">
        <v>45377</v>
      </c>
      <c r="B127" s="156" t="s">
        <v>17</v>
      </c>
      <c r="C127" s="157">
        <v>206</v>
      </c>
      <c r="D127" s="158">
        <v>45377</v>
      </c>
      <c r="E127" s="158" t="s">
        <v>38</v>
      </c>
      <c r="F127" s="159" t="s">
        <v>18</v>
      </c>
      <c r="G127" s="160" t="s">
        <v>184</v>
      </c>
      <c r="H127" s="165" t="s">
        <v>174</v>
      </c>
      <c r="I127" s="160">
        <v>5022.5</v>
      </c>
      <c r="J127" s="160">
        <v>0</v>
      </c>
      <c r="K127" s="159">
        <v>5022.5</v>
      </c>
      <c r="L127" s="160">
        <v>500</v>
      </c>
      <c r="M127" s="160">
        <v>0</v>
      </c>
      <c r="N127" s="162">
        <v>500</v>
      </c>
      <c r="O127" s="163">
        <v>9.9552015928322551E-2</v>
      </c>
      <c r="P127" s="162">
        <v>0</v>
      </c>
      <c r="Q127" s="162">
        <v>500</v>
      </c>
      <c r="R127" s="173">
        <v>25</v>
      </c>
      <c r="S127" s="156"/>
      <c r="T127" s="171">
        <v>475</v>
      </c>
      <c r="U127" s="155" t="s">
        <v>571</v>
      </c>
    </row>
    <row r="128" spans="1:21" hidden="1">
      <c r="A128" s="155">
        <v>45377</v>
      </c>
      <c r="B128" s="156" t="s">
        <v>17</v>
      </c>
      <c r="C128" s="157">
        <v>206</v>
      </c>
      <c r="D128" s="158">
        <v>45377</v>
      </c>
      <c r="E128" s="158" t="s">
        <v>38</v>
      </c>
      <c r="F128" s="159" t="s">
        <v>18</v>
      </c>
      <c r="G128" s="160" t="s">
        <v>185</v>
      </c>
      <c r="H128" s="165" t="s">
        <v>174</v>
      </c>
      <c r="I128" s="160">
        <v>20090</v>
      </c>
      <c r="J128" s="160">
        <v>20090</v>
      </c>
      <c r="K128" s="159">
        <v>0</v>
      </c>
      <c r="L128" s="160">
        <v>2000</v>
      </c>
      <c r="M128" s="160">
        <v>0</v>
      </c>
      <c r="N128" s="162">
        <v>2000</v>
      </c>
      <c r="O128" s="163">
        <v>9.9552015928322551E-2</v>
      </c>
      <c r="P128" s="162">
        <v>2000</v>
      </c>
      <c r="Q128" s="162">
        <v>0</v>
      </c>
      <c r="R128" s="173">
        <v>0</v>
      </c>
      <c r="S128" s="156"/>
      <c r="T128" s="171">
        <v>0</v>
      </c>
      <c r="U128" s="155" t="s">
        <v>571</v>
      </c>
    </row>
    <row r="129" spans="1:21" hidden="1">
      <c r="A129" s="155">
        <v>45378</v>
      </c>
      <c r="B129" s="156" t="s">
        <v>17</v>
      </c>
      <c r="C129" s="157">
        <v>205</v>
      </c>
      <c r="D129" s="158">
        <v>45378</v>
      </c>
      <c r="E129" s="158" t="s">
        <v>38</v>
      </c>
      <c r="F129" s="159" t="s">
        <v>18</v>
      </c>
      <c r="G129" s="160" t="s">
        <v>186</v>
      </c>
      <c r="H129" s="165" t="s">
        <v>148</v>
      </c>
      <c r="I129" s="160">
        <v>35926.83</v>
      </c>
      <c r="J129" s="160">
        <v>0</v>
      </c>
      <c r="K129" s="159">
        <v>35926.83</v>
      </c>
      <c r="L129" s="160">
        <v>3576.59</v>
      </c>
      <c r="M129" s="160">
        <v>0</v>
      </c>
      <c r="N129" s="162">
        <v>3576.59</v>
      </c>
      <c r="O129" s="163">
        <v>9.9552061787805943E-2</v>
      </c>
      <c r="P129" s="162">
        <v>0</v>
      </c>
      <c r="Q129" s="162">
        <v>3576.59</v>
      </c>
      <c r="R129" s="173">
        <v>178.82950000000002</v>
      </c>
      <c r="S129" s="156"/>
      <c r="T129" s="171">
        <v>3397.7605000000003</v>
      </c>
      <c r="U129" s="155" t="s">
        <v>571</v>
      </c>
    </row>
    <row r="130" spans="1:21" hidden="1">
      <c r="A130" s="155">
        <v>45379</v>
      </c>
      <c r="B130" s="156" t="s">
        <v>17</v>
      </c>
      <c r="C130" s="157">
        <v>204</v>
      </c>
      <c r="D130" s="158">
        <v>45379</v>
      </c>
      <c r="E130" s="158" t="s">
        <v>38</v>
      </c>
      <c r="F130" s="159" t="s">
        <v>18</v>
      </c>
      <c r="G130" s="160" t="s">
        <v>187</v>
      </c>
      <c r="H130" s="165" t="s">
        <v>188</v>
      </c>
      <c r="I130" s="160">
        <v>93157.33</v>
      </c>
      <c r="J130" s="160">
        <v>0</v>
      </c>
      <c r="K130" s="159">
        <v>93157.33</v>
      </c>
      <c r="L130" s="160">
        <v>18548</v>
      </c>
      <c r="M130" s="160">
        <v>0</v>
      </c>
      <c r="N130" s="162">
        <v>18548</v>
      </c>
      <c r="O130" s="163">
        <v>0.1991040318566451</v>
      </c>
      <c r="P130" s="162">
        <v>0</v>
      </c>
      <c r="Q130" s="162">
        <v>18548</v>
      </c>
      <c r="R130" s="173">
        <v>927.40000000000009</v>
      </c>
      <c r="S130" s="156"/>
      <c r="T130" s="171">
        <v>17620.599999999999</v>
      </c>
      <c r="U130" s="155" t="s">
        <v>571</v>
      </c>
    </row>
    <row r="131" spans="1:21" hidden="1">
      <c r="A131" s="155">
        <v>45385</v>
      </c>
      <c r="B131" s="156" t="s">
        <v>17</v>
      </c>
      <c r="C131" s="157">
        <v>198</v>
      </c>
      <c r="D131" s="158">
        <v>45385</v>
      </c>
      <c r="E131" s="158" t="s">
        <v>38</v>
      </c>
      <c r="F131" s="159" t="s">
        <v>18</v>
      </c>
      <c r="G131" s="160" t="s">
        <v>190</v>
      </c>
      <c r="H131" s="165" t="s">
        <v>191</v>
      </c>
      <c r="I131" s="160">
        <v>6393758.8399999999</v>
      </c>
      <c r="J131" s="160">
        <v>6393758.8399999999</v>
      </c>
      <c r="K131" s="159">
        <v>0</v>
      </c>
      <c r="L131" s="160">
        <v>1591269</v>
      </c>
      <c r="M131" s="160">
        <v>0</v>
      </c>
      <c r="N131" s="162">
        <v>1591269</v>
      </c>
      <c r="O131" s="163">
        <v>0.24887848288003306</v>
      </c>
      <c r="P131" s="162">
        <v>1591269</v>
      </c>
      <c r="Q131" s="162">
        <v>0</v>
      </c>
      <c r="R131" s="173">
        <v>0</v>
      </c>
      <c r="S131" s="156"/>
      <c r="T131" s="171">
        <v>0</v>
      </c>
      <c r="U131" s="155" t="s">
        <v>571</v>
      </c>
    </row>
    <row r="132" spans="1:21" hidden="1">
      <c r="A132" s="155">
        <v>45391</v>
      </c>
      <c r="B132" s="156" t="s">
        <v>17</v>
      </c>
      <c r="C132" s="157">
        <v>192</v>
      </c>
      <c r="D132" s="158">
        <v>45391</v>
      </c>
      <c r="E132" s="158" t="s">
        <v>38</v>
      </c>
      <c r="F132" s="159" t="s">
        <v>18</v>
      </c>
      <c r="G132" s="160" t="s">
        <v>192</v>
      </c>
      <c r="H132" s="165" t="s">
        <v>138</v>
      </c>
      <c r="I132" s="160">
        <v>10284.89</v>
      </c>
      <c r="J132" s="160">
        <v>10284.89</v>
      </c>
      <c r="K132" s="159">
        <v>0</v>
      </c>
      <c r="L132" s="160">
        <v>2047.76</v>
      </c>
      <c r="M132" s="160">
        <v>0</v>
      </c>
      <c r="N132" s="162">
        <v>2047.76</v>
      </c>
      <c r="O132" s="163">
        <v>0.19910373372977253</v>
      </c>
      <c r="P132" s="162">
        <v>2047.76</v>
      </c>
      <c r="Q132" s="162">
        <v>0</v>
      </c>
      <c r="R132" s="173">
        <v>0</v>
      </c>
      <c r="S132" s="156"/>
      <c r="T132" s="171">
        <v>0</v>
      </c>
      <c r="U132" s="155" t="s">
        <v>571</v>
      </c>
    </row>
    <row r="133" spans="1:21" hidden="1">
      <c r="A133" s="155">
        <v>45391</v>
      </c>
      <c r="B133" s="156" t="s">
        <v>17</v>
      </c>
      <c r="C133" s="157">
        <v>192</v>
      </c>
      <c r="D133" s="158">
        <v>45391</v>
      </c>
      <c r="E133" s="158" t="s">
        <v>38</v>
      </c>
      <c r="F133" s="159" t="s">
        <v>18</v>
      </c>
      <c r="G133" s="160" t="s">
        <v>193</v>
      </c>
      <c r="H133" s="161" t="s">
        <v>20</v>
      </c>
      <c r="I133" s="160">
        <v>1962941</v>
      </c>
      <c r="J133" s="160">
        <v>1962941</v>
      </c>
      <c r="K133" s="159">
        <v>0</v>
      </c>
      <c r="L133" s="160"/>
      <c r="M133" s="160">
        <v>0</v>
      </c>
      <c r="N133" s="162">
        <v>0</v>
      </c>
      <c r="O133" s="163">
        <v>0</v>
      </c>
      <c r="P133" s="162">
        <v>0</v>
      </c>
      <c r="Q133" s="162">
        <v>0</v>
      </c>
      <c r="R133" s="173">
        <v>0</v>
      </c>
      <c r="S133" s="156"/>
      <c r="T133" s="171">
        <v>0</v>
      </c>
      <c r="U133" s="155" t="s">
        <v>571</v>
      </c>
    </row>
    <row r="134" spans="1:21" hidden="1">
      <c r="A134" s="155">
        <v>45391</v>
      </c>
      <c r="B134" s="156" t="s">
        <v>17</v>
      </c>
      <c r="C134" s="157">
        <v>192</v>
      </c>
      <c r="D134" s="158">
        <v>45391</v>
      </c>
      <c r="E134" s="158" t="s">
        <v>38</v>
      </c>
      <c r="F134" s="159" t="s">
        <v>18</v>
      </c>
      <c r="G134" s="160" t="s">
        <v>194</v>
      </c>
      <c r="H134" s="165" t="s">
        <v>195</v>
      </c>
      <c r="I134" s="160">
        <v>19652.04</v>
      </c>
      <c r="J134" s="160">
        <v>19652.04</v>
      </c>
      <c r="K134" s="159">
        <v>0</v>
      </c>
      <c r="L134" s="160">
        <v>1956.4</v>
      </c>
      <c r="M134" s="160">
        <v>0</v>
      </c>
      <c r="N134" s="162">
        <v>1956.4</v>
      </c>
      <c r="O134" s="163">
        <v>9.9552005796853665E-2</v>
      </c>
      <c r="P134" s="162">
        <v>1956.4</v>
      </c>
      <c r="Q134" s="162">
        <v>0</v>
      </c>
      <c r="R134" s="173">
        <v>0</v>
      </c>
      <c r="S134" s="156"/>
      <c r="T134" s="171">
        <v>0</v>
      </c>
      <c r="U134" s="155" t="s">
        <v>571</v>
      </c>
    </row>
    <row r="135" spans="1:21" hidden="1">
      <c r="A135" s="155">
        <v>45393</v>
      </c>
      <c r="B135" s="156" t="s">
        <v>17</v>
      </c>
      <c r="C135" s="157">
        <v>190</v>
      </c>
      <c r="D135" s="158">
        <v>45393</v>
      </c>
      <c r="E135" s="158" t="s">
        <v>38</v>
      </c>
      <c r="F135" s="159" t="s">
        <v>18</v>
      </c>
      <c r="G135" s="160" t="s">
        <v>196</v>
      </c>
      <c r="H135" s="165" t="s">
        <v>197</v>
      </c>
      <c r="I135" s="160">
        <v>984129.11</v>
      </c>
      <c r="J135" s="160">
        <v>984129.11</v>
      </c>
      <c r="K135" s="159">
        <v>0</v>
      </c>
      <c r="L135" s="160">
        <v>97348.44</v>
      </c>
      <c r="M135" s="160">
        <v>0</v>
      </c>
      <c r="N135" s="162">
        <v>97348.44</v>
      </c>
      <c r="O135" s="163">
        <v>9.8918362449414793E-2</v>
      </c>
      <c r="P135" s="162">
        <v>97348.44</v>
      </c>
      <c r="Q135" s="162">
        <v>0</v>
      </c>
      <c r="R135" s="173">
        <v>0</v>
      </c>
      <c r="S135" s="156"/>
      <c r="T135" s="171">
        <v>0</v>
      </c>
      <c r="U135" s="155" t="s">
        <v>571</v>
      </c>
    </row>
    <row r="136" spans="1:21" hidden="1">
      <c r="A136" s="155">
        <v>45394</v>
      </c>
      <c r="B136" s="156" t="s">
        <v>17</v>
      </c>
      <c r="C136" s="157">
        <v>189</v>
      </c>
      <c r="D136" s="158">
        <v>45394</v>
      </c>
      <c r="E136" s="158" t="s">
        <v>38</v>
      </c>
      <c r="F136" s="159" t="s">
        <v>18</v>
      </c>
      <c r="G136" s="160" t="s">
        <v>198</v>
      </c>
      <c r="H136" s="165" t="s">
        <v>199</v>
      </c>
      <c r="I136" s="160">
        <v>5022.5</v>
      </c>
      <c r="J136" s="160">
        <v>5022.5</v>
      </c>
      <c r="K136" s="159">
        <v>0</v>
      </c>
      <c r="L136" s="160">
        <v>1000</v>
      </c>
      <c r="M136" s="160">
        <v>0</v>
      </c>
      <c r="N136" s="162">
        <v>1000</v>
      </c>
      <c r="O136" s="163">
        <v>0.1991040318566451</v>
      </c>
      <c r="P136" s="162">
        <v>1000</v>
      </c>
      <c r="Q136" s="162">
        <v>0</v>
      </c>
      <c r="R136" s="173">
        <v>0</v>
      </c>
      <c r="S136" s="156"/>
      <c r="T136" s="171">
        <v>0</v>
      </c>
      <c r="U136" s="155" t="s">
        <v>571</v>
      </c>
    </row>
    <row r="137" spans="1:21" hidden="1">
      <c r="A137" s="155">
        <v>45394</v>
      </c>
      <c r="B137" s="156" t="s">
        <v>17</v>
      </c>
      <c r="C137" s="157">
        <v>189</v>
      </c>
      <c r="D137" s="158">
        <v>45394</v>
      </c>
      <c r="E137" s="158" t="s">
        <v>38</v>
      </c>
      <c r="F137" s="159" t="s">
        <v>18</v>
      </c>
      <c r="G137" s="160" t="s">
        <v>200</v>
      </c>
      <c r="H137" s="165" t="s">
        <v>199</v>
      </c>
      <c r="I137" s="160">
        <v>50225</v>
      </c>
      <c r="J137" s="160">
        <v>50225</v>
      </c>
      <c r="K137" s="159">
        <v>0</v>
      </c>
      <c r="L137" s="160">
        <v>10000</v>
      </c>
      <c r="M137" s="160">
        <v>0</v>
      </c>
      <c r="N137" s="162">
        <v>10000</v>
      </c>
      <c r="O137" s="163">
        <v>0.1991040318566451</v>
      </c>
      <c r="P137" s="162">
        <v>10000</v>
      </c>
      <c r="Q137" s="162">
        <v>0</v>
      </c>
      <c r="R137" s="173">
        <v>0</v>
      </c>
      <c r="S137" s="156"/>
      <c r="T137" s="171">
        <v>0</v>
      </c>
      <c r="U137" s="155" t="s">
        <v>571</v>
      </c>
    </row>
    <row r="138" spans="1:21" hidden="1">
      <c r="A138" s="155">
        <v>45394</v>
      </c>
      <c r="B138" s="156" t="s">
        <v>17</v>
      </c>
      <c r="C138" s="157">
        <v>189</v>
      </c>
      <c r="D138" s="158">
        <v>45394</v>
      </c>
      <c r="E138" s="158" t="s">
        <v>38</v>
      </c>
      <c r="F138" s="159" t="s">
        <v>18</v>
      </c>
      <c r="G138" s="160" t="s">
        <v>201</v>
      </c>
      <c r="H138" s="165" t="s">
        <v>199</v>
      </c>
      <c r="I138" s="160">
        <v>38673.25</v>
      </c>
      <c r="J138" s="160">
        <v>38673.25</v>
      </c>
      <c r="K138" s="159">
        <v>0</v>
      </c>
      <c r="L138" s="160">
        <v>7700</v>
      </c>
      <c r="M138" s="160">
        <v>0</v>
      </c>
      <c r="N138" s="162">
        <v>7700</v>
      </c>
      <c r="O138" s="163">
        <v>0.1991040318566451</v>
      </c>
      <c r="P138" s="162">
        <v>7700</v>
      </c>
      <c r="Q138" s="162">
        <v>0</v>
      </c>
      <c r="R138" s="173">
        <v>0</v>
      </c>
      <c r="S138" s="156"/>
      <c r="T138" s="171">
        <v>0</v>
      </c>
      <c r="U138" s="155" t="s">
        <v>571</v>
      </c>
    </row>
    <row r="139" spans="1:21" hidden="1">
      <c r="A139" s="155">
        <v>45394</v>
      </c>
      <c r="B139" s="156" t="s">
        <v>17</v>
      </c>
      <c r="C139" s="157">
        <v>189</v>
      </c>
      <c r="D139" s="158">
        <v>45394</v>
      </c>
      <c r="E139" s="158" t="s">
        <v>38</v>
      </c>
      <c r="F139" s="159" t="s">
        <v>18</v>
      </c>
      <c r="G139" s="160" t="s">
        <v>202</v>
      </c>
      <c r="H139" s="165" t="s">
        <v>199</v>
      </c>
      <c r="I139" s="160">
        <v>159024.4</v>
      </c>
      <c r="J139" s="160">
        <v>159024.4</v>
      </c>
      <c r="K139" s="159">
        <v>0</v>
      </c>
      <c r="L139" s="160">
        <v>31662.400000000001</v>
      </c>
      <c r="M139" s="160">
        <v>0</v>
      </c>
      <c r="N139" s="162">
        <v>31662.400000000001</v>
      </c>
      <c r="O139" s="163">
        <v>0.19910403686478303</v>
      </c>
      <c r="P139" s="162">
        <v>31662.400000000001</v>
      </c>
      <c r="Q139" s="162">
        <v>0</v>
      </c>
      <c r="R139" s="173">
        <v>0</v>
      </c>
      <c r="S139" s="156"/>
      <c r="T139" s="171">
        <v>0</v>
      </c>
      <c r="U139" s="155" t="s">
        <v>571</v>
      </c>
    </row>
    <row r="140" spans="1:21" hidden="1">
      <c r="A140" s="155">
        <v>45397</v>
      </c>
      <c r="B140" s="156" t="s">
        <v>17</v>
      </c>
      <c r="C140" s="157">
        <v>186</v>
      </c>
      <c r="D140" s="158">
        <v>45397</v>
      </c>
      <c r="E140" s="158" t="s">
        <v>38</v>
      </c>
      <c r="F140" s="159" t="s">
        <v>189</v>
      </c>
      <c r="G140" s="160" t="s">
        <v>203</v>
      </c>
      <c r="H140" s="165" t="s">
        <v>204</v>
      </c>
      <c r="I140" s="160">
        <v>14245.09</v>
      </c>
      <c r="J140" s="160">
        <v>0</v>
      </c>
      <c r="K140" s="159">
        <v>14245.09</v>
      </c>
      <c r="L140" s="160">
        <v>1418.13</v>
      </c>
      <c r="M140" s="160">
        <v>0</v>
      </c>
      <c r="N140" s="162">
        <v>1418.13</v>
      </c>
      <c r="O140" s="163">
        <v>9.9552196581418589E-2</v>
      </c>
      <c r="P140" s="162">
        <v>0</v>
      </c>
      <c r="Q140" s="162">
        <v>1418.13</v>
      </c>
      <c r="R140" s="173">
        <v>70.906500000000008</v>
      </c>
      <c r="S140" s="156"/>
      <c r="T140" s="171">
        <v>1347.2235000000001</v>
      </c>
      <c r="U140" s="155" t="s">
        <v>571</v>
      </c>
    </row>
    <row r="141" spans="1:21" hidden="1">
      <c r="A141" s="155">
        <v>45397</v>
      </c>
      <c r="B141" s="156" t="s">
        <v>17</v>
      </c>
      <c r="C141" s="157">
        <v>186</v>
      </c>
      <c r="D141" s="158">
        <v>45397</v>
      </c>
      <c r="E141" s="158" t="s">
        <v>38</v>
      </c>
      <c r="F141" s="159" t="s">
        <v>189</v>
      </c>
      <c r="G141" s="160" t="s">
        <v>205</v>
      </c>
      <c r="H141" s="165" t="s">
        <v>204</v>
      </c>
      <c r="I141" s="160">
        <v>47535.96</v>
      </c>
      <c r="J141" s="160">
        <v>0</v>
      </c>
      <c r="K141" s="159">
        <v>47535.96</v>
      </c>
      <c r="L141" s="160">
        <v>4732.3</v>
      </c>
      <c r="M141" s="160">
        <v>0</v>
      </c>
      <c r="N141" s="162">
        <v>4732.3</v>
      </c>
      <c r="O141" s="163">
        <v>9.9552002315720561E-2</v>
      </c>
      <c r="P141" s="162">
        <v>0</v>
      </c>
      <c r="Q141" s="162">
        <v>4732.3</v>
      </c>
      <c r="R141" s="173">
        <v>236.61500000000001</v>
      </c>
      <c r="S141" s="156"/>
      <c r="T141" s="171">
        <v>4495.6850000000004</v>
      </c>
      <c r="U141" s="155" t="s">
        <v>571</v>
      </c>
    </row>
    <row r="142" spans="1:21" hidden="1">
      <c r="A142" s="155">
        <v>45397</v>
      </c>
      <c r="B142" s="156" t="s">
        <v>17</v>
      </c>
      <c r="C142" s="157">
        <v>186</v>
      </c>
      <c r="D142" s="158">
        <v>45397</v>
      </c>
      <c r="E142" s="158" t="s">
        <v>38</v>
      </c>
      <c r="F142" s="159" t="s">
        <v>189</v>
      </c>
      <c r="G142" s="160" t="s">
        <v>206</v>
      </c>
      <c r="H142" s="165" t="s">
        <v>20</v>
      </c>
      <c r="I142" s="160">
        <v>9040.5</v>
      </c>
      <c r="J142" s="160">
        <v>9040.5</v>
      </c>
      <c r="K142" s="159">
        <v>0</v>
      </c>
      <c r="L142" s="160">
        <v>900</v>
      </c>
      <c r="M142" s="160">
        <v>0</v>
      </c>
      <c r="N142" s="162">
        <v>900</v>
      </c>
      <c r="O142" s="163">
        <v>9.9552015928322551E-2</v>
      </c>
      <c r="P142" s="162">
        <v>900</v>
      </c>
      <c r="Q142" s="162">
        <v>0</v>
      </c>
      <c r="R142" s="173">
        <v>0</v>
      </c>
      <c r="S142" s="156"/>
      <c r="T142" s="171">
        <v>0</v>
      </c>
      <c r="U142" s="155" t="s">
        <v>571</v>
      </c>
    </row>
    <row r="143" spans="1:21" hidden="1">
      <c r="A143" s="155">
        <v>45399</v>
      </c>
      <c r="B143" s="156" t="s">
        <v>17</v>
      </c>
      <c r="C143" s="157">
        <v>184</v>
      </c>
      <c r="D143" s="158">
        <v>45399</v>
      </c>
      <c r="E143" s="158" t="s">
        <v>38</v>
      </c>
      <c r="F143" s="159" t="s">
        <v>189</v>
      </c>
      <c r="G143" s="160" t="s">
        <v>207</v>
      </c>
      <c r="H143" s="165" t="s">
        <v>138</v>
      </c>
      <c r="I143" s="160">
        <v>7397.11</v>
      </c>
      <c r="J143" s="160">
        <v>7397.11</v>
      </c>
      <c r="K143" s="159">
        <v>0</v>
      </c>
      <c r="L143" s="160">
        <v>736.4</v>
      </c>
      <c r="M143" s="160">
        <v>0</v>
      </c>
      <c r="N143" s="162">
        <v>736.4</v>
      </c>
      <c r="O143" s="163">
        <v>9.9552392758793642E-2</v>
      </c>
      <c r="P143" s="162">
        <v>736.4</v>
      </c>
      <c r="Q143" s="162">
        <v>0</v>
      </c>
      <c r="R143" s="173">
        <v>0</v>
      </c>
      <c r="S143" s="156"/>
      <c r="T143" s="171">
        <v>0</v>
      </c>
      <c r="U143" s="155" t="s">
        <v>571</v>
      </c>
    </row>
    <row r="144" spans="1:21" hidden="1">
      <c r="A144" s="155">
        <v>45399</v>
      </c>
      <c r="B144" s="156" t="s">
        <v>17</v>
      </c>
      <c r="C144" s="157">
        <v>184</v>
      </c>
      <c r="D144" s="158">
        <v>45399</v>
      </c>
      <c r="E144" s="158" t="s">
        <v>38</v>
      </c>
      <c r="F144" s="159" t="s">
        <v>189</v>
      </c>
      <c r="G144" s="160" t="s">
        <v>208</v>
      </c>
      <c r="H144" s="165" t="s">
        <v>138</v>
      </c>
      <c r="I144" s="160">
        <v>11013.48</v>
      </c>
      <c r="J144" s="160">
        <v>11013.48</v>
      </c>
      <c r="K144" s="159">
        <v>0</v>
      </c>
      <c r="L144" s="160">
        <v>1096.4100000000001</v>
      </c>
      <c r="M144" s="160">
        <v>0</v>
      </c>
      <c r="N144" s="162">
        <v>1096.4100000000001</v>
      </c>
      <c r="O144" s="163">
        <v>9.9551640353457774E-2</v>
      </c>
      <c r="P144" s="162">
        <v>1096.4100000000001</v>
      </c>
      <c r="Q144" s="162">
        <v>0</v>
      </c>
      <c r="R144" s="173">
        <v>0</v>
      </c>
      <c r="S144" s="156"/>
      <c r="T144" s="171">
        <v>0</v>
      </c>
      <c r="U144" s="155" t="s">
        <v>571</v>
      </c>
    </row>
    <row r="145" spans="1:21" hidden="1">
      <c r="A145" s="155">
        <v>45399</v>
      </c>
      <c r="B145" s="156" t="s">
        <v>17</v>
      </c>
      <c r="C145" s="157">
        <v>184</v>
      </c>
      <c r="D145" s="158">
        <v>45399</v>
      </c>
      <c r="E145" s="158" t="s">
        <v>38</v>
      </c>
      <c r="F145" s="159" t="s">
        <v>189</v>
      </c>
      <c r="G145" s="160" t="s">
        <v>209</v>
      </c>
      <c r="H145" s="165" t="s">
        <v>138</v>
      </c>
      <c r="I145" s="160">
        <v>9499.35</v>
      </c>
      <c r="J145" s="160">
        <v>9499.35</v>
      </c>
      <c r="K145" s="159">
        <v>0</v>
      </c>
      <c r="L145" s="160">
        <v>945.68</v>
      </c>
      <c r="M145" s="160">
        <v>0</v>
      </c>
      <c r="N145" s="162">
        <v>945.68</v>
      </c>
      <c r="O145" s="163">
        <v>9.9552074615631592E-2</v>
      </c>
      <c r="P145" s="162">
        <v>945.68</v>
      </c>
      <c r="Q145" s="162">
        <v>0</v>
      </c>
      <c r="R145" s="173">
        <v>0</v>
      </c>
      <c r="S145" s="156"/>
      <c r="T145" s="171">
        <v>0</v>
      </c>
      <c r="U145" s="155" t="s">
        <v>571</v>
      </c>
    </row>
    <row r="146" spans="1:21" hidden="1">
      <c r="A146" s="155">
        <v>45399</v>
      </c>
      <c r="B146" s="156" t="s">
        <v>17</v>
      </c>
      <c r="C146" s="157">
        <v>184</v>
      </c>
      <c r="D146" s="158">
        <v>45399</v>
      </c>
      <c r="E146" s="158" t="s">
        <v>38</v>
      </c>
      <c r="F146" s="159" t="s">
        <v>189</v>
      </c>
      <c r="G146" s="160" t="s">
        <v>210</v>
      </c>
      <c r="H146" s="165" t="s">
        <v>138</v>
      </c>
      <c r="I146" s="160">
        <v>9991.91</v>
      </c>
      <c r="J146" s="160">
        <v>9991.91</v>
      </c>
      <c r="K146" s="159">
        <v>0</v>
      </c>
      <c r="L146" s="160">
        <v>994.72</v>
      </c>
      <c r="M146" s="160">
        <v>0</v>
      </c>
      <c r="N146" s="162">
        <v>994.72</v>
      </c>
      <c r="O146" s="163">
        <v>9.9552538003244623E-2</v>
      </c>
      <c r="P146" s="162">
        <v>994.71999999999991</v>
      </c>
      <c r="Q146" s="162">
        <v>0</v>
      </c>
      <c r="R146" s="173">
        <v>0</v>
      </c>
      <c r="S146" s="156"/>
      <c r="T146" s="171">
        <v>0</v>
      </c>
      <c r="U146" s="155" t="s">
        <v>571</v>
      </c>
    </row>
    <row r="147" spans="1:21" hidden="1">
      <c r="A147" s="155">
        <v>45399</v>
      </c>
      <c r="B147" s="156" t="s">
        <v>17</v>
      </c>
      <c r="C147" s="157">
        <v>184</v>
      </c>
      <c r="D147" s="158">
        <v>45399</v>
      </c>
      <c r="E147" s="158" t="s">
        <v>38</v>
      </c>
      <c r="F147" s="159" t="s">
        <v>189</v>
      </c>
      <c r="G147" s="160" t="s">
        <v>211</v>
      </c>
      <c r="H147" s="165" t="s">
        <v>138</v>
      </c>
      <c r="I147" s="160">
        <v>62787.7</v>
      </c>
      <c r="J147" s="160">
        <v>62787.7</v>
      </c>
      <c r="K147" s="159">
        <v>0</v>
      </c>
      <c r="L147" s="160">
        <v>6250.64</v>
      </c>
      <c r="M147" s="160">
        <v>0</v>
      </c>
      <c r="N147" s="162">
        <v>6250.64</v>
      </c>
      <c r="O147" s="163">
        <v>9.9551982315007573E-2</v>
      </c>
      <c r="P147" s="162">
        <v>6250.64</v>
      </c>
      <c r="Q147" s="162">
        <v>0</v>
      </c>
      <c r="R147" s="173">
        <v>0</v>
      </c>
      <c r="S147" s="156"/>
      <c r="T147" s="171">
        <v>0</v>
      </c>
      <c r="U147" s="155" t="s">
        <v>571</v>
      </c>
    </row>
    <row r="148" spans="1:21" hidden="1">
      <c r="A148" s="155">
        <v>45399</v>
      </c>
      <c r="B148" s="156" t="s">
        <v>17</v>
      </c>
      <c r="C148" s="157">
        <v>184</v>
      </c>
      <c r="D148" s="158">
        <v>45399</v>
      </c>
      <c r="E148" s="158" t="s">
        <v>38</v>
      </c>
      <c r="F148" s="159" t="s">
        <v>189</v>
      </c>
      <c r="G148" s="160" t="s">
        <v>212</v>
      </c>
      <c r="H148" s="165" t="s">
        <v>138</v>
      </c>
      <c r="I148" s="160">
        <v>6333.17</v>
      </c>
      <c r="J148" s="160">
        <v>6333.17</v>
      </c>
      <c r="K148" s="159">
        <v>0</v>
      </c>
      <c r="L148" s="160">
        <v>630.48</v>
      </c>
      <c r="M148" s="160">
        <v>0</v>
      </c>
      <c r="N148" s="162">
        <v>630.48</v>
      </c>
      <c r="O148" s="163">
        <v>9.9552041078954143E-2</v>
      </c>
      <c r="P148" s="162">
        <v>630.48</v>
      </c>
      <c r="Q148" s="162">
        <v>0</v>
      </c>
      <c r="R148" s="173">
        <v>0</v>
      </c>
      <c r="S148" s="156"/>
      <c r="T148" s="171">
        <v>0</v>
      </c>
      <c r="U148" s="155" t="s">
        <v>571</v>
      </c>
    </row>
    <row r="149" spans="1:21" hidden="1">
      <c r="A149" s="155">
        <v>45400</v>
      </c>
      <c r="B149" s="156" t="s">
        <v>17</v>
      </c>
      <c r="C149" s="157">
        <v>183</v>
      </c>
      <c r="D149" s="158">
        <v>45400</v>
      </c>
      <c r="E149" s="158" t="s">
        <v>38</v>
      </c>
      <c r="F149" s="159" t="s">
        <v>189</v>
      </c>
      <c r="G149" s="160" t="s">
        <v>213</v>
      </c>
      <c r="H149" s="165" t="s">
        <v>214</v>
      </c>
      <c r="I149" s="160">
        <v>4876541</v>
      </c>
      <c r="J149" s="160">
        <v>4876541</v>
      </c>
      <c r="K149" s="159">
        <v>0</v>
      </c>
      <c r="L149" s="160">
        <v>484155.4</v>
      </c>
      <c r="M149" s="160">
        <v>0</v>
      </c>
      <c r="N149" s="162">
        <v>484155.4</v>
      </c>
      <c r="O149" s="163">
        <v>9.9282544738165848E-2</v>
      </c>
      <c r="P149" s="162">
        <v>484155.4</v>
      </c>
      <c r="Q149" s="162">
        <v>0</v>
      </c>
      <c r="R149" s="173">
        <v>0</v>
      </c>
      <c r="S149" s="156"/>
      <c r="T149" s="171">
        <v>0</v>
      </c>
      <c r="U149" s="155" t="s">
        <v>571</v>
      </c>
    </row>
    <row r="150" spans="1:21" hidden="1">
      <c r="A150" s="155">
        <v>45401</v>
      </c>
      <c r="B150" s="156" t="s">
        <v>17</v>
      </c>
      <c r="C150" s="157">
        <v>182</v>
      </c>
      <c r="D150" s="158">
        <v>45401</v>
      </c>
      <c r="E150" s="158" t="s">
        <v>38</v>
      </c>
      <c r="F150" s="159" t="s">
        <v>189</v>
      </c>
      <c r="G150" s="160" t="s">
        <v>215</v>
      </c>
      <c r="H150" s="165" t="s">
        <v>138</v>
      </c>
      <c r="I150" s="160">
        <v>50147.79</v>
      </c>
      <c r="J150" s="160">
        <v>50147.79</v>
      </c>
      <c r="K150" s="159">
        <v>0</v>
      </c>
      <c r="L150" s="160">
        <v>4992.3100000000004</v>
      </c>
      <c r="M150" s="160">
        <v>0</v>
      </c>
      <c r="N150" s="162">
        <v>4992.3100000000004</v>
      </c>
      <c r="O150" s="163">
        <v>9.9551944362852293E-2</v>
      </c>
      <c r="P150" s="162">
        <v>4992.3100000000004</v>
      </c>
      <c r="Q150" s="162">
        <v>0</v>
      </c>
      <c r="R150" s="173">
        <v>0</v>
      </c>
      <c r="S150" s="156"/>
      <c r="T150" s="171">
        <v>0</v>
      </c>
      <c r="U150" s="155" t="s">
        <v>571</v>
      </c>
    </row>
    <row r="151" spans="1:21" hidden="1">
      <c r="A151" s="155">
        <v>45401</v>
      </c>
      <c r="B151" s="156" t="s">
        <v>17</v>
      </c>
      <c r="C151" s="157">
        <v>182</v>
      </c>
      <c r="D151" s="158">
        <v>45401</v>
      </c>
      <c r="E151" s="158" t="s">
        <v>38</v>
      </c>
      <c r="F151" s="159" t="s">
        <v>189</v>
      </c>
      <c r="G151" s="160" t="s">
        <v>216</v>
      </c>
      <c r="H151" s="165" t="s">
        <v>138</v>
      </c>
      <c r="I151" s="160">
        <v>8915.94</v>
      </c>
      <c r="J151" s="160">
        <v>8915.94</v>
      </c>
      <c r="K151" s="159">
        <v>0</v>
      </c>
      <c r="L151" s="160">
        <v>887.6</v>
      </c>
      <c r="M151" s="160">
        <v>0</v>
      </c>
      <c r="N151" s="162">
        <v>887.6</v>
      </c>
      <c r="O151" s="163">
        <v>9.9552038259566572E-2</v>
      </c>
      <c r="P151" s="162">
        <v>887.6</v>
      </c>
      <c r="Q151" s="162">
        <v>0</v>
      </c>
      <c r="R151" s="173">
        <v>0</v>
      </c>
      <c r="S151" s="156"/>
      <c r="T151" s="171">
        <v>0</v>
      </c>
      <c r="U151" s="155" t="s">
        <v>571</v>
      </c>
    </row>
    <row r="152" spans="1:21" hidden="1">
      <c r="A152" s="155">
        <v>45401</v>
      </c>
      <c r="B152" s="156" t="s">
        <v>17</v>
      </c>
      <c r="C152" s="157">
        <v>182</v>
      </c>
      <c r="D152" s="158">
        <v>45401</v>
      </c>
      <c r="E152" s="158" t="s">
        <v>38</v>
      </c>
      <c r="F152" s="159" t="s">
        <v>189</v>
      </c>
      <c r="G152" s="160" t="s">
        <v>217</v>
      </c>
      <c r="H152" s="165" t="s">
        <v>138</v>
      </c>
      <c r="I152" s="160">
        <v>6828.34</v>
      </c>
      <c r="J152" s="160">
        <v>6828.34</v>
      </c>
      <c r="K152" s="159">
        <v>0</v>
      </c>
      <c r="L152" s="160">
        <v>679.78</v>
      </c>
      <c r="M152" s="160">
        <v>0</v>
      </c>
      <c r="N152" s="162">
        <v>679.78</v>
      </c>
      <c r="O152" s="163">
        <v>9.95527463483072E-2</v>
      </c>
      <c r="P152" s="162">
        <v>679.78</v>
      </c>
      <c r="Q152" s="162">
        <v>0</v>
      </c>
      <c r="R152" s="173">
        <v>0</v>
      </c>
      <c r="S152" s="156"/>
      <c r="T152" s="171">
        <v>0</v>
      </c>
      <c r="U152" s="155" t="s">
        <v>571</v>
      </c>
    </row>
    <row r="153" spans="1:21" hidden="1">
      <c r="A153" s="155">
        <v>45401</v>
      </c>
      <c r="B153" s="156" t="s">
        <v>17</v>
      </c>
      <c r="C153" s="157">
        <v>182</v>
      </c>
      <c r="D153" s="158">
        <v>45401</v>
      </c>
      <c r="E153" s="158" t="s">
        <v>38</v>
      </c>
      <c r="F153" s="159" t="s">
        <v>189</v>
      </c>
      <c r="G153" s="160" t="s">
        <v>218</v>
      </c>
      <c r="H153" s="165" t="s">
        <v>138</v>
      </c>
      <c r="I153" s="160">
        <v>9111.01</v>
      </c>
      <c r="J153" s="160">
        <v>9111.01</v>
      </c>
      <c r="K153" s="159">
        <v>0</v>
      </c>
      <c r="L153" s="160">
        <v>907.02</v>
      </c>
      <c r="M153" s="160">
        <v>0</v>
      </c>
      <c r="N153" s="162">
        <v>907.02</v>
      </c>
      <c r="O153" s="163">
        <v>9.9552080395038531E-2</v>
      </c>
      <c r="P153" s="162">
        <v>907.02</v>
      </c>
      <c r="Q153" s="162">
        <v>0</v>
      </c>
      <c r="R153" s="173">
        <v>0</v>
      </c>
      <c r="S153" s="156"/>
      <c r="T153" s="171">
        <v>0</v>
      </c>
      <c r="U153" s="155" t="s">
        <v>571</v>
      </c>
    </row>
    <row r="154" spans="1:21" hidden="1">
      <c r="A154" s="155">
        <v>45401</v>
      </c>
      <c r="B154" s="156" t="s">
        <v>17</v>
      </c>
      <c r="C154" s="157">
        <v>182</v>
      </c>
      <c r="D154" s="158">
        <v>45401</v>
      </c>
      <c r="E154" s="158" t="s">
        <v>38</v>
      </c>
      <c r="F154" s="159" t="s">
        <v>189</v>
      </c>
      <c r="G154" s="160" t="s">
        <v>219</v>
      </c>
      <c r="H154" s="165" t="s">
        <v>138</v>
      </c>
      <c r="I154" s="160">
        <v>6333.17</v>
      </c>
      <c r="J154" s="160">
        <v>6333.17</v>
      </c>
      <c r="K154" s="159">
        <v>0</v>
      </c>
      <c r="L154" s="160">
        <v>630.48</v>
      </c>
      <c r="M154" s="160">
        <v>0</v>
      </c>
      <c r="N154" s="162">
        <v>630.48</v>
      </c>
      <c r="O154" s="163">
        <v>9.9552041078954143E-2</v>
      </c>
      <c r="P154" s="162">
        <v>630.48</v>
      </c>
      <c r="Q154" s="162">
        <v>0</v>
      </c>
      <c r="R154" s="173">
        <v>0</v>
      </c>
      <c r="S154" s="156"/>
      <c r="T154" s="171">
        <v>0</v>
      </c>
      <c r="U154" s="155" t="s">
        <v>571</v>
      </c>
    </row>
    <row r="155" spans="1:21" hidden="1">
      <c r="A155" s="155">
        <v>45401</v>
      </c>
      <c r="B155" s="156" t="s">
        <v>17</v>
      </c>
      <c r="C155" s="157">
        <v>182</v>
      </c>
      <c r="D155" s="158">
        <v>45401</v>
      </c>
      <c r="E155" s="158" t="s">
        <v>38</v>
      </c>
      <c r="F155" s="159" t="s">
        <v>189</v>
      </c>
      <c r="G155" s="160" t="s">
        <v>220</v>
      </c>
      <c r="H155" s="165" t="s">
        <v>138</v>
      </c>
      <c r="I155" s="160">
        <v>6333.17</v>
      </c>
      <c r="J155" s="160">
        <v>6333.17</v>
      </c>
      <c r="K155" s="159">
        <v>0</v>
      </c>
      <c r="L155" s="160">
        <v>630.48</v>
      </c>
      <c r="M155" s="160">
        <v>0</v>
      </c>
      <c r="N155" s="162">
        <v>630.48</v>
      </c>
      <c r="O155" s="163">
        <v>9.9552041078954143E-2</v>
      </c>
      <c r="P155" s="162">
        <v>630.48</v>
      </c>
      <c r="Q155" s="162">
        <v>0</v>
      </c>
      <c r="R155" s="173">
        <v>0</v>
      </c>
      <c r="S155" s="156"/>
      <c r="T155" s="171">
        <v>0</v>
      </c>
      <c r="U155" s="155" t="s">
        <v>571</v>
      </c>
    </row>
    <row r="156" spans="1:21" hidden="1">
      <c r="A156" s="155">
        <v>45401</v>
      </c>
      <c r="B156" s="156" t="s">
        <v>17</v>
      </c>
      <c r="C156" s="157">
        <v>182</v>
      </c>
      <c r="D156" s="158">
        <v>45401</v>
      </c>
      <c r="E156" s="158" t="s">
        <v>38</v>
      </c>
      <c r="F156" s="159" t="s">
        <v>189</v>
      </c>
      <c r="G156" s="160" t="s">
        <v>221</v>
      </c>
      <c r="H156" s="165" t="s">
        <v>138</v>
      </c>
      <c r="I156" s="160">
        <v>7479.29</v>
      </c>
      <c r="J156" s="160">
        <v>7479.29</v>
      </c>
      <c r="K156" s="159">
        <v>0</v>
      </c>
      <c r="L156" s="160">
        <v>744.58</v>
      </c>
      <c r="M156" s="160">
        <v>0</v>
      </c>
      <c r="N156" s="162">
        <v>744.58</v>
      </c>
      <c r="O156" s="163">
        <v>9.9552230225061475E-2</v>
      </c>
      <c r="P156" s="162">
        <v>744.58</v>
      </c>
      <c r="Q156" s="162">
        <v>0</v>
      </c>
      <c r="R156" s="173">
        <v>0</v>
      </c>
      <c r="S156" s="156"/>
      <c r="T156" s="171">
        <v>0</v>
      </c>
      <c r="U156" s="155" t="s">
        <v>571</v>
      </c>
    </row>
    <row r="157" spans="1:21" hidden="1">
      <c r="A157" s="155">
        <v>45401</v>
      </c>
      <c r="B157" s="156" t="s">
        <v>17</v>
      </c>
      <c r="C157" s="157">
        <v>182</v>
      </c>
      <c r="D157" s="158">
        <v>45401</v>
      </c>
      <c r="E157" s="158" t="s">
        <v>38</v>
      </c>
      <c r="F157" s="159" t="s">
        <v>189</v>
      </c>
      <c r="G157" s="160" t="s">
        <v>222</v>
      </c>
      <c r="H157" s="165" t="s">
        <v>138</v>
      </c>
      <c r="I157" s="160">
        <v>70003.02</v>
      </c>
      <c r="J157" s="160">
        <v>70003.02</v>
      </c>
      <c r="K157" s="159">
        <v>0</v>
      </c>
      <c r="L157" s="160">
        <v>6968.94</v>
      </c>
      <c r="M157" s="160">
        <v>0</v>
      </c>
      <c r="N157" s="162">
        <v>6968.94</v>
      </c>
      <c r="O157" s="163">
        <v>9.9551990756970188E-2</v>
      </c>
      <c r="P157" s="162">
        <v>6968.94</v>
      </c>
      <c r="Q157" s="162">
        <v>0</v>
      </c>
      <c r="R157" s="173">
        <v>0</v>
      </c>
      <c r="S157" s="156"/>
      <c r="T157" s="171">
        <v>0</v>
      </c>
      <c r="U157" s="155" t="s">
        <v>571</v>
      </c>
    </row>
    <row r="158" spans="1:21" hidden="1">
      <c r="A158" s="155">
        <v>45401</v>
      </c>
      <c r="B158" s="156" t="s">
        <v>17</v>
      </c>
      <c r="C158" s="157">
        <v>182</v>
      </c>
      <c r="D158" s="158">
        <v>45401</v>
      </c>
      <c r="E158" s="158" t="s">
        <v>38</v>
      </c>
      <c r="F158" s="159" t="s">
        <v>189</v>
      </c>
      <c r="G158" s="160" t="s">
        <v>223</v>
      </c>
      <c r="H158" s="165" t="s">
        <v>138</v>
      </c>
      <c r="I158" s="160">
        <v>14143.5</v>
      </c>
      <c r="J158" s="160">
        <v>14143.5</v>
      </c>
      <c r="K158" s="159">
        <v>0</v>
      </c>
      <c r="L158" s="160">
        <v>1408.01</v>
      </c>
      <c r="M158" s="160">
        <v>0</v>
      </c>
      <c r="N158" s="162">
        <v>1408.01</v>
      </c>
      <c r="O158" s="163">
        <v>9.9551737547283206E-2</v>
      </c>
      <c r="P158" s="162">
        <v>1408.01</v>
      </c>
      <c r="Q158" s="162">
        <v>0</v>
      </c>
      <c r="R158" s="173">
        <v>0</v>
      </c>
      <c r="S158" s="156"/>
      <c r="T158" s="171">
        <v>0</v>
      </c>
      <c r="U158" s="155" t="s">
        <v>571</v>
      </c>
    </row>
    <row r="159" spans="1:21" hidden="1">
      <c r="A159" s="155">
        <v>45401</v>
      </c>
      <c r="B159" s="156" t="s">
        <v>17</v>
      </c>
      <c r="C159" s="157">
        <v>182</v>
      </c>
      <c r="D159" s="158">
        <v>45401</v>
      </c>
      <c r="E159" s="158" t="s">
        <v>38</v>
      </c>
      <c r="F159" s="159" t="s">
        <v>189</v>
      </c>
      <c r="G159" s="160" t="s">
        <v>224</v>
      </c>
      <c r="H159" s="165" t="s">
        <v>138</v>
      </c>
      <c r="I159" s="160">
        <v>121672.32000000001</v>
      </c>
      <c r="J159" s="160">
        <v>121672.32000000001</v>
      </c>
      <c r="K159" s="159">
        <v>0</v>
      </c>
      <c r="L159" s="160">
        <v>12112.73</v>
      </c>
      <c r="M159" s="160">
        <v>0</v>
      </c>
      <c r="N159" s="162">
        <v>12112.73</v>
      </c>
      <c r="O159" s="163">
        <v>9.9552059170072524E-2</v>
      </c>
      <c r="P159" s="162">
        <v>12112.73</v>
      </c>
      <c r="Q159" s="162">
        <v>0</v>
      </c>
      <c r="R159" s="173">
        <v>0</v>
      </c>
      <c r="S159" s="156"/>
      <c r="T159" s="171">
        <v>0</v>
      </c>
      <c r="U159" s="155" t="s">
        <v>571</v>
      </c>
    </row>
    <row r="160" spans="1:21" hidden="1">
      <c r="A160" s="155">
        <v>45401</v>
      </c>
      <c r="B160" s="156" t="s">
        <v>17</v>
      </c>
      <c r="C160" s="157">
        <v>182</v>
      </c>
      <c r="D160" s="158">
        <v>45401</v>
      </c>
      <c r="E160" s="158" t="s">
        <v>38</v>
      </c>
      <c r="F160" s="159" t="s">
        <v>189</v>
      </c>
      <c r="G160" s="160" t="s">
        <v>225</v>
      </c>
      <c r="H160" s="165" t="s">
        <v>138</v>
      </c>
      <c r="I160" s="160">
        <v>114225.5</v>
      </c>
      <c r="J160" s="160">
        <v>114225.5</v>
      </c>
      <c r="K160" s="159">
        <v>0</v>
      </c>
      <c r="L160" s="160">
        <v>11371.38</v>
      </c>
      <c r="M160" s="160">
        <v>0</v>
      </c>
      <c r="N160" s="162">
        <v>11371.38</v>
      </c>
      <c r="O160" s="163">
        <v>9.9552026473948452E-2</v>
      </c>
      <c r="P160" s="162">
        <v>11371.38</v>
      </c>
      <c r="Q160" s="162">
        <v>0</v>
      </c>
      <c r="R160" s="173">
        <v>0</v>
      </c>
      <c r="S160" s="156"/>
      <c r="T160" s="171">
        <v>0</v>
      </c>
      <c r="U160" s="155" t="s">
        <v>571</v>
      </c>
    </row>
    <row r="161" spans="1:21" hidden="1">
      <c r="A161" s="155">
        <v>45401</v>
      </c>
      <c r="B161" s="156" t="s">
        <v>17</v>
      </c>
      <c r="C161" s="157">
        <v>182</v>
      </c>
      <c r="D161" s="158">
        <v>45401</v>
      </c>
      <c r="E161" s="158" t="s">
        <v>38</v>
      </c>
      <c r="F161" s="159" t="s">
        <v>189</v>
      </c>
      <c r="G161" s="160" t="s">
        <v>226</v>
      </c>
      <c r="H161" s="165" t="s">
        <v>138</v>
      </c>
      <c r="I161" s="160">
        <v>17662.54</v>
      </c>
      <c r="J161" s="160">
        <v>17662.54</v>
      </c>
      <c r="K161" s="159">
        <v>0</v>
      </c>
      <c r="L161" s="160">
        <v>1758.34</v>
      </c>
      <c r="M161" s="160">
        <v>0</v>
      </c>
      <c r="N161" s="162">
        <v>1758.34</v>
      </c>
      <c r="O161" s="163">
        <v>9.955193307417845E-2</v>
      </c>
      <c r="P161" s="162">
        <v>1758.34</v>
      </c>
      <c r="Q161" s="162">
        <v>0</v>
      </c>
      <c r="R161" s="173">
        <v>0</v>
      </c>
      <c r="S161" s="156"/>
      <c r="T161" s="171">
        <v>0</v>
      </c>
      <c r="U161" s="155" t="s">
        <v>571</v>
      </c>
    </row>
    <row r="162" spans="1:21" hidden="1">
      <c r="A162" s="155">
        <v>45401</v>
      </c>
      <c r="B162" s="156" t="s">
        <v>17</v>
      </c>
      <c r="C162" s="157">
        <v>182</v>
      </c>
      <c r="D162" s="158">
        <v>45401</v>
      </c>
      <c r="E162" s="158" t="s">
        <v>38</v>
      </c>
      <c r="F162" s="159" t="s">
        <v>189</v>
      </c>
      <c r="G162" s="160" t="s">
        <v>227</v>
      </c>
      <c r="H162" s="165" t="s">
        <v>138</v>
      </c>
      <c r="I162" s="160">
        <v>6333.17</v>
      </c>
      <c r="J162" s="160">
        <v>6333.17</v>
      </c>
      <c r="K162" s="159">
        <v>0</v>
      </c>
      <c r="L162" s="160">
        <v>630.48</v>
      </c>
      <c r="M162" s="160">
        <v>0</v>
      </c>
      <c r="N162" s="162">
        <v>630.48</v>
      </c>
      <c r="O162" s="163">
        <v>9.9552041078954143E-2</v>
      </c>
      <c r="P162" s="162">
        <v>630.48</v>
      </c>
      <c r="Q162" s="162">
        <v>0</v>
      </c>
      <c r="R162" s="173">
        <v>0</v>
      </c>
      <c r="S162" s="156"/>
      <c r="T162" s="171">
        <v>0</v>
      </c>
      <c r="U162" s="155" t="s">
        <v>571</v>
      </c>
    </row>
    <row r="163" spans="1:21" hidden="1">
      <c r="A163" s="155">
        <v>45401</v>
      </c>
      <c r="B163" s="156" t="s">
        <v>17</v>
      </c>
      <c r="C163" s="157">
        <v>182</v>
      </c>
      <c r="D163" s="158">
        <v>45401</v>
      </c>
      <c r="E163" s="158" t="s">
        <v>38</v>
      </c>
      <c r="F163" s="159" t="s">
        <v>189</v>
      </c>
      <c r="G163" s="160" t="s">
        <v>228</v>
      </c>
      <c r="H163" s="165" t="s">
        <v>138</v>
      </c>
      <c r="I163" s="160">
        <v>21369.43</v>
      </c>
      <c r="J163" s="160">
        <v>21369.43</v>
      </c>
      <c r="K163" s="159">
        <v>0</v>
      </c>
      <c r="L163" s="160">
        <v>2127.37</v>
      </c>
      <c r="M163" s="160">
        <v>0</v>
      </c>
      <c r="N163" s="162">
        <v>2127.37</v>
      </c>
      <c r="O163" s="163">
        <v>9.9552023615042604E-2</v>
      </c>
      <c r="P163" s="162">
        <v>2127.37</v>
      </c>
      <c r="Q163" s="162">
        <v>0</v>
      </c>
      <c r="R163" s="173">
        <v>0</v>
      </c>
      <c r="S163" s="156"/>
      <c r="T163" s="171">
        <v>0</v>
      </c>
      <c r="U163" s="155" t="s">
        <v>571</v>
      </c>
    </row>
    <row r="164" spans="1:21" hidden="1">
      <c r="A164" s="155">
        <v>45401</v>
      </c>
      <c r="B164" s="156" t="s">
        <v>17</v>
      </c>
      <c r="C164" s="157">
        <v>182</v>
      </c>
      <c r="D164" s="158">
        <v>45401</v>
      </c>
      <c r="E164" s="158" t="s">
        <v>38</v>
      </c>
      <c r="F164" s="159" t="s">
        <v>189</v>
      </c>
      <c r="G164" s="160" t="s">
        <v>229</v>
      </c>
      <c r="H164" s="165" t="s">
        <v>138</v>
      </c>
      <c r="I164" s="160">
        <v>90966.22</v>
      </c>
      <c r="J164" s="160">
        <v>90966.22</v>
      </c>
      <c r="K164" s="159">
        <v>0</v>
      </c>
      <c r="L164" s="160">
        <v>9055.8700000000008</v>
      </c>
      <c r="M164" s="160">
        <v>0</v>
      </c>
      <c r="N164" s="162">
        <v>9055.8700000000008</v>
      </c>
      <c r="O164" s="163">
        <v>9.9552009526173574E-2</v>
      </c>
      <c r="P164" s="162">
        <v>9055.8700000000008</v>
      </c>
      <c r="Q164" s="162">
        <v>0</v>
      </c>
      <c r="R164" s="173">
        <v>0</v>
      </c>
      <c r="S164" s="156"/>
      <c r="T164" s="171">
        <v>0</v>
      </c>
      <c r="U164" s="155" t="s">
        <v>571</v>
      </c>
    </row>
    <row r="165" spans="1:21" hidden="1">
      <c r="A165" s="155">
        <v>45401</v>
      </c>
      <c r="B165" s="156" t="s">
        <v>17</v>
      </c>
      <c r="C165" s="157">
        <v>182</v>
      </c>
      <c r="D165" s="158">
        <v>45401</v>
      </c>
      <c r="E165" s="158" t="s">
        <v>38</v>
      </c>
      <c r="F165" s="159" t="s">
        <v>189</v>
      </c>
      <c r="G165" s="160" t="s">
        <v>230</v>
      </c>
      <c r="H165" s="165" t="s">
        <v>138</v>
      </c>
      <c r="I165" s="160">
        <v>20829.13</v>
      </c>
      <c r="J165" s="160">
        <v>20829.13</v>
      </c>
      <c r="K165" s="159">
        <v>0</v>
      </c>
      <c r="L165" s="160">
        <v>2073.58</v>
      </c>
      <c r="M165" s="160">
        <v>0</v>
      </c>
      <c r="N165" s="162">
        <v>2073.58</v>
      </c>
      <c r="O165" s="163">
        <v>9.9551925596508342E-2</v>
      </c>
      <c r="P165" s="162">
        <v>2073.58</v>
      </c>
      <c r="Q165" s="162">
        <v>0</v>
      </c>
      <c r="R165" s="173">
        <v>0</v>
      </c>
      <c r="S165" s="156"/>
      <c r="T165" s="171">
        <v>0</v>
      </c>
      <c r="U165" s="155" t="s">
        <v>571</v>
      </c>
    </row>
    <row r="166" spans="1:21" hidden="1">
      <c r="A166" s="155">
        <v>45401</v>
      </c>
      <c r="B166" s="156" t="s">
        <v>17</v>
      </c>
      <c r="C166" s="157">
        <v>182</v>
      </c>
      <c r="D166" s="158">
        <v>45401</v>
      </c>
      <c r="E166" s="158" t="s">
        <v>38</v>
      </c>
      <c r="F166" s="159" t="s">
        <v>189</v>
      </c>
      <c r="G166" s="160" t="s">
        <v>231</v>
      </c>
      <c r="H166" s="165" t="s">
        <v>138</v>
      </c>
      <c r="I166" s="160">
        <v>25396.75</v>
      </c>
      <c r="J166" s="160">
        <v>25396.75</v>
      </c>
      <c r="K166" s="159">
        <v>0</v>
      </c>
      <c r="L166" s="160">
        <v>2528.3000000000002</v>
      </c>
      <c r="M166" s="160">
        <v>0</v>
      </c>
      <c r="N166" s="162">
        <v>2528.3000000000002</v>
      </c>
      <c r="O166" s="163">
        <v>9.9552108045320761E-2</v>
      </c>
      <c r="P166" s="162">
        <v>2528.3000000000002</v>
      </c>
      <c r="Q166" s="162">
        <v>0</v>
      </c>
      <c r="R166" s="173">
        <v>0</v>
      </c>
      <c r="S166" s="156"/>
      <c r="T166" s="171">
        <v>0</v>
      </c>
      <c r="U166" s="155" t="s">
        <v>571</v>
      </c>
    </row>
    <row r="167" spans="1:21" hidden="1">
      <c r="A167" s="155">
        <v>45401</v>
      </c>
      <c r="B167" s="156" t="s">
        <v>17</v>
      </c>
      <c r="C167" s="157">
        <v>182</v>
      </c>
      <c r="D167" s="158">
        <v>45401</v>
      </c>
      <c r="E167" s="158" t="s">
        <v>38</v>
      </c>
      <c r="F167" s="159" t="s">
        <v>189</v>
      </c>
      <c r="G167" s="160" t="s">
        <v>232</v>
      </c>
      <c r="H167" s="165" t="s">
        <v>138</v>
      </c>
      <c r="I167" s="160">
        <v>22024.44</v>
      </c>
      <c r="J167" s="160">
        <v>22024.44</v>
      </c>
      <c r="K167" s="159">
        <v>0</v>
      </c>
      <c r="L167" s="160">
        <v>2192.58</v>
      </c>
      <c r="M167" s="160">
        <v>0</v>
      </c>
      <c r="N167" s="162">
        <v>2192.58</v>
      </c>
      <c r="O167" s="163">
        <v>9.9552133902155976E-2</v>
      </c>
      <c r="P167" s="162">
        <v>2192.58</v>
      </c>
      <c r="Q167" s="162">
        <v>0</v>
      </c>
      <c r="R167" s="173">
        <v>0</v>
      </c>
      <c r="S167" s="156"/>
      <c r="T167" s="171">
        <v>0</v>
      </c>
      <c r="U167" s="155" t="s">
        <v>571</v>
      </c>
    </row>
    <row r="168" spans="1:21" hidden="1">
      <c r="A168" s="155">
        <v>45401</v>
      </c>
      <c r="B168" s="156" t="s">
        <v>17</v>
      </c>
      <c r="C168" s="157">
        <v>182</v>
      </c>
      <c r="D168" s="158">
        <v>45401</v>
      </c>
      <c r="E168" s="158" t="s">
        <v>38</v>
      </c>
      <c r="F168" s="159" t="s">
        <v>189</v>
      </c>
      <c r="G168" s="160" t="s">
        <v>233</v>
      </c>
      <c r="H168" s="161" t="s">
        <v>20</v>
      </c>
      <c r="I168" s="160">
        <v>443764.89</v>
      </c>
      <c r="J168" s="160">
        <v>0</v>
      </c>
      <c r="K168" s="159">
        <v>443764.89</v>
      </c>
      <c r="L168" s="160"/>
      <c r="M168" s="160">
        <v>0</v>
      </c>
      <c r="N168" s="162">
        <v>0</v>
      </c>
      <c r="O168" s="163">
        <v>0</v>
      </c>
      <c r="P168" s="162">
        <v>0</v>
      </c>
      <c r="Q168" s="162">
        <v>0</v>
      </c>
      <c r="R168" s="173">
        <v>0</v>
      </c>
      <c r="S168" s="156"/>
      <c r="T168" s="171">
        <v>0</v>
      </c>
      <c r="U168" s="155" t="s">
        <v>571</v>
      </c>
    </row>
    <row r="169" spans="1:21" hidden="1">
      <c r="A169" s="155">
        <v>45401</v>
      </c>
      <c r="B169" s="156" t="s">
        <v>17</v>
      </c>
      <c r="C169" s="157">
        <v>182</v>
      </c>
      <c r="D169" s="158">
        <v>45401</v>
      </c>
      <c r="E169" s="158" t="s">
        <v>38</v>
      </c>
      <c r="F169" s="159" t="s">
        <v>189</v>
      </c>
      <c r="G169" s="160" t="s">
        <v>234</v>
      </c>
      <c r="H169" s="165" t="s">
        <v>235</v>
      </c>
      <c r="I169" s="160">
        <v>122873.18</v>
      </c>
      <c r="J169" s="160">
        <v>122873.18</v>
      </c>
      <c r="K169" s="159">
        <v>0</v>
      </c>
      <c r="L169" s="160">
        <v>12232.27</v>
      </c>
      <c r="M169" s="160">
        <v>0</v>
      </c>
      <c r="N169" s="162">
        <v>12232.27</v>
      </c>
      <c r="O169" s="163">
        <v>9.9551993364215052E-2</v>
      </c>
      <c r="P169" s="162">
        <v>12232.27</v>
      </c>
      <c r="Q169" s="162">
        <v>0</v>
      </c>
      <c r="R169" s="173">
        <v>0</v>
      </c>
      <c r="S169" s="156"/>
      <c r="T169" s="171">
        <v>0</v>
      </c>
      <c r="U169" s="155" t="s">
        <v>571</v>
      </c>
    </row>
    <row r="170" spans="1:21" hidden="1">
      <c r="A170" s="155">
        <v>45401</v>
      </c>
      <c r="B170" s="156" t="s">
        <v>17</v>
      </c>
      <c r="C170" s="157">
        <v>182</v>
      </c>
      <c r="D170" s="158">
        <v>45401</v>
      </c>
      <c r="E170" s="158" t="s">
        <v>38</v>
      </c>
      <c r="F170" s="159" t="s">
        <v>189</v>
      </c>
      <c r="G170" s="160" t="s">
        <v>236</v>
      </c>
      <c r="H170" s="165" t="s">
        <v>235</v>
      </c>
      <c r="I170" s="160">
        <v>9233.7000000000007</v>
      </c>
      <c r="J170" s="160">
        <v>9233.7000000000007</v>
      </c>
      <c r="K170" s="159">
        <v>0</v>
      </c>
      <c r="L170" s="160">
        <v>919.23</v>
      </c>
      <c r="M170" s="160">
        <v>0</v>
      </c>
      <c r="N170" s="162">
        <v>919.23</v>
      </c>
      <c r="O170" s="163">
        <v>9.9551642353552738E-2</v>
      </c>
      <c r="P170" s="162">
        <v>919.23</v>
      </c>
      <c r="Q170" s="162">
        <v>0</v>
      </c>
      <c r="R170" s="173">
        <v>0</v>
      </c>
      <c r="S170" s="156"/>
      <c r="T170" s="171">
        <v>0</v>
      </c>
      <c r="U170" s="155" t="s">
        <v>571</v>
      </c>
    </row>
    <row r="171" spans="1:21" hidden="1">
      <c r="A171" s="155">
        <v>45401</v>
      </c>
      <c r="B171" s="156" t="s">
        <v>17</v>
      </c>
      <c r="C171" s="157">
        <v>182</v>
      </c>
      <c r="D171" s="158">
        <v>45401</v>
      </c>
      <c r="E171" s="158" t="s">
        <v>38</v>
      </c>
      <c r="F171" s="159" t="s">
        <v>189</v>
      </c>
      <c r="G171" s="160" t="s">
        <v>237</v>
      </c>
      <c r="H171" s="165" t="s">
        <v>235</v>
      </c>
      <c r="I171" s="160">
        <v>29055.200000000001</v>
      </c>
      <c r="J171" s="160">
        <v>29055.200000000001</v>
      </c>
      <c r="K171" s="159">
        <v>0</v>
      </c>
      <c r="L171" s="160">
        <v>2892.5</v>
      </c>
      <c r="M171" s="160">
        <v>0</v>
      </c>
      <c r="N171" s="162">
        <v>2892.5</v>
      </c>
      <c r="O171" s="163">
        <v>9.9551887441834852E-2</v>
      </c>
      <c r="P171" s="162">
        <v>2892.5</v>
      </c>
      <c r="Q171" s="162">
        <v>0</v>
      </c>
      <c r="R171" s="173">
        <v>0</v>
      </c>
      <c r="S171" s="156"/>
      <c r="T171" s="171">
        <v>0</v>
      </c>
      <c r="U171" s="155" t="s">
        <v>571</v>
      </c>
    </row>
    <row r="172" spans="1:21" hidden="1">
      <c r="A172" s="155">
        <v>45401</v>
      </c>
      <c r="B172" s="156" t="s">
        <v>17</v>
      </c>
      <c r="C172" s="157">
        <v>182</v>
      </c>
      <c r="D172" s="158">
        <v>45401</v>
      </c>
      <c r="E172" s="158" t="s">
        <v>38</v>
      </c>
      <c r="F172" s="159" t="s">
        <v>189</v>
      </c>
      <c r="G172" s="160" t="s">
        <v>238</v>
      </c>
      <c r="H172" s="165" t="s">
        <v>235</v>
      </c>
      <c r="I172" s="160">
        <v>14870</v>
      </c>
      <c r="J172" s="160">
        <v>14870</v>
      </c>
      <c r="K172" s="159">
        <v>0</v>
      </c>
      <c r="L172" s="160">
        <v>1480.34</v>
      </c>
      <c r="M172" s="160">
        <v>0</v>
      </c>
      <c r="N172" s="162">
        <v>1480.34</v>
      </c>
      <c r="O172" s="163">
        <v>9.9552118359112304E-2</v>
      </c>
      <c r="P172" s="162">
        <v>1480.34</v>
      </c>
      <c r="Q172" s="162">
        <v>0</v>
      </c>
      <c r="R172" s="173">
        <v>0</v>
      </c>
      <c r="S172" s="156"/>
      <c r="T172" s="171">
        <v>0</v>
      </c>
      <c r="U172" s="155" t="s">
        <v>571</v>
      </c>
    </row>
    <row r="173" spans="1:21" hidden="1">
      <c r="A173" s="155">
        <v>45401</v>
      </c>
      <c r="B173" s="156" t="s">
        <v>17</v>
      </c>
      <c r="C173" s="157">
        <v>182</v>
      </c>
      <c r="D173" s="158">
        <v>45401</v>
      </c>
      <c r="E173" s="158" t="s">
        <v>38</v>
      </c>
      <c r="F173" s="159" t="s">
        <v>189</v>
      </c>
      <c r="G173" s="160" t="s">
        <v>239</v>
      </c>
      <c r="H173" s="165" t="s">
        <v>235</v>
      </c>
      <c r="I173" s="160">
        <v>53023.31</v>
      </c>
      <c r="J173" s="160">
        <v>53023.31</v>
      </c>
      <c r="K173" s="159">
        <v>0</v>
      </c>
      <c r="L173" s="160">
        <v>5278.58</v>
      </c>
      <c r="M173" s="160">
        <v>0</v>
      </c>
      <c r="N173" s="162">
        <v>5278.58</v>
      </c>
      <c r="O173" s="163">
        <v>9.9552064931442419E-2</v>
      </c>
      <c r="P173" s="162">
        <v>5278.58</v>
      </c>
      <c r="Q173" s="162">
        <v>0</v>
      </c>
      <c r="R173" s="173">
        <v>0</v>
      </c>
      <c r="S173" s="156"/>
      <c r="T173" s="171">
        <v>0</v>
      </c>
      <c r="U173" s="155" t="s">
        <v>571</v>
      </c>
    </row>
    <row r="174" spans="1:21" hidden="1">
      <c r="A174" s="155">
        <v>45401</v>
      </c>
      <c r="B174" s="156" t="s">
        <v>17</v>
      </c>
      <c r="C174" s="157">
        <v>182</v>
      </c>
      <c r="D174" s="158">
        <v>45401</v>
      </c>
      <c r="E174" s="158" t="s">
        <v>38</v>
      </c>
      <c r="F174" s="159" t="s">
        <v>189</v>
      </c>
      <c r="G174" s="160" t="s">
        <v>240</v>
      </c>
      <c r="H174" s="165" t="s">
        <v>235</v>
      </c>
      <c r="I174" s="160">
        <v>26413.82</v>
      </c>
      <c r="J174" s="160">
        <v>26413.82</v>
      </c>
      <c r="K174" s="159">
        <v>0</v>
      </c>
      <c r="L174" s="160">
        <v>2629.55</v>
      </c>
      <c r="M174" s="160">
        <v>0</v>
      </c>
      <c r="N174" s="162">
        <v>2629.55</v>
      </c>
      <c r="O174" s="163">
        <v>9.9552052675455513E-2</v>
      </c>
      <c r="P174" s="162">
        <v>2629.55</v>
      </c>
      <c r="Q174" s="162">
        <v>0</v>
      </c>
      <c r="R174" s="173">
        <v>0</v>
      </c>
      <c r="S174" s="156"/>
      <c r="T174" s="171">
        <v>0</v>
      </c>
      <c r="U174" s="155" t="s">
        <v>571</v>
      </c>
    </row>
    <row r="175" spans="1:21" hidden="1">
      <c r="A175" s="155">
        <v>45401</v>
      </c>
      <c r="B175" s="156" t="s">
        <v>17</v>
      </c>
      <c r="C175" s="157">
        <v>182</v>
      </c>
      <c r="D175" s="158">
        <v>45401</v>
      </c>
      <c r="E175" s="158" t="s">
        <v>38</v>
      </c>
      <c r="F175" s="159" t="s">
        <v>189</v>
      </c>
      <c r="G175" s="160" t="s">
        <v>241</v>
      </c>
      <c r="H175" s="165" t="s">
        <v>235</v>
      </c>
      <c r="I175" s="160">
        <v>13451.14</v>
      </c>
      <c r="J175" s="160">
        <v>13451.14</v>
      </c>
      <c r="K175" s="159">
        <v>0</v>
      </c>
      <c r="L175" s="160">
        <v>1339.09</v>
      </c>
      <c r="M175" s="160">
        <v>0</v>
      </c>
      <c r="N175" s="162">
        <v>1339.09</v>
      </c>
      <c r="O175" s="163">
        <v>9.9552156917554938E-2</v>
      </c>
      <c r="P175" s="162">
        <v>1339.09</v>
      </c>
      <c r="Q175" s="162">
        <v>0</v>
      </c>
      <c r="R175" s="173">
        <v>0</v>
      </c>
      <c r="S175" s="156"/>
      <c r="T175" s="171">
        <v>0</v>
      </c>
      <c r="U175" s="155" t="s">
        <v>571</v>
      </c>
    </row>
    <row r="176" spans="1:21" hidden="1">
      <c r="A176" s="155">
        <v>45401</v>
      </c>
      <c r="B176" s="156" t="s">
        <v>17</v>
      </c>
      <c r="C176" s="157">
        <v>182</v>
      </c>
      <c r="D176" s="158">
        <v>45401</v>
      </c>
      <c r="E176" s="158" t="s">
        <v>38</v>
      </c>
      <c r="F176" s="159" t="s">
        <v>189</v>
      </c>
      <c r="G176" s="160" t="s">
        <v>242</v>
      </c>
      <c r="H176" s="165" t="s">
        <v>235</v>
      </c>
      <c r="I176" s="160">
        <v>22402.83</v>
      </c>
      <c r="J176" s="160">
        <v>22402.83</v>
      </c>
      <c r="K176" s="159">
        <v>0</v>
      </c>
      <c r="L176" s="160">
        <v>2230.25</v>
      </c>
      <c r="M176" s="160">
        <v>0</v>
      </c>
      <c r="N176" s="162">
        <v>2230.25</v>
      </c>
      <c r="O176" s="163">
        <v>9.955215479472905E-2</v>
      </c>
      <c r="P176" s="162">
        <v>2230.25</v>
      </c>
      <c r="Q176" s="162">
        <v>0</v>
      </c>
      <c r="R176" s="173">
        <v>0</v>
      </c>
      <c r="S176" s="156"/>
      <c r="T176" s="171">
        <v>0</v>
      </c>
      <c r="U176" s="155" t="s">
        <v>571</v>
      </c>
    </row>
    <row r="177" spans="1:21" hidden="1">
      <c r="A177" s="155">
        <v>45401</v>
      </c>
      <c r="B177" s="156" t="s">
        <v>17</v>
      </c>
      <c r="C177" s="157">
        <v>182</v>
      </c>
      <c r="D177" s="158">
        <v>45401</v>
      </c>
      <c r="E177" s="158" t="s">
        <v>38</v>
      </c>
      <c r="F177" s="159" t="s">
        <v>189</v>
      </c>
      <c r="G177" s="160" t="s">
        <v>243</v>
      </c>
      <c r="H177" s="165" t="s">
        <v>235</v>
      </c>
      <c r="I177" s="160">
        <v>21815.87</v>
      </c>
      <c r="J177" s="160">
        <v>21815.87</v>
      </c>
      <c r="K177" s="159">
        <v>0</v>
      </c>
      <c r="L177" s="160">
        <v>2171.81</v>
      </c>
      <c r="M177" s="160">
        <v>0</v>
      </c>
      <c r="N177" s="162">
        <v>2171.81</v>
      </c>
      <c r="O177" s="163">
        <v>9.9551840013714782E-2</v>
      </c>
      <c r="P177" s="162">
        <v>2171.81</v>
      </c>
      <c r="Q177" s="162">
        <v>0</v>
      </c>
      <c r="R177" s="173">
        <v>0</v>
      </c>
      <c r="S177" s="156"/>
      <c r="T177" s="171">
        <v>0</v>
      </c>
      <c r="U177" s="155" t="s">
        <v>571</v>
      </c>
    </row>
    <row r="178" spans="1:21" hidden="1">
      <c r="A178" s="155">
        <v>45401</v>
      </c>
      <c r="B178" s="156" t="s">
        <v>17</v>
      </c>
      <c r="C178" s="157">
        <v>182</v>
      </c>
      <c r="D178" s="158">
        <v>45401</v>
      </c>
      <c r="E178" s="158" t="s">
        <v>38</v>
      </c>
      <c r="F178" s="159" t="s">
        <v>189</v>
      </c>
      <c r="G178" s="160" t="s">
        <v>244</v>
      </c>
      <c r="H178" s="165" t="s">
        <v>235</v>
      </c>
      <c r="I178" s="160">
        <v>5463.04</v>
      </c>
      <c r="J178" s="160">
        <v>5463.04</v>
      </c>
      <c r="K178" s="159">
        <v>0</v>
      </c>
      <c r="L178" s="160">
        <v>543.86</v>
      </c>
      <c r="M178" s="160">
        <v>0</v>
      </c>
      <c r="N178" s="162">
        <v>543.86</v>
      </c>
      <c r="O178" s="163">
        <v>9.9552630037488293E-2</v>
      </c>
      <c r="P178" s="162">
        <v>543.86</v>
      </c>
      <c r="Q178" s="162">
        <v>0</v>
      </c>
      <c r="R178" s="173">
        <v>0</v>
      </c>
      <c r="S178" s="156"/>
      <c r="T178" s="171">
        <v>0</v>
      </c>
      <c r="U178" s="155" t="s">
        <v>571</v>
      </c>
    </row>
    <row r="179" spans="1:21" hidden="1">
      <c r="A179" s="155">
        <v>45401</v>
      </c>
      <c r="B179" s="156" t="s">
        <v>17</v>
      </c>
      <c r="C179" s="157">
        <v>182</v>
      </c>
      <c r="D179" s="158">
        <v>45401</v>
      </c>
      <c r="E179" s="158" t="s">
        <v>38</v>
      </c>
      <c r="F179" s="159" t="s">
        <v>189</v>
      </c>
      <c r="G179" s="160" t="s">
        <v>245</v>
      </c>
      <c r="H179" s="165" t="s">
        <v>235</v>
      </c>
      <c r="I179" s="160">
        <v>67893.31</v>
      </c>
      <c r="J179" s="160">
        <v>67893.31</v>
      </c>
      <c r="K179" s="159">
        <v>0</v>
      </c>
      <c r="L179" s="160">
        <v>6758.92</v>
      </c>
      <c r="M179" s="160">
        <v>0</v>
      </c>
      <c r="N179" s="162">
        <v>6758.92</v>
      </c>
      <c r="O179" s="163">
        <v>9.9552076633176376E-2</v>
      </c>
      <c r="P179" s="162">
        <v>6758.92</v>
      </c>
      <c r="Q179" s="162">
        <v>0</v>
      </c>
      <c r="R179" s="173">
        <v>0</v>
      </c>
      <c r="S179" s="156"/>
      <c r="T179" s="171">
        <v>0</v>
      </c>
      <c r="U179" s="155" t="s">
        <v>571</v>
      </c>
    </row>
    <row r="180" spans="1:21" hidden="1">
      <c r="A180" s="155">
        <v>45401</v>
      </c>
      <c r="B180" s="156" t="s">
        <v>17</v>
      </c>
      <c r="C180" s="157">
        <v>182</v>
      </c>
      <c r="D180" s="158">
        <v>45401</v>
      </c>
      <c r="E180" s="158" t="s">
        <v>38</v>
      </c>
      <c r="F180" s="159" t="s">
        <v>189</v>
      </c>
      <c r="G180" s="160" t="s">
        <v>246</v>
      </c>
      <c r="H180" s="165" t="s">
        <v>235</v>
      </c>
      <c r="I180" s="160">
        <v>66915.03</v>
      </c>
      <c r="J180" s="160">
        <v>66915.03</v>
      </c>
      <c r="K180" s="159">
        <v>0</v>
      </c>
      <c r="L180" s="160">
        <v>6661.53</v>
      </c>
      <c r="M180" s="160">
        <v>0</v>
      </c>
      <c r="N180" s="162">
        <v>6661.53</v>
      </c>
      <c r="O180" s="163">
        <v>9.955207372693399E-2</v>
      </c>
      <c r="P180" s="162">
        <v>6661.53</v>
      </c>
      <c r="Q180" s="162">
        <v>0</v>
      </c>
      <c r="R180" s="173">
        <v>0</v>
      </c>
      <c r="S180" s="156"/>
      <c r="T180" s="171">
        <v>0</v>
      </c>
      <c r="U180" s="155" t="s">
        <v>571</v>
      </c>
    </row>
    <row r="181" spans="1:21" hidden="1">
      <c r="A181" s="155">
        <v>45401</v>
      </c>
      <c r="B181" s="156" t="s">
        <v>17</v>
      </c>
      <c r="C181" s="157">
        <v>182</v>
      </c>
      <c r="D181" s="158">
        <v>45401</v>
      </c>
      <c r="E181" s="158" t="s">
        <v>38</v>
      </c>
      <c r="F181" s="159" t="s">
        <v>189</v>
      </c>
      <c r="G181" s="160" t="s">
        <v>247</v>
      </c>
      <c r="H181" s="165" t="s">
        <v>235</v>
      </c>
      <c r="I181" s="160">
        <v>9244.69</v>
      </c>
      <c r="J181" s="160">
        <v>9244.69</v>
      </c>
      <c r="K181" s="159">
        <v>0</v>
      </c>
      <c r="L181" s="160">
        <v>920.33</v>
      </c>
      <c r="M181" s="160">
        <v>0</v>
      </c>
      <c r="N181" s="162">
        <v>920.33</v>
      </c>
      <c r="O181" s="163">
        <v>9.9552283527084201E-2</v>
      </c>
      <c r="P181" s="162">
        <v>920.33</v>
      </c>
      <c r="Q181" s="162">
        <v>0</v>
      </c>
      <c r="R181" s="173">
        <v>0</v>
      </c>
      <c r="S181" s="156"/>
      <c r="T181" s="171">
        <v>0</v>
      </c>
      <c r="U181" s="155" t="s">
        <v>571</v>
      </c>
    </row>
    <row r="182" spans="1:21" hidden="1">
      <c r="A182" s="155">
        <v>45401</v>
      </c>
      <c r="B182" s="156" t="s">
        <v>17</v>
      </c>
      <c r="C182" s="157">
        <v>182</v>
      </c>
      <c r="D182" s="158">
        <v>45401</v>
      </c>
      <c r="E182" s="158" t="s">
        <v>38</v>
      </c>
      <c r="F182" s="159" t="s">
        <v>189</v>
      </c>
      <c r="G182" s="160" t="s">
        <v>248</v>
      </c>
      <c r="H182" s="165" t="s">
        <v>235</v>
      </c>
      <c r="I182" s="160">
        <v>59407.59</v>
      </c>
      <c r="J182" s="160">
        <v>59407.59</v>
      </c>
      <c r="K182" s="159">
        <v>0</v>
      </c>
      <c r="L182" s="160">
        <v>5914.15</v>
      </c>
      <c r="M182" s="160">
        <v>0</v>
      </c>
      <c r="N182" s="162">
        <v>5914.15</v>
      </c>
      <c r="O182" s="163">
        <v>9.955209426943594E-2</v>
      </c>
      <c r="P182" s="162">
        <v>5914.15</v>
      </c>
      <c r="Q182" s="162">
        <v>0</v>
      </c>
      <c r="R182" s="173">
        <v>0</v>
      </c>
      <c r="S182" s="156"/>
      <c r="T182" s="171">
        <v>0</v>
      </c>
      <c r="U182" s="155" t="s">
        <v>571</v>
      </c>
    </row>
    <row r="183" spans="1:21" hidden="1">
      <c r="A183" s="155">
        <v>45401</v>
      </c>
      <c r="B183" s="156" t="s">
        <v>17</v>
      </c>
      <c r="C183" s="157">
        <v>182</v>
      </c>
      <c r="D183" s="158">
        <v>45401</v>
      </c>
      <c r="E183" s="158" t="s">
        <v>38</v>
      </c>
      <c r="F183" s="159" t="s">
        <v>189</v>
      </c>
      <c r="G183" s="160" t="s">
        <v>249</v>
      </c>
      <c r="H183" s="165" t="s">
        <v>235</v>
      </c>
      <c r="I183" s="160">
        <v>20029.849999999999</v>
      </c>
      <c r="J183" s="160">
        <v>20029.849999999999</v>
      </c>
      <c r="K183" s="159">
        <v>0</v>
      </c>
      <c r="L183" s="160">
        <v>1994.01</v>
      </c>
      <c r="M183" s="160">
        <v>0</v>
      </c>
      <c r="N183" s="162">
        <v>1994.01</v>
      </c>
      <c r="O183" s="163">
        <v>9.9551918761248845E-2</v>
      </c>
      <c r="P183" s="162">
        <v>1994.01</v>
      </c>
      <c r="Q183" s="162">
        <v>0</v>
      </c>
      <c r="R183" s="173">
        <v>0</v>
      </c>
      <c r="S183" s="156"/>
      <c r="T183" s="171">
        <v>0</v>
      </c>
      <c r="U183" s="155" t="s">
        <v>571</v>
      </c>
    </row>
    <row r="184" spans="1:21" hidden="1">
      <c r="A184" s="155">
        <v>45401</v>
      </c>
      <c r="B184" s="156" t="s">
        <v>17</v>
      </c>
      <c r="C184" s="157">
        <v>182</v>
      </c>
      <c r="D184" s="158">
        <v>45401</v>
      </c>
      <c r="E184" s="158" t="s">
        <v>38</v>
      </c>
      <c r="F184" s="159" t="s">
        <v>189</v>
      </c>
      <c r="G184" s="160" t="s">
        <v>250</v>
      </c>
      <c r="H184" s="165" t="s">
        <v>235</v>
      </c>
      <c r="I184" s="160">
        <v>9916.58</v>
      </c>
      <c r="J184" s="160">
        <v>9916.58</v>
      </c>
      <c r="K184" s="159">
        <v>0</v>
      </c>
      <c r="L184" s="160">
        <v>987.22</v>
      </c>
      <c r="M184" s="160">
        <v>0</v>
      </c>
      <c r="N184" s="162">
        <v>987.22</v>
      </c>
      <c r="O184" s="163">
        <v>9.9552466677019696E-2</v>
      </c>
      <c r="P184" s="162">
        <v>987.22</v>
      </c>
      <c r="Q184" s="162">
        <v>0</v>
      </c>
      <c r="R184" s="173">
        <v>0</v>
      </c>
      <c r="S184" s="156"/>
      <c r="T184" s="171">
        <v>0</v>
      </c>
      <c r="U184" s="155" t="s">
        <v>571</v>
      </c>
    </row>
    <row r="185" spans="1:21" hidden="1">
      <c r="A185" s="155">
        <v>45401</v>
      </c>
      <c r="B185" s="156" t="s">
        <v>17</v>
      </c>
      <c r="C185" s="157">
        <v>182</v>
      </c>
      <c r="D185" s="158">
        <v>45401</v>
      </c>
      <c r="E185" s="158" t="s">
        <v>38</v>
      </c>
      <c r="F185" s="159" t="s">
        <v>189</v>
      </c>
      <c r="G185" s="160" t="s">
        <v>251</v>
      </c>
      <c r="H185" s="165" t="s">
        <v>235</v>
      </c>
      <c r="I185" s="160">
        <v>13375.99</v>
      </c>
      <c r="J185" s="160">
        <v>13375.99</v>
      </c>
      <c r="K185" s="159">
        <v>0</v>
      </c>
      <c r="L185" s="160">
        <v>1331.61</v>
      </c>
      <c r="M185" s="160">
        <v>0</v>
      </c>
      <c r="N185" s="162">
        <v>1331.61</v>
      </c>
      <c r="O185" s="163">
        <v>9.9552257440383846E-2</v>
      </c>
      <c r="P185" s="162">
        <v>1331.61</v>
      </c>
      <c r="Q185" s="162">
        <v>0</v>
      </c>
      <c r="R185" s="173">
        <v>0</v>
      </c>
      <c r="S185" s="156"/>
      <c r="T185" s="171">
        <v>0</v>
      </c>
      <c r="U185" s="155" t="s">
        <v>571</v>
      </c>
    </row>
    <row r="186" spans="1:21" hidden="1">
      <c r="A186" s="155">
        <v>45401</v>
      </c>
      <c r="B186" s="156" t="s">
        <v>17</v>
      </c>
      <c r="C186" s="157">
        <v>182</v>
      </c>
      <c r="D186" s="158">
        <v>45401</v>
      </c>
      <c r="E186" s="158" t="s">
        <v>38</v>
      </c>
      <c r="F186" s="159" t="s">
        <v>189</v>
      </c>
      <c r="G186" s="160" t="s">
        <v>252</v>
      </c>
      <c r="H186" s="165" t="s">
        <v>235</v>
      </c>
      <c r="I186" s="160">
        <v>13583.74</v>
      </c>
      <c r="J186" s="160">
        <v>13583.74</v>
      </c>
      <c r="K186" s="159">
        <v>0</v>
      </c>
      <c r="L186" s="160">
        <v>1352.29</v>
      </c>
      <c r="M186" s="160">
        <v>0</v>
      </c>
      <c r="N186" s="162">
        <v>1352.29</v>
      </c>
      <c r="O186" s="163">
        <v>9.9552111568684321E-2</v>
      </c>
      <c r="P186" s="162">
        <v>1352.29</v>
      </c>
      <c r="Q186" s="162">
        <v>0</v>
      </c>
      <c r="R186" s="173">
        <v>0</v>
      </c>
      <c r="S186" s="156"/>
      <c r="T186" s="171">
        <v>0</v>
      </c>
      <c r="U186" s="155" t="s">
        <v>571</v>
      </c>
    </row>
    <row r="187" spans="1:21" hidden="1">
      <c r="A187" s="155">
        <v>45401</v>
      </c>
      <c r="B187" s="156" t="s">
        <v>17</v>
      </c>
      <c r="C187" s="157">
        <v>182</v>
      </c>
      <c r="D187" s="158">
        <v>45401</v>
      </c>
      <c r="E187" s="158" t="s">
        <v>38</v>
      </c>
      <c r="F187" s="159" t="s">
        <v>189</v>
      </c>
      <c r="G187" s="160" t="s">
        <v>253</v>
      </c>
      <c r="H187" s="165" t="s">
        <v>235</v>
      </c>
      <c r="I187" s="160">
        <v>3948.82</v>
      </c>
      <c r="J187" s="160">
        <v>0</v>
      </c>
      <c r="K187" s="159">
        <v>3948.82</v>
      </c>
      <c r="L187" s="160">
        <v>393.11</v>
      </c>
      <c r="M187" s="160">
        <v>0</v>
      </c>
      <c r="N187" s="162">
        <v>393.11</v>
      </c>
      <c r="O187" s="163">
        <v>9.9551258350595875E-2</v>
      </c>
      <c r="P187" s="162">
        <v>0</v>
      </c>
      <c r="Q187" s="162">
        <v>393.11</v>
      </c>
      <c r="R187" s="173">
        <v>19.655500000000004</v>
      </c>
      <c r="S187" s="156"/>
      <c r="T187" s="171">
        <v>373.4545</v>
      </c>
      <c r="U187" s="155" t="s">
        <v>571</v>
      </c>
    </row>
    <row r="188" spans="1:21" hidden="1">
      <c r="A188" s="155">
        <v>45401</v>
      </c>
      <c r="B188" s="156" t="s">
        <v>17</v>
      </c>
      <c r="C188" s="157">
        <v>182</v>
      </c>
      <c r="D188" s="158">
        <v>45401</v>
      </c>
      <c r="E188" s="158" t="s">
        <v>38</v>
      </c>
      <c r="F188" s="159" t="s">
        <v>189</v>
      </c>
      <c r="G188" s="160" t="s">
        <v>254</v>
      </c>
      <c r="H188" s="165" t="s">
        <v>144</v>
      </c>
      <c r="I188" s="160">
        <v>4498460.3899999997</v>
      </c>
      <c r="J188" s="160">
        <v>4498460.3899999997</v>
      </c>
      <c r="K188" s="159">
        <v>0</v>
      </c>
      <c r="L188" s="160">
        <v>447830.8</v>
      </c>
      <c r="M188" s="160">
        <v>0</v>
      </c>
      <c r="N188" s="162">
        <v>447830.8</v>
      </c>
      <c r="O188" s="163">
        <v>9.9552015839801583E-2</v>
      </c>
      <c r="P188" s="162">
        <v>447830.8</v>
      </c>
      <c r="Q188" s="162">
        <v>0</v>
      </c>
      <c r="R188" s="173">
        <v>0</v>
      </c>
      <c r="S188" s="156"/>
      <c r="T188" s="171">
        <v>0</v>
      </c>
      <c r="U188" s="155" t="s">
        <v>571</v>
      </c>
    </row>
    <row r="189" spans="1:21" hidden="1">
      <c r="A189" s="155">
        <v>45404</v>
      </c>
      <c r="B189" s="156" t="s">
        <v>17</v>
      </c>
      <c r="C189" s="157">
        <v>179</v>
      </c>
      <c r="D189" s="158">
        <v>45404</v>
      </c>
      <c r="E189" s="158" t="s">
        <v>35</v>
      </c>
      <c r="F189" s="159" t="s">
        <v>189</v>
      </c>
      <c r="G189" s="160" t="s">
        <v>255</v>
      </c>
      <c r="H189" s="165" t="s">
        <v>214</v>
      </c>
      <c r="I189" s="160">
        <v>2179535.17</v>
      </c>
      <c r="J189" s="160">
        <v>2179535.17</v>
      </c>
      <c r="K189" s="159">
        <v>0</v>
      </c>
      <c r="L189" s="160">
        <v>253515.71</v>
      </c>
      <c r="M189" s="160">
        <v>144866.12</v>
      </c>
      <c r="N189" s="162">
        <v>398381.82999999996</v>
      </c>
      <c r="O189" s="163">
        <v>0.18278293256446967</v>
      </c>
      <c r="P189" s="162">
        <v>398381.82999999996</v>
      </c>
      <c r="Q189" s="162">
        <v>0</v>
      </c>
      <c r="R189" s="173">
        <v>0</v>
      </c>
      <c r="S189" s="156"/>
      <c r="T189" s="171">
        <v>0</v>
      </c>
      <c r="U189" s="155" t="s">
        <v>571</v>
      </c>
    </row>
    <row r="190" spans="1:21" hidden="1">
      <c r="A190" s="155">
        <v>45405</v>
      </c>
      <c r="B190" s="156" t="s">
        <v>17</v>
      </c>
      <c r="C190" s="157">
        <v>178</v>
      </c>
      <c r="D190" s="158">
        <v>45405</v>
      </c>
      <c r="E190" s="158" t="s">
        <v>35</v>
      </c>
      <c r="F190" s="159" t="s">
        <v>189</v>
      </c>
      <c r="G190" s="160" t="s">
        <v>256</v>
      </c>
      <c r="H190" s="165" t="s">
        <v>257</v>
      </c>
      <c r="I190" s="160">
        <v>22140724.93</v>
      </c>
      <c r="J190" s="160">
        <v>12933780</v>
      </c>
      <c r="K190" s="159">
        <v>9206944.9299999997</v>
      </c>
      <c r="L190" s="160">
        <v>2204153.7999999998</v>
      </c>
      <c r="M190" s="160">
        <v>0</v>
      </c>
      <c r="N190" s="162">
        <v>2204153.7999999998</v>
      </c>
      <c r="O190" s="163">
        <v>9.9552015887855561E-2</v>
      </c>
      <c r="P190" s="162">
        <v>1287583.8720500285</v>
      </c>
      <c r="Q190" s="162">
        <v>916569.92794997117</v>
      </c>
      <c r="R190" s="173">
        <v>45828.496397498559</v>
      </c>
      <c r="S190" s="156"/>
      <c r="T190" s="171">
        <v>870741.43155247264</v>
      </c>
      <c r="U190" s="155" t="s">
        <v>571</v>
      </c>
    </row>
    <row r="191" spans="1:21" hidden="1">
      <c r="A191" s="155">
        <v>45407</v>
      </c>
      <c r="B191" s="156" t="s">
        <v>17</v>
      </c>
      <c r="C191" s="157">
        <v>176</v>
      </c>
      <c r="D191" s="158">
        <v>45407</v>
      </c>
      <c r="E191" s="158" t="s">
        <v>35</v>
      </c>
      <c r="F191" s="159" t="s">
        <v>189</v>
      </c>
      <c r="G191" s="160">
        <v>1316395</v>
      </c>
      <c r="H191" s="165" t="s">
        <v>258</v>
      </c>
      <c r="I191" s="160">
        <v>115484.27</v>
      </c>
      <c r="J191" s="160">
        <v>115484.27</v>
      </c>
      <c r="K191" s="159">
        <v>0</v>
      </c>
      <c r="L191" s="160">
        <v>11496.69</v>
      </c>
      <c r="M191" s="160">
        <v>0</v>
      </c>
      <c r="N191" s="162">
        <v>11496.69</v>
      </c>
      <c r="O191" s="163">
        <v>9.9551999592671803E-2</v>
      </c>
      <c r="P191" s="162">
        <v>11496.69</v>
      </c>
      <c r="Q191" s="162">
        <v>0</v>
      </c>
      <c r="R191" s="173">
        <v>0</v>
      </c>
      <c r="S191" s="156"/>
      <c r="T191" s="171">
        <v>0</v>
      </c>
      <c r="U191" s="155" t="s">
        <v>571</v>
      </c>
    </row>
    <row r="192" spans="1:21" hidden="1">
      <c r="A192" s="155">
        <v>45407</v>
      </c>
      <c r="B192" s="156" t="s">
        <v>17</v>
      </c>
      <c r="C192" s="157">
        <v>176</v>
      </c>
      <c r="D192" s="158">
        <v>45407</v>
      </c>
      <c r="E192" s="158" t="s">
        <v>35</v>
      </c>
      <c r="F192" s="159" t="s">
        <v>189</v>
      </c>
      <c r="G192" s="160" t="s">
        <v>259</v>
      </c>
      <c r="H192" s="165" t="s">
        <v>258</v>
      </c>
      <c r="I192" s="160">
        <v>117067.45</v>
      </c>
      <c r="J192" s="160">
        <v>117067.45</v>
      </c>
      <c r="K192" s="159">
        <v>0</v>
      </c>
      <c r="L192" s="160">
        <v>11588.3</v>
      </c>
      <c r="M192" s="160">
        <v>0</v>
      </c>
      <c r="N192" s="162">
        <v>11588.3</v>
      </c>
      <c r="O192" s="163">
        <v>9.898823285208655E-2</v>
      </c>
      <c r="P192" s="162">
        <v>11588.3</v>
      </c>
      <c r="Q192" s="162">
        <v>0</v>
      </c>
      <c r="R192" s="173">
        <v>0</v>
      </c>
      <c r="S192" s="156"/>
      <c r="T192" s="171">
        <v>0</v>
      </c>
      <c r="U192" s="155" t="s">
        <v>571</v>
      </c>
    </row>
    <row r="193" spans="1:21" hidden="1">
      <c r="A193" s="155">
        <v>45407</v>
      </c>
      <c r="B193" s="156" t="s">
        <v>17</v>
      </c>
      <c r="C193" s="157">
        <v>176</v>
      </c>
      <c r="D193" s="158">
        <v>45407</v>
      </c>
      <c r="E193" s="158" t="s">
        <v>35</v>
      </c>
      <c r="F193" s="159" t="s">
        <v>189</v>
      </c>
      <c r="G193" s="160" t="s">
        <v>260</v>
      </c>
      <c r="H193" s="165" t="s">
        <v>261</v>
      </c>
      <c r="I193" s="160">
        <v>103524.63</v>
      </c>
      <c r="J193" s="160">
        <v>103524.63</v>
      </c>
      <c r="K193" s="159">
        <v>0</v>
      </c>
      <c r="L193" s="160">
        <v>10306.09</v>
      </c>
      <c r="M193" s="160">
        <v>0</v>
      </c>
      <c r="N193" s="162">
        <v>10306.09</v>
      </c>
      <c r="O193" s="163">
        <v>9.9552058287964901E-2</v>
      </c>
      <c r="P193" s="162">
        <v>10306.09</v>
      </c>
      <c r="Q193" s="162">
        <v>0</v>
      </c>
      <c r="R193" s="173">
        <v>0</v>
      </c>
      <c r="S193" s="156"/>
      <c r="T193" s="171">
        <v>0</v>
      </c>
      <c r="U193" s="155" t="s">
        <v>571</v>
      </c>
    </row>
    <row r="194" spans="1:21" hidden="1">
      <c r="A194" s="155">
        <v>45408</v>
      </c>
      <c r="B194" s="156" t="s">
        <v>17</v>
      </c>
      <c r="C194" s="157">
        <v>175</v>
      </c>
      <c r="D194" s="158">
        <v>45408</v>
      </c>
      <c r="E194" s="158" t="s">
        <v>35</v>
      </c>
      <c r="F194" s="159" t="s">
        <v>189</v>
      </c>
      <c r="G194" s="160">
        <v>1316408</v>
      </c>
      <c r="H194" s="165" t="s">
        <v>262</v>
      </c>
      <c r="I194" s="160">
        <v>4395204.82</v>
      </c>
      <c r="J194" s="160">
        <v>4395204.82</v>
      </c>
      <c r="K194" s="159">
        <v>0</v>
      </c>
      <c r="L194" s="160">
        <v>437551.5</v>
      </c>
      <c r="M194" s="160">
        <v>0</v>
      </c>
      <c r="N194" s="162">
        <v>437551.5</v>
      </c>
      <c r="O194" s="163">
        <v>9.955201587169718E-2</v>
      </c>
      <c r="P194" s="162">
        <v>437551.5</v>
      </c>
      <c r="Q194" s="162">
        <v>0</v>
      </c>
      <c r="R194" s="173">
        <v>0</v>
      </c>
      <c r="S194" s="156"/>
      <c r="T194" s="171">
        <v>0</v>
      </c>
      <c r="U194" s="155" t="s">
        <v>571</v>
      </c>
    </row>
    <row r="195" spans="1:21" hidden="1">
      <c r="A195" s="155">
        <v>45411</v>
      </c>
      <c r="B195" s="156" t="s">
        <v>17</v>
      </c>
      <c r="C195" s="157">
        <v>172</v>
      </c>
      <c r="D195" s="158">
        <v>45411</v>
      </c>
      <c r="E195" s="158" t="s">
        <v>35</v>
      </c>
      <c r="F195" s="159" t="s">
        <v>189</v>
      </c>
      <c r="G195" s="160" t="s">
        <v>263</v>
      </c>
      <c r="H195" s="165" t="s">
        <v>113</v>
      </c>
      <c r="I195" s="160">
        <v>77086.33</v>
      </c>
      <c r="J195" s="160">
        <v>77086.33</v>
      </c>
      <c r="K195" s="159">
        <v>0</v>
      </c>
      <c r="L195" s="160">
        <v>7674.1</v>
      </c>
      <c r="M195" s="160">
        <v>0</v>
      </c>
      <c r="N195" s="162">
        <v>7674.1</v>
      </c>
      <c r="O195" s="163">
        <v>9.9552021739781879E-2</v>
      </c>
      <c r="P195" s="162">
        <v>7674.1</v>
      </c>
      <c r="Q195" s="162">
        <v>0</v>
      </c>
      <c r="R195" s="173">
        <v>0</v>
      </c>
      <c r="S195" s="156"/>
      <c r="T195" s="171">
        <v>0</v>
      </c>
      <c r="U195" s="155" t="s">
        <v>571</v>
      </c>
    </row>
    <row r="196" spans="1:21" hidden="1">
      <c r="A196" s="155">
        <v>45411</v>
      </c>
      <c r="B196" s="156" t="s">
        <v>17</v>
      </c>
      <c r="C196" s="157">
        <v>172</v>
      </c>
      <c r="D196" s="158">
        <v>45411</v>
      </c>
      <c r="E196" s="158" t="s">
        <v>35</v>
      </c>
      <c r="F196" s="159" t="s">
        <v>189</v>
      </c>
      <c r="G196" s="160" t="s">
        <v>264</v>
      </c>
      <c r="H196" s="165" t="s">
        <v>265</v>
      </c>
      <c r="I196" s="160">
        <v>-140378.88</v>
      </c>
      <c r="J196" s="160">
        <v>0</v>
      </c>
      <c r="K196" s="159">
        <v>-140378.88</v>
      </c>
      <c r="L196" s="160">
        <v>-13975</v>
      </c>
      <c r="M196" s="160">
        <v>0</v>
      </c>
      <c r="N196" s="162">
        <v>-13975</v>
      </c>
      <c r="O196" s="163">
        <v>9.9552012382489438E-2</v>
      </c>
      <c r="P196" s="162">
        <v>0</v>
      </c>
      <c r="Q196" s="162">
        <v>-13975</v>
      </c>
      <c r="R196" s="173">
        <v>-698.75</v>
      </c>
      <c r="S196" s="156"/>
      <c r="T196" s="171">
        <v>-13276.25</v>
      </c>
      <c r="U196" s="155" t="s">
        <v>571</v>
      </c>
    </row>
    <row r="197" spans="1:21" hidden="1">
      <c r="A197" s="155">
        <v>45411</v>
      </c>
      <c r="B197" s="156" t="s">
        <v>17</v>
      </c>
      <c r="C197" s="157">
        <v>172</v>
      </c>
      <c r="D197" s="158">
        <v>45411</v>
      </c>
      <c r="E197" s="158" t="s">
        <v>35</v>
      </c>
      <c r="F197" s="159" t="s">
        <v>189</v>
      </c>
      <c r="G197" s="160" t="s">
        <v>266</v>
      </c>
      <c r="H197" s="165" t="s">
        <v>265</v>
      </c>
      <c r="I197" s="160">
        <v>77131.539999999994</v>
      </c>
      <c r="J197" s="160">
        <v>77131.539999999994</v>
      </c>
      <c r="K197" s="159">
        <v>0</v>
      </c>
      <c r="L197" s="160">
        <v>7678.6</v>
      </c>
      <c r="M197" s="160">
        <v>0</v>
      </c>
      <c r="N197" s="162">
        <v>7678.6</v>
      </c>
      <c r="O197" s="163">
        <v>9.9552012056287234E-2</v>
      </c>
      <c r="P197" s="162">
        <v>7678.6</v>
      </c>
      <c r="Q197" s="162">
        <v>0</v>
      </c>
      <c r="R197" s="173">
        <v>0</v>
      </c>
      <c r="S197" s="156"/>
      <c r="T197" s="171">
        <v>0</v>
      </c>
      <c r="U197" s="155" t="s">
        <v>571</v>
      </c>
    </row>
    <row r="198" spans="1:21" hidden="1">
      <c r="A198" s="155">
        <v>45411</v>
      </c>
      <c r="B198" s="156" t="s">
        <v>17</v>
      </c>
      <c r="C198" s="157">
        <v>172</v>
      </c>
      <c r="D198" s="158">
        <v>45411</v>
      </c>
      <c r="E198" s="158" t="s">
        <v>35</v>
      </c>
      <c r="F198" s="159" t="s">
        <v>189</v>
      </c>
      <c r="G198" s="160" t="s">
        <v>267</v>
      </c>
      <c r="H198" s="165" t="s">
        <v>265</v>
      </c>
      <c r="I198" s="160">
        <v>31775.55</v>
      </c>
      <c r="J198" s="160">
        <v>31775.55</v>
      </c>
      <c r="K198" s="159">
        <v>0</v>
      </c>
      <c r="L198" s="160">
        <v>3163.32</v>
      </c>
      <c r="M198" s="160">
        <v>0</v>
      </c>
      <c r="N198" s="162">
        <v>3163.32</v>
      </c>
      <c r="O198" s="163">
        <v>9.9552014048537321E-2</v>
      </c>
      <c r="P198" s="162">
        <v>3163.32</v>
      </c>
      <c r="Q198" s="162">
        <v>0</v>
      </c>
      <c r="R198" s="173">
        <v>0</v>
      </c>
      <c r="S198" s="156"/>
      <c r="T198" s="171">
        <v>0</v>
      </c>
      <c r="U198" s="155" t="s">
        <v>571</v>
      </c>
    </row>
    <row r="199" spans="1:21" hidden="1">
      <c r="A199" s="155">
        <v>45411</v>
      </c>
      <c r="B199" s="156" t="s">
        <v>17</v>
      </c>
      <c r="C199" s="157">
        <v>172</v>
      </c>
      <c r="D199" s="158">
        <v>45411</v>
      </c>
      <c r="E199" s="158" t="s">
        <v>35</v>
      </c>
      <c r="F199" s="159" t="s">
        <v>189</v>
      </c>
      <c r="G199" s="160" t="s">
        <v>268</v>
      </c>
      <c r="H199" s="165" t="s">
        <v>265</v>
      </c>
      <c r="I199" s="160">
        <v>103853.23</v>
      </c>
      <c r="J199" s="160">
        <v>103853.23</v>
      </c>
      <c r="K199" s="159">
        <v>0</v>
      </c>
      <c r="L199" s="160">
        <v>10338.799999999999</v>
      </c>
      <c r="M199" s="160">
        <v>0</v>
      </c>
      <c r="N199" s="162">
        <v>10338.799999999999</v>
      </c>
      <c r="O199" s="163">
        <v>9.955203126566213E-2</v>
      </c>
      <c r="P199" s="162">
        <v>10338.799999999999</v>
      </c>
      <c r="Q199" s="162">
        <v>0</v>
      </c>
      <c r="R199" s="173">
        <v>0</v>
      </c>
      <c r="S199" s="156"/>
      <c r="T199" s="171">
        <v>0</v>
      </c>
      <c r="U199" s="155" t="s">
        <v>571</v>
      </c>
    </row>
    <row r="200" spans="1:21" hidden="1">
      <c r="A200" s="155">
        <v>45411</v>
      </c>
      <c r="B200" s="156" t="s">
        <v>17</v>
      </c>
      <c r="C200" s="157">
        <v>172</v>
      </c>
      <c r="D200" s="158">
        <v>45411</v>
      </c>
      <c r="E200" s="158" t="s">
        <v>35</v>
      </c>
      <c r="F200" s="159" t="s">
        <v>189</v>
      </c>
      <c r="G200" s="160" t="s">
        <v>269</v>
      </c>
      <c r="H200" s="165" t="s">
        <v>265</v>
      </c>
      <c r="I200" s="160">
        <v>229111.97</v>
      </c>
      <c r="J200" s="160">
        <v>229111.97</v>
      </c>
      <c r="K200" s="159">
        <v>0</v>
      </c>
      <c r="L200" s="160">
        <v>22808.560000000001</v>
      </c>
      <c r="M200" s="160">
        <v>0</v>
      </c>
      <c r="N200" s="162">
        <v>22808.560000000001</v>
      </c>
      <c r="O200" s="163">
        <v>9.9552022532912621E-2</v>
      </c>
      <c r="P200" s="162">
        <v>22808.560000000001</v>
      </c>
      <c r="Q200" s="162">
        <v>0</v>
      </c>
      <c r="R200" s="173">
        <v>0</v>
      </c>
      <c r="S200" s="156"/>
      <c r="T200" s="171">
        <v>0</v>
      </c>
      <c r="U200" s="155" t="s">
        <v>571</v>
      </c>
    </row>
    <row r="201" spans="1:21" hidden="1">
      <c r="A201" s="155">
        <v>45411</v>
      </c>
      <c r="B201" s="156" t="s">
        <v>17</v>
      </c>
      <c r="C201" s="157">
        <v>172</v>
      </c>
      <c r="D201" s="158">
        <v>45411</v>
      </c>
      <c r="E201" s="158" t="s">
        <v>35</v>
      </c>
      <c r="F201" s="159" t="s">
        <v>189</v>
      </c>
      <c r="G201" s="160" t="s">
        <v>270</v>
      </c>
      <c r="H201" s="165" t="s">
        <v>265</v>
      </c>
      <c r="I201" s="160">
        <v>24626.93</v>
      </c>
      <c r="J201" s="160">
        <v>24626.93</v>
      </c>
      <c r="K201" s="159">
        <v>0</v>
      </c>
      <c r="L201" s="160">
        <v>2451.66</v>
      </c>
      <c r="M201" s="160">
        <v>0</v>
      </c>
      <c r="N201" s="162">
        <v>2451.66</v>
      </c>
      <c r="O201" s="163">
        <v>9.955199450357799E-2</v>
      </c>
      <c r="P201" s="162">
        <v>2451.66</v>
      </c>
      <c r="Q201" s="162">
        <v>0</v>
      </c>
      <c r="R201" s="173">
        <v>0</v>
      </c>
      <c r="S201" s="156"/>
      <c r="T201" s="171">
        <v>0</v>
      </c>
      <c r="U201" s="155" t="s">
        <v>571</v>
      </c>
    </row>
    <row r="202" spans="1:21" hidden="1">
      <c r="A202" s="155">
        <v>45411</v>
      </c>
      <c r="B202" s="156" t="s">
        <v>17</v>
      </c>
      <c r="C202" s="157">
        <v>172</v>
      </c>
      <c r="D202" s="158">
        <v>45411</v>
      </c>
      <c r="E202" s="158" t="s">
        <v>35</v>
      </c>
      <c r="F202" s="159" t="s">
        <v>189</v>
      </c>
      <c r="G202" s="160" t="s">
        <v>271</v>
      </c>
      <c r="H202" s="165" t="s">
        <v>265</v>
      </c>
      <c r="I202" s="160">
        <v>23278.47</v>
      </c>
      <c r="J202" s="160">
        <v>23278.47</v>
      </c>
      <c r="K202" s="159">
        <v>0</v>
      </c>
      <c r="L202" s="160">
        <v>2317.42</v>
      </c>
      <c r="M202" s="160">
        <v>0</v>
      </c>
      <c r="N202" s="162">
        <v>2317.42</v>
      </c>
      <c r="O202" s="163">
        <v>9.9552075372651205E-2</v>
      </c>
      <c r="P202" s="162">
        <v>2317.42</v>
      </c>
      <c r="Q202" s="162">
        <v>0</v>
      </c>
      <c r="R202" s="173">
        <v>0</v>
      </c>
      <c r="S202" s="156"/>
      <c r="T202" s="171">
        <v>0</v>
      </c>
      <c r="U202" s="155" t="s">
        <v>571</v>
      </c>
    </row>
    <row r="203" spans="1:21" hidden="1">
      <c r="A203" s="155">
        <v>45411</v>
      </c>
      <c r="B203" s="156" t="s">
        <v>17</v>
      </c>
      <c r="C203" s="157">
        <v>172</v>
      </c>
      <c r="D203" s="158">
        <v>45411</v>
      </c>
      <c r="E203" s="158" t="s">
        <v>35</v>
      </c>
      <c r="F203" s="159" t="s">
        <v>189</v>
      </c>
      <c r="G203" s="160" t="s">
        <v>272</v>
      </c>
      <c r="H203" s="165" t="s">
        <v>265</v>
      </c>
      <c r="I203" s="160">
        <v>22001.18</v>
      </c>
      <c r="J203" s="160">
        <v>22001.18</v>
      </c>
      <c r="K203" s="159">
        <v>0</v>
      </c>
      <c r="L203" s="160">
        <v>2190.2600000000002</v>
      </c>
      <c r="M203" s="160">
        <v>0</v>
      </c>
      <c r="N203" s="162">
        <v>2190.2600000000002</v>
      </c>
      <c r="O203" s="163">
        <v>9.9551933123587011E-2</v>
      </c>
      <c r="P203" s="162">
        <v>2190.2600000000002</v>
      </c>
      <c r="Q203" s="162">
        <v>0</v>
      </c>
      <c r="R203" s="173">
        <v>0</v>
      </c>
      <c r="S203" s="156"/>
      <c r="T203" s="171">
        <v>0</v>
      </c>
      <c r="U203" s="155" t="s">
        <v>571</v>
      </c>
    </row>
    <row r="204" spans="1:21" hidden="1">
      <c r="A204" s="155">
        <v>45411</v>
      </c>
      <c r="B204" s="156" t="s">
        <v>17</v>
      </c>
      <c r="C204" s="157">
        <v>172</v>
      </c>
      <c r="D204" s="158">
        <v>45411</v>
      </c>
      <c r="E204" s="158" t="s">
        <v>35</v>
      </c>
      <c r="F204" s="159" t="s">
        <v>189</v>
      </c>
      <c r="G204" s="160" t="s">
        <v>273</v>
      </c>
      <c r="H204" s="165" t="s">
        <v>265</v>
      </c>
      <c r="I204" s="160">
        <v>19029.93</v>
      </c>
      <c r="J204" s="160">
        <v>19029.93</v>
      </c>
      <c r="K204" s="159">
        <v>0</v>
      </c>
      <c r="L204" s="160">
        <v>1894.47</v>
      </c>
      <c r="M204" s="160">
        <v>0</v>
      </c>
      <c r="N204" s="162">
        <v>1894.47</v>
      </c>
      <c r="O204" s="163">
        <v>9.9552126571143457E-2</v>
      </c>
      <c r="P204" s="162">
        <v>1894.47</v>
      </c>
      <c r="Q204" s="162">
        <v>0</v>
      </c>
      <c r="R204" s="173">
        <v>0</v>
      </c>
      <c r="S204" s="156"/>
      <c r="T204" s="171">
        <v>0</v>
      </c>
      <c r="U204" s="155" t="s">
        <v>571</v>
      </c>
    </row>
    <row r="205" spans="1:21" hidden="1">
      <c r="A205" s="155">
        <v>45411</v>
      </c>
      <c r="B205" s="156" t="s">
        <v>17</v>
      </c>
      <c r="C205" s="157">
        <v>172</v>
      </c>
      <c r="D205" s="158">
        <v>45411</v>
      </c>
      <c r="E205" s="158" t="s">
        <v>35</v>
      </c>
      <c r="F205" s="159" t="s">
        <v>189</v>
      </c>
      <c r="G205" s="160" t="s">
        <v>274</v>
      </c>
      <c r="H205" s="165" t="s">
        <v>265</v>
      </c>
      <c r="I205" s="160">
        <v>11768.76</v>
      </c>
      <c r="J205" s="160">
        <v>11768.76</v>
      </c>
      <c r="K205" s="159">
        <v>0</v>
      </c>
      <c r="L205" s="160">
        <v>1171.5999999999999</v>
      </c>
      <c r="M205" s="160">
        <v>0</v>
      </c>
      <c r="N205" s="162">
        <v>1171.5999999999999</v>
      </c>
      <c r="O205" s="163">
        <v>9.9551694486080089E-2</v>
      </c>
      <c r="P205" s="162">
        <v>1171.5999999999999</v>
      </c>
      <c r="Q205" s="162">
        <v>0</v>
      </c>
      <c r="R205" s="173">
        <v>0</v>
      </c>
      <c r="S205" s="156"/>
      <c r="T205" s="171">
        <v>0</v>
      </c>
      <c r="U205" s="155" t="s">
        <v>571</v>
      </c>
    </row>
    <row r="206" spans="1:21" hidden="1">
      <c r="A206" s="155">
        <v>45411</v>
      </c>
      <c r="B206" s="156" t="s">
        <v>17</v>
      </c>
      <c r="C206" s="157">
        <v>172</v>
      </c>
      <c r="D206" s="158">
        <v>45411</v>
      </c>
      <c r="E206" s="158" t="s">
        <v>35</v>
      </c>
      <c r="F206" s="159" t="s">
        <v>189</v>
      </c>
      <c r="G206" s="160" t="s">
        <v>275</v>
      </c>
      <c r="H206" s="165" t="s">
        <v>265</v>
      </c>
      <c r="I206" s="160">
        <v>44045.06</v>
      </c>
      <c r="J206" s="160">
        <v>44045.06</v>
      </c>
      <c r="K206" s="159">
        <v>0</v>
      </c>
      <c r="L206" s="160">
        <v>4384.7700000000004</v>
      </c>
      <c r="M206" s="160">
        <v>0</v>
      </c>
      <c r="N206" s="162">
        <v>4384.7700000000004</v>
      </c>
      <c r="O206" s="163">
        <v>9.9551913426840624E-2</v>
      </c>
      <c r="P206" s="162">
        <v>4384.7700000000004</v>
      </c>
      <c r="Q206" s="162">
        <v>0</v>
      </c>
      <c r="R206" s="173">
        <v>0</v>
      </c>
      <c r="S206" s="156"/>
      <c r="T206" s="171">
        <v>0</v>
      </c>
      <c r="U206" s="155" t="s">
        <v>571</v>
      </c>
    </row>
    <row r="207" spans="1:21" hidden="1">
      <c r="A207" s="155">
        <v>45411</v>
      </c>
      <c r="B207" s="156" t="s">
        <v>17</v>
      </c>
      <c r="C207" s="157">
        <v>172</v>
      </c>
      <c r="D207" s="158">
        <v>45411</v>
      </c>
      <c r="E207" s="158" t="s">
        <v>35</v>
      </c>
      <c r="F207" s="159" t="s">
        <v>189</v>
      </c>
      <c r="G207" s="160" t="s">
        <v>276</v>
      </c>
      <c r="H207" s="165" t="s">
        <v>265</v>
      </c>
      <c r="I207" s="160">
        <v>11768.76</v>
      </c>
      <c r="J207" s="160">
        <v>11768.76</v>
      </c>
      <c r="K207" s="159">
        <v>0</v>
      </c>
      <c r="L207" s="160">
        <v>1171.5999999999999</v>
      </c>
      <c r="M207" s="160">
        <v>0</v>
      </c>
      <c r="N207" s="162">
        <v>1171.5999999999999</v>
      </c>
      <c r="O207" s="163">
        <v>9.9551694486080089E-2</v>
      </c>
      <c r="P207" s="162">
        <v>1171.5999999999999</v>
      </c>
      <c r="Q207" s="162">
        <v>0</v>
      </c>
      <c r="R207" s="173">
        <v>0</v>
      </c>
      <c r="S207" s="156"/>
      <c r="T207" s="171">
        <v>0</v>
      </c>
      <c r="U207" s="155" t="s">
        <v>571</v>
      </c>
    </row>
    <row r="208" spans="1:21" hidden="1">
      <c r="A208" s="155">
        <v>45411</v>
      </c>
      <c r="B208" s="156" t="s">
        <v>17</v>
      </c>
      <c r="C208" s="157">
        <v>172</v>
      </c>
      <c r="D208" s="158">
        <v>45411</v>
      </c>
      <c r="E208" s="158" t="s">
        <v>35</v>
      </c>
      <c r="F208" s="159" t="s">
        <v>189</v>
      </c>
      <c r="G208" s="160" t="s">
        <v>277</v>
      </c>
      <c r="H208" s="165" t="s">
        <v>265</v>
      </c>
      <c r="I208" s="160">
        <v>129511.74</v>
      </c>
      <c r="J208" s="160">
        <v>129511.74</v>
      </c>
      <c r="K208" s="159">
        <v>0</v>
      </c>
      <c r="L208" s="160">
        <v>12893.16</v>
      </c>
      <c r="M208" s="160">
        <v>0</v>
      </c>
      <c r="N208" s="162">
        <v>12893.16</v>
      </c>
      <c r="O208" s="163">
        <v>9.9552056052987933E-2</v>
      </c>
      <c r="P208" s="162">
        <v>12893.16</v>
      </c>
      <c r="Q208" s="162">
        <v>0</v>
      </c>
      <c r="R208" s="173">
        <v>0</v>
      </c>
      <c r="S208" s="156"/>
      <c r="T208" s="171">
        <v>0</v>
      </c>
      <c r="U208" s="155" t="s">
        <v>571</v>
      </c>
    </row>
    <row r="209" spans="1:21" hidden="1">
      <c r="A209" s="155">
        <v>45411</v>
      </c>
      <c r="B209" s="156" t="s">
        <v>17</v>
      </c>
      <c r="C209" s="157">
        <v>172</v>
      </c>
      <c r="D209" s="158">
        <v>45411</v>
      </c>
      <c r="E209" s="158" t="s">
        <v>35</v>
      </c>
      <c r="F209" s="159" t="s">
        <v>189</v>
      </c>
      <c r="G209" s="160" t="s">
        <v>278</v>
      </c>
      <c r="H209" s="165" t="s">
        <v>265</v>
      </c>
      <c r="I209" s="160">
        <v>7877.51</v>
      </c>
      <c r="J209" s="160">
        <v>7877.51</v>
      </c>
      <c r="K209" s="159">
        <v>0</v>
      </c>
      <c r="L209" s="160">
        <v>784.22</v>
      </c>
      <c r="M209" s="160">
        <v>0</v>
      </c>
      <c r="N209" s="162">
        <v>784.22</v>
      </c>
      <c r="O209" s="163">
        <v>9.955176191461515E-2</v>
      </c>
      <c r="P209" s="162">
        <v>784.22</v>
      </c>
      <c r="Q209" s="162">
        <v>0</v>
      </c>
      <c r="R209" s="173">
        <v>0</v>
      </c>
      <c r="S209" s="156"/>
      <c r="T209" s="171">
        <v>0</v>
      </c>
      <c r="U209" s="155" t="s">
        <v>571</v>
      </c>
    </row>
    <row r="210" spans="1:21" hidden="1">
      <c r="A210" s="155">
        <v>45411</v>
      </c>
      <c r="B210" s="156" t="s">
        <v>17</v>
      </c>
      <c r="C210" s="157">
        <v>172</v>
      </c>
      <c r="D210" s="158">
        <v>45411</v>
      </c>
      <c r="E210" s="158" t="s">
        <v>35</v>
      </c>
      <c r="F210" s="159" t="s">
        <v>189</v>
      </c>
      <c r="G210" s="160" t="s">
        <v>279</v>
      </c>
      <c r="H210" s="165" t="s">
        <v>265</v>
      </c>
      <c r="I210" s="160">
        <v>5985</v>
      </c>
      <c r="J210" s="160">
        <v>5985</v>
      </c>
      <c r="K210" s="159">
        <v>0</v>
      </c>
      <c r="L210" s="160">
        <v>595.82000000000005</v>
      </c>
      <c r="M210" s="160">
        <v>0</v>
      </c>
      <c r="N210" s="162">
        <v>595.82000000000005</v>
      </c>
      <c r="O210" s="163">
        <v>9.955221386800335E-2</v>
      </c>
      <c r="P210" s="162">
        <v>595.82000000000005</v>
      </c>
      <c r="Q210" s="162">
        <v>0</v>
      </c>
      <c r="R210" s="173">
        <v>0</v>
      </c>
      <c r="S210" s="156"/>
      <c r="T210" s="171">
        <v>0</v>
      </c>
      <c r="U210" s="155" t="s">
        <v>571</v>
      </c>
    </row>
    <row r="211" spans="1:21" hidden="1">
      <c r="A211" s="155">
        <v>45411</v>
      </c>
      <c r="B211" s="156" t="s">
        <v>17</v>
      </c>
      <c r="C211" s="157">
        <v>172</v>
      </c>
      <c r="D211" s="158">
        <v>45411</v>
      </c>
      <c r="E211" s="158" t="s">
        <v>35</v>
      </c>
      <c r="F211" s="159" t="s">
        <v>189</v>
      </c>
      <c r="G211" s="160" t="s">
        <v>280</v>
      </c>
      <c r="H211" s="165" t="s">
        <v>265</v>
      </c>
      <c r="I211" s="160">
        <v>7434.94</v>
      </c>
      <c r="J211" s="160">
        <v>7434.94</v>
      </c>
      <c r="K211" s="159">
        <v>0</v>
      </c>
      <c r="L211" s="160">
        <v>740.16</v>
      </c>
      <c r="M211" s="160">
        <v>0</v>
      </c>
      <c r="N211" s="162">
        <v>740.16</v>
      </c>
      <c r="O211" s="163">
        <v>9.955157674439874E-2</v>
      </c>
      <c r="P211" s="162">
        <v>740.16</v>
      </c>
      <c r="Q211" s="162">
        <v>0</v>
      </c>
      <c r="R211" s="173">
        <v>0</v>
      </c>
      <c r="S211" s="156"/>
      <c r="T211" s="171">
        <v>0</v>
      </c>
      <c r="U211" s="155" t="s">
        <v>571</v>
      </c>
    </row>
    <row r="212" spans="1:21" hidden="1">
      <c r="A212" s="155">
        <v>45418</v>
      </c>
      <c r="B212" s="156" t="s">
        <v>17</v>
      </c>
      <c r="C212" s="157">
        <v>165</v>
      </c>
      <c r="D212" s="158">
        <v>45418</v>
      </c>
      <c r="E212" s="158" t="s">
        <v>35</v>
      </c>
      <c r="F212" s="159" t="s">
        <v>189</v>
      </c>
      <c r="G212" s="160" t="s">
        <v>282</v>
      </c>
      <c r="H212" s="165" t="s">
        <v>283</v>
      </c>
      <c r="I212" s="160">
        <v>190643.88</v>
      </c>
      <c r="J212" s="160">
        <v>190643.88</v>
      </c>
      <c r="K212" s="159">
        <v>0</v>
      </c>
      <c r="L212" s="160">
        <v>18975</v>
      </c>
      <c r="M212" s="160">
        <v>0</v>
      </c>
      <c r="N212" s="162">
        <v>18975</v>
      </c>
      <c r="O212" s="163">
        <v>9.9531125782794605E-2</v>
      </c>
      <c r="P212" s="162">
        <v>18975</v>
      </c>
      <c r="Q212" s="162">
        <v>0</v>
      </c>
      <c r="R212" s="173">
        <v>0</v>
      </c>
      <c r="S212" s="156"/>
      <c r="T212" s="171">
        <v>0</v>
      </c>
      <c r="U212" s="155" t="s">
        <v>571</v>
      </c>
    </row>
    <row r="213" spans="1:21" hidden="1">
      <c r="A213" s="155">
        <v>45419</v>
      </c>
      <c r="B213" s="156" t="s">
        <v>17</v>
      </c>
      <c r="C213" s="157">
        <v>164</v>
      </c>
      <c r="D213" s="158">
        <v>45419</v>
      </c>
      <c r="E213" s="158" t="s">
        <v>35</v>
      </c>
      <c r="F213" s="159" t="s">
        <v>189</v>
      </c>
      <c r="G213" s="160" t="s">
        <v>284</v>
      </c>
      <c r="H213" s="161" t="s">
        <v>20</v>
      </c>
      <c r="I213" s="160">
        <v>1345982.64</v>
      </c>
      <c r="J213" s="160">
        <v>1345982.64</v>
      </c>
      <c r="K213" s="159">
        <v>0</v>
      </c>
      <c r="L213" s="160"/>
      <c r="M213" s="160">
        <v>0</v>
      </c>
      <c r="N213" s="162">
        <v>0</v>
      </c>
      <c r="O213" s="163">
        <v>0</v>
      </c>
      <c r="P213" s="162">
        <v>0</v>
      </c>
      <c r="Q213" s="162">
        <v>0</v>
      </c>
      <c r="R213" s="173">
        <v>0</v>
      </c>
      <c r="S213" s="156"/>
      <c r="T213" s="171">
        <v>0</v>
      </c>
      <c r="U213" s="155" t="s">
        <v>571</v>
      </c>
    </row>
    <row r="214" spans="1:21" hidden="1">
      <c r="A214" s="155">
        <v>45420</v>
      </c>
      <c r="B214" s="156" t="s">
        <v>17</v>
      </c>
      <c r="C214" s="157">
        <v>163</v>
      </c>
      <c r="D214" s="158">
        <v>45420</v>
      </c>
      <c r="E214" s="158" t="s">
        <v>35</v>
      </c>
      <c r="F214" s="159" t="s">
        <v>189</v>
      </c>
      <c r="G214" s="160" t="s">
        <v>285</v>
      </c>
      <c r="H214" s="165" t="s">
        <v>283</v>
      </c>
      <c r="I214" s="160">
        <v>10085</v>
      </c>
      <c r="J214" s="160">
        <v>10085</v>
      </c>
      <c r="K214" s="159">
        <v>0</v>
      </c>
      <c r="L214" s="160">
        <v>1000</v>
      </c>
      <c r="M214" s="160">
        <v>0</v>
      </c>
      <c r="N214" s="162">
        <v>1000</v>
      </c>
      <c r="O214" s="163">
        <v>9.9157164105106596E-2</v>
      </c>
      <c r="P214" s="162">
        <v>1000</v>
      </c>
      <c r="Q214" s="162">
        <v>0</v>
      </c>
      <c r="R214" s="173">
        <v>0</v>
      </c>
      <c r="S214" s="156"/>
      <c r="T214" s="171">
        <v>0</v>
      </c>
      <c r="U214" s="155" t="s">
        <v>571</v>
      </c>
    </row>
    <row r="215" spans="1:21" hidden="1">
      <c r="A215" s="155">
        <v>45421</v>
      </c>
      <c r="B215" s="156" t="s">
        <v>17</v>
      </c>
      <c r="C215" s="157">
        <v>162</v>
      </c>
      <c r="D215" s="158">
        <v>45421</v>
      </c>
      <c r="E215" s="158" t="s">
        <v>35</v>
      </c>
      <c r="F215" s="159" t="s">
        <v>189</v>
      </c>
      <c r="G215" s="160" t="s">
        <v>286</v>
      </c>
      <c r="H215" s="165" t="s">
        <v>138</v>
      </c>
      <c r="I215" s="160">
        <v>13437.6</v>
      </c>
      <c r="J215" s="160">
        <v>13437.6</v>
      </c>
      <c r="K215" s="159">
        <v>0</v>
      </c>
      <c r="L215" s="160">
        <v>2667.52</v>
      </c>
      <c r="M215" s="160">
        <v>0</v>
      </c>
      <c r="N215" s="162">
        <v>2667.52</v>
      </c>
      <c r="O215" s="163">
        <v>0.19851163898315174</v>
      </c>
      <c r="P215" s="162">
        <v>2667.52</v>
      </c>
      <c r="Q215" s="162">
        <v>0</v>
      </c>
      <c r="R215" s="173">
        <v>0</v>
      </c>
      <c r="S215" s="156"/>
      <c r="T215" s="171">
        <v>0</v>
      </c>
      <c r="U215" s="155" t="s">
        <v>571</v>
      </c>
    </row>
    <row r="216" spans="1:21" hidden="1">
      <c r="A216" s="155">
        <v>45421</v>
      </c>
      <c r="B216" s="156" t="s">
        <v>17</v>
      </c>
      <c r="C216" s="157">
        <v>162</v>
      </c>
      <c r="D216" s="158">
        <v>45421</v>
      </c>
      <c r="E216" s="158" t="s">
        <v>35</v>
      </c>
      <c r="F216" s="159" t="s">
        <v>189</v>
      </c>
      <c r="G216" s="160" t="s">
        <v>287</v>
      </c>
      <c r="H216" s="161" t="s">
        <v>20</v>
      </c>
      <c r="I216" s="160">
        <v>-1315944.22</v>
      </c>
      <c r="J216" s="160">
        <v>0</v>
      </c>
      <c r="K216" s="159">
        <v>-1315944.22</v>
      </c>
      <c r="L216" s="160"/>
      <c r="M216" s="160">
        <v>0</v>
      </c>
      <c r="N216" s="162">
        <v>0</v>
      </c>
      <c r="O216" s="163">
        <v>0</v>
      </c>
      <c r="P216" s="162">
        <v>0</v>
      </c>
      <c r="Q216" s="162">
        <v>0</v>
      </c>
      <c r="R216" s="173">
        <v>0</v>
      </c>
      <c r="S216" s="156"/>
      <c r="T216" s="171">
        <v>0</v>
      </c>
      <c r="U216" s="155" t="s">
        <v>571</v>
      </c>
    </row>
    <row r="217" spans="1:21" hidden="1">
      <c r="A217" s="155">
        <v>45421</v>
      </c>
      <c r="B217" s="156" t="s">
        <v>17</v>
      </c>
      <c r="C217" s="157">
        <v>162</v>
      </c>
      <c r="D217" s="158">
        <v>45421</v>
      </c>
      <c r="E217" s="158" t="s">
        <v>35</v>
      </c>
      <c r="F217" s="159" t="s">
        <v>189</v>
      </c>
      <c r="G217" s="160" t="s">
        <v>288</v>
      </c>
      <c r="H217" s="165" t="s">
        <v>20</v>
      </c>
      <c r="I217" s="160">
        <v>-154905.95000000001</v>
      </c>
      <c r="J217" s="160">
        <v>0</v>
      </c>
      <c r="K217" s="159">
        <v>-154905.95000000001</v>
      </c>
      <c r="L217" s="160">
        <v>0</v>
      </c>
      <c r="M217" s="160">
        <v>0</v>
      </c>
      <c r="N217" s="162">
        <v>0</v>
      </c>
      <c r="O217" s="163">
        <v>0</v>
      </c>
      <c r="P217" s="162">
        <v>0</v>
      </c>
      <c r="Q217" s="162">
        <v>0</v>
      </c>
      <c r="R217" s="173">
        <v>0</v>
      </c>
      <c r="S217" s="156"/>
      <c r="T217" s="171">
        <v>0</v>
      </c>
      <c r="U217" s="155" t="s">
        <v>571</v>
      </c>
    </row>
    <row r="218" spans="1:21" hidden="1">
      <c r="A218" s="155">
        <v>45426</v>
      </c>
      <c r="B218" s="156" t="s">
        <v>17</v>
      </c>
      <c r="C218" s="157">
        <v>157</v>
      </c>
      <c r="D218" s="158">
        <v>45426</v>
      </c>
      <c r="E218" s="158" t="s">
        <v>35</v>
      </c>
      <c r="F218" s="159" t="s">
        <v>189</v>
      </c>
      <c r="G218" s="160" t="s">
        <v>289</v>
      </c>
      <c r="H218" s="165" t="s">
        <v>138</v>
      </c>
      <c r="I218" s="160">
        <v>55850.2</v>
      </c>
      <c r="J218" s="160">
        <v>55850.2</v>
      </c>
      <c r="K218" s="159">
        <v>0</v>
      </c>
      <c r="L218" s="160">
        <v>5560</v>
      </c>
      <c r="M218" s="160">
        <v>4170</v>
      </c>
      <c r="N218" s="162">
        <v>9730</v>
      </c>
      <c r="O218" s="163">
        <v>0.17421602787456447</v>
      </c>
      <c r="P218" s="162">
        <v>9730</v>
      </c>
      <c r="Q218" s="162">
        <v>0</v>
      </c>
      <c r="R218" s="173">
        <v>0</v>
      </c>
      <c r="S218" s="156"/>
      <c r="T218" s="171">
        <v>0</v>
      </c>
      <c r="U218" s="155" t="s">
        <v>571</v>
      </c>
    </row>
    <row r="219" spans="1:21" hidden="1">
      <c r="A219" s="155">
        <v>45427</v>
      </c>
      <c r="B219" s="156" t="s">
        <v>17</v>
      </c>
      <c r="C219" s="157">
        <v>156</v>
      </c>
      <c r="D219" s="158">
        <v>45427</v>
      </c>
      <c r="E219" s="158" t="s">
        <v>35</v>
      </c>
      <c r="F219" s="159" t="s">
        <v>189</v>
      </c>
      <c r="G219" s="160" t="s">
        <v>290</v>
      </c>
      <c r="H219" s="165" t="s">
        <v>291</v>
      </c>
      <c r="I219" s="160">
        <v>-6872.42</v>
      </c>
      <c r="J219" s="160">
        <v>0</v>
      </c>
      <c r="K219" s="159">
        <v>-6872.42</v>
      </c>
      <c r="L219" s="160">
        <v>-687.24</v>
      </c>
      <c r="M219" s="160">
        <v>0</v>
      </c>
      <c r="N219" s="162">
        <v>-687.24</v>
      </c>
      <c r="O219" s="163">
        <v>9.9999708981697855E-2</v>
      </c>
      <c r="P219" s="162">
        <v>0</v>
      </c>
      <c r="Q219" s="162">
        <v>-687.24</v>
      </c>
      <c r="R219" s="173">
        <v>-34.362000000000002</v>
      </c>
      <c r="S219" s="156"/>
      <c r="T219" s="171">
        <v>-652.87800000000004</v>
      </c>
      <c r="U219" s="155" t="s">
        <v>571</v>
      </c>
    </row>
    <row r="220" spans="1:21" hidden="1">
      <c r="A220" s="155">
        <v>45427</v>
      </c>
      <c r="B220" s="156" t="s">
        <v>17</v>
      </c>
      <c r="C220" s="157">
        <v>156</v>
      </c>
      <c r="D220" s="158">
        <v>45427</v>
      </c>
      <c r="E220" s="158" t="s">
        <v>35</v>
      </c>
      <c r="F220" s="159" t="s">
        <v>189</v>
      </c>
      <c r="G220" s="160" t="s">
        <v>292</v>
      </c>
      <c r="H220" s="165" t="s">
        <v>291</v>
      </c>
      <c r="I220" s="160">
        <v>18252.8</v>
      </c>
      <c r="J220" s="160">
        <v>18252.8</v>
      </c>
      <c r="K220" s="159">
        <v>0</v>
      </c>
      <c r="L220" s="160">
        <v>1817.1</v>
      </c>
      <c r="M220" s="160">
        <v>0</v>
      </c>
      <c r="N220" s="162">
        <v>1817.1</v>
      </c>
      <c r="O220" s="163">
        <v>9.9551849579242638E-2</v>
      </c>
      <c r="P220" s="162">
        <v>1817.1</v>
      </c>
      <c r="Q220" s="162">
        <v>0</v>
      </c>
      <c r="R220" s="173">
        <v>0</v>
      </c>
      <c r="S220" s="156"/>
      <c r="T220" s="171">
        <v>0</v>
      </c>
      <c r="U220" s="155" t="s">
        <v>571</v>
      </c>
    </row>
    <row r="221" spans="1:21" hidden="1">
      <c r="A221" s="155">
        <v>45427</v>
      </c>
      <c r="B221" s="156" t="s">
        <v>17</v>
      </c>
      <c r="C221" s="157">
        <v>156</v>
      </c>
      <c r="D221" s="158">
        <v>45427</v>
      </c>
      <c r="E221" s="158" t="s">
        <v>35</v>
      </c>
      <c r="F221" s="159" t="s">
        <v>189</v>
      </c>
      <c r="G221" s="160" t="s">
        <v>293</v>
      </c>
      <c r="H221" s="165" t="s">
        <v>291</v>
      </c>
      <c r="I221" s="160">
        <v>72666.81</v>
      </c>
      <c r="J221" s="160">
        <v>72666.81</v>
      </c>
      <c r="K221" s="159">
        <v>0</v>
      </c>
      <c r="L221" s="160">
        <v>7234.13</v>
      </c>
      <c r="M221" s="160">
        <v>0</v>
      </c>
      <c r="N221" s="162">
        <v>7234.13</v>
      </c>
      <c r="O221" s="163">
        <v>9.9552051342284051E-2</v>
      </c>
      <c r="P221" s="162">
        <v>7234.13</v>
      </c>
      <c r="Q221" s="162">
        <v>0</v>
      </c>
      <c r="R221" s="173">
        <v>0</v>
      </c>
      <c r="S221" s="156"/>
      <c r="T221" s="171">
        <v>0</v>
      </c>
      <c r="U221" s="155" t="s">
        <v>571</v>
      </c>
    </row>
    <row r="222" spans="1:21" hidden="1">
      <c r="A222" s="155">
        <v>45428</v>
      </c>
      <c r="B222" s="156" t="s">
        <v>17</v>
      </c>
      <c r="C222" s="157">
        <v>155</v>
      </c>
      <c r="D222" s="158">
        <v>45428</v>
      </c>
      <c r="E222" s="158" t="s">
        <v>35</v>
      </c>
      <c r="F222" s="159" t="s">
        <v>189</v>
      </c>
      <c r="G222" s="160" t="s">
        <v>294</v>
      </c>
      <c r="H222" s="165" t="s">
        <v>295</v>
      </c>
      <c r="I222" s="160">
        <v>138433.16</v>
      </c>
      <c r="J222" s="160">
        <v>138433.16</v>
      </c>
      <c r="K222" s="159">
        <v>0</v>
      </c>
      <c r="L222" s="160">
        <v>34453.25</v>
      </c>
      <c r="M222" s="160">
        <v>13781.3</v>
      </c>
      <c r="N222" s="162">
        <v>48234.55</v>
      </c>
      <c r="O222" s="163">
        <v>0.34843205197367455</v>
      </c>
      <c r="P222" s="162">
        <v>48234.55</v>
      </c>
      <c r="Q222" s="162">
        <v>0</v>
      </c>
      <c r="R222" s="173">
        <v>0</v>
      </c>
      <c r="S222" s="156"/>
      <c r="T222" s="171">
        <v>0</v>
      </c>
      <c r="U222" s="155" t="s">
        <v>571</v>
      </c>
    </row>
    <row r="223" spans="1:21" hidden="1">
      <c r="A223" s="155">
        <v>45428</v>
      </c>
      <c r="B223" s="156" t="s">
        <v>17</v>
      </c>
      <c r="C223" s="157">
        <v>155</v>
      </c>
      <c r="D223" s="158">
        <v>45428</v>
      </c>
      <c r="E223" s="158" t="s">
        <v>35</v>
      </c>
      <c r="F223" s="159" t="s">
        <v>189</v>
      </c>
      <c r="G223" s="160" t="s">
        <v>296</v>
      </c>
      <c r="H223" s="165" t="s">
        <v>295</v>
      </c>
      <c r="I223" s="160">
        <v>4018</v>
      </c>
      <c r="J223" s="160">
        <v>4018</v>
      </c>
      <c r="K223" s="159">
        <v>0</v>
      </c>
      <c r="L223" s="160">
        <v>400</v>
      </c>
      <c r="M223" s="160">
        <v>400</v>
      </c>
      <c r="N223" s="162">
        <v>800</v>
      </c>
      <c r="O223" s="163">
        <v>0.1991040318566451</v>
      </c>
      <c r="P223" s="162">
        <v>800</v>
      </c>
      <c r="Q223" s="162">
        <v>0</v>
      </c>
      <c r="R223" s="173">
        <v>0</v>
      </c>
      <c r="S223" s="156"/>
      <c r="T223" s="171">
        <v>0</v>
      </c>
      <c r="U223" s="155" t="s">
        <v>571</v>
      </c>
    </row>
    <row r="224" spans="1:21" hidden="1">
      <c r="A224" s="155">
        <v>45428</v>
      </c>
      <c r="B224" s="156" t="s">
        <v>17</v>
      </c>
      <c r="C224" s="157">
        <v>155</v>
      </c>
      <c r="D224" s="158">
        <v>45428</v>
      </c>
      <c r="E224" s="158" t="s">
        <v>35</v>
      </c>
      <c r="F224" s="159" t="s">
        <v>189</v>
      </c>
      <c r="G224" s="160" t="s">
        <v>297</v>
      </c>
      <c r="H224" s="165" t="s">
        <v>295</v>
      </c>
      <c r="I224" s="160">
        <v>2511.25</v>
      </c>
      <c r="J224" s="160">
        <v>2511.25</v>
      </c>
      <c r="K224" s="159">
        <v>0</v>
      </c>
      <c r="L224" s="160">
        <v>250</v>
      </c>
      <c r="M224" s="160">
        <v>250</v>
      </c>
      <c r="N224" s="162">
        <v>500</v>
      </c>
      <c r="O224" s="163">
        <v>0.1991040318566451</v>
      </c>
      <c r="P224" s="162">
        <v>500</v>
      </c>
      <c r="Q224" s="162">
        <v>0</v>
      </c>
      <c r="R224" s="173">
        <v>0</v>
      </c>
      <c r="S224" s="156"/>
      <c r="T224" s="171">
        <v>0</v>
      </c>
      <c r="U224" s="155" t="s">
        <v>571</v>
      </c>
    </row>
    <row r="225" spans="1:21" hidden="1">
      <c r="A225" s="155">
        <v>45428</v>
      </c>
      <c r="B225" s="156" t="s">
        <v>17</v>
      </c>
      <c r="C225" s="157">
        <v>155</v>
      </c>
      <c r="D225" s="158">
        <v>45428</v>
      </c>
      <c r="E225" s="158" t="s">
        <v>35</v>
      </c>
      <c r="F225" s="159" t="s">
        <v>189</v>
      </c>
      <c r="G225" s="160" t="s">
        <v>298</v>
      </c>
      <c r="H225" s="165" t="s">
        <v>295</v>
      </c>
      <c r="I225" s="160">
        <v>10045</v>
      </c>
      <c r="J225" s="160">
        <v>10045</v>
      </c>
      <c r="K225" s="159">
        <v>0</v>
      </c>
      <c r="L225" s="160">
        <v>2000</v>
      </c>
      <c r="M225" s="160">
        <v>1000</v>
      </c>
      <c r="N225" s="162">
        <v>3000</v>
      </c>
      <c r="O225" s="163">
        <v>0.29865604778496763</v>
      </c>
      <c r="P225" s="162">
        <v>3000</v>
      </c>
      <c r="Q225" s="162">
        <v>0</v>
      </c>
      <c r="R225" s="173">
        <v>0</v>
      </c>
      <c r="S225" s="156"/>
      <c r="T225" s="171">
        <v>0</v>
      </c>
      <c r="U225" s="155" t="s">
        <v>571</v>
      </c>
    </row>
    <row r="226" spans="1:21" hidden="1">
      <c r="A226" s="155">
        <v>45428</v>
      </c>
      <c r="B226" s="156" t="s">
        <v>17</v>
      </c>
      <c r="C226" s="157">
        <v>155</v>
      </c>
      <c r="D226" s="158">
        <v>45428</v>
      </c>
      <c r="E226" s="158" t="s">
        <v>35</v>
      </c>
      <c r="F226" s="159" t="s">
        <v>189</v>
      </c>
      <c r="G226" s="160" t="s">
        <v>299</v>
      </c>
      <c r="H226" s="165" t="s">
        <v>295</v>
      </c>
      <c r="I226" s="160">
        <v>13058.5</v>
      </c>
      <c r="J226" s="160">
        <v>13058.5</v>
      </c>
      <c r="K226" s="159">
        <v>0</v>
      </c>
      <c r="L226" s="160">
        <v>2600</v>
      </c>
      <c r="M226" s="160">
        <v>1300</v>
      </c>
      <c r="N226" s="162">
        <v>3900</v>
      </c>
      <c r="O226" s="163">
        <v>0.29865604778496763</v>
      </c>
      <c r="P226" s="162">
        <v>3899.9999999999995</v>
      </c>
      <c r="Q226" s="162">
        <v>0</v>
      </c>
      <c r="R226" s="173">
        <v>0</v>
      </c>
      <c r="S226" s="156"/>
      <c r="T226" s="171">
        <v>0</v>
      </c>
      <c r="U226" s="155" t="s">
        <v>571</v>
      </c>
    </row>
    <row r="227" spans="1:21" hidden="1">
      <c r="A227" s="155">
        <v>45428</v>
      </c>
      <c r="B227" s="156" t="s">
        <v>17</v>
      </c>
      <c r="C227" s="157">
        <v>155</v>
      </c>
      <c r="D227" s="158">
        <v>45428</v>
      </c>
      <c r="E227" s="158" t="s">
        <v>35</v>
      </c>
      <c r="F227" s="159" t="s">
        <v>189</v>
      </c>
      <c r="G227" s="160" t="s">
        <v>300</v>
      </c>
      <c r="H227" s="165" t="s">
        <v>153</v>
      </c>
      <c r="I227" s="160">
        <v>20090</v>
      </c>
      <c r="J227" s="160">
        <v>0</v>
      </c>
      <c r="K227" s="159">
        <v>20090</v>
      </c>
      <c r="L227" s="160">
        <v>4000</v>
      </c>
      <c r="M227" s="160">
        <v>0</v>
      </c>
      <c r="N227" s="162">
        <v>4000</v>
      </c>
      <c r="O227" s="163">
        <v>0.1991040318566451</v>
      </c>
      <c r="P227" s="162">
        <v>0</v>
      </c>
      <c r="Q227" s="162">
        <v>4000</v>
      </c>
      <c r="R227" s="173">
        <v>200</v>
      </c>
      <c r="S227" s="156"/>
      <c r="T227" s="171">
        <v>3800</v>
      </c>
      <c r="U227" s="155" t="s">
        <v>571</v>
      </c>
    </row>
    <row r="228" spans="1:21" hidden="1">
      <c r="A228" s="155">
        <v>45432</v>
      </c>
      <c r="B228" s="156" t="s">
        <v>17</v>
      </c>
      <c r="C228" s="157">
        <v>151</v>
      </c>
      <c r="D228" s="158">
        <v>45432</v>
      </c>
      <c r="E228" s="158" t="s">
        <v>35</v>
      </c>
      <c r="F228" s="159" t="s">
        <v>189</v>
      </c>
      <c r="G228" s="160" t="s">
        <v>301</v>
      </c>
      <c r="H228" s="165" t="s">
        <v>302</v>
      </c>
      <c r="I228" s="160">
        <v>25009.03</v>
      </c>
      <c r="J228" s="160">
        <v>25009.03</v>
      </c>
      <c r="K228" s="159">
        <v>0</v>
      </c>
      <c r="L228" s="160">
        <v>2489.6999999999998</v>
      </c>
      <c r="M228" s="160">
        <v>0</v>
      </c>
      <c r="N228" s="162">
        <v>2489.6999999999998</v>
      </c>
      <c r="O228" s="163">
        <v>9.9552041802500935E-2</v>
      </c>
      <c r="P228" s="162">
        <v>2489.6999999999998</v>
      </c>
      <c r="Q228" s="162">
        <v>0</v>
      </c>
      <c r="R228" s="173">
        <v>0</v>
      </c>
      <c r="S228" s="156"/>
      <c r="T228" s="171">
        <v>0</v>
      </c>
      <c r="U228" s="155" t="s">
        <v>571</v>
      </c>
    </row>
    <row r="229" spans="1:21" hidden="1">
      <c r="A229" s="155">
        <v>45432</v>
      </c>
      <c r="B229" s="156" t="s">
        <v>17</v>
      </c>
      <c r="C229" s="157">
        <v>151</v>
      </c>
      <c r="D229" s="158">
        <v>45432</v>
      </c>
      <c r="E229" s="158" t="s">
        <v>35</v>
      </c>
      <c r="F229" s="159" t="s">
        <v>189</v>
      </c>
      <c r="G229" s="160" t="s">
        <v>303</v>
      </c>
      <c r="H229" s="165" t="s">
        <v>302</v>
      </c>
      <c r="I229" s="160">
        <v>37608.480000000003</v>
      </c>
      <c r="J229" s="160">
        <v>37608.480000000003</v>
      </c>
      <c r="K229" s="159">
        <v>0</v>
      </c>
      <c r="L229" s="160">
        <v>7488</v>
      </c>
      <c r="M229" s="160">
        <v>0</v>
      </c>
      <c r="N229" s="162">
        <v>7488</v>
      </c>
      <c r="O229" s="163">
        <v>0.19910403185664508</v>
      </c>
      <c r="P229" s="162">
        <v>7488</v>
      </c>
      <c r="Q229" s="162">
        <v>0</v>
      </c>
      <c r="R229" s="173">
        <v>0</v>
      </c>
      <c r="S229" s="156"/>
      <c r="T229" s="171">
        <v>0</v>
      </c>
      <c r="U229" s="155" t="s">
        <v>571</v>
      </c>
    </row>
    <row r="230" spans="1:21" hidden="1">
      <c r="A230" s="155">
        <v>45432</v>
      </c>
      <c r="B230" s="156" t="s">
        <v>17</v>
      </c>
      <c r="C230" s="157">
        <v>151</v>
      </c>
      <c r="D230" s="158">
        <v>45432</v>
      </c>
      <c r="E230" s="158" t="s">
        <v>35</v>
      </c>
      <c r="F230" s="159" t="s">
        <v>189</v>
      </c>
      <c r="G230" s="160" t="s">
        <v>304</v>
      </c>
      <c r="H230" s="165" t="s">
        <v>302</v>
      </c>
      <c r="I230" s="160">
        <v>20090</v>
      </c>
      <c r="J230" s="160">
        <v>20090</v>
      </c>
      <c r="K230" s="159">
        <v>0</v>
      </c>
      <c r="L230" s="160">
        <v>4000</v>
      </c>
      <c r="M230" s="160">
        <v>0</v>
      </c>
      <c r="N230" s="162">
        <v>4000</v>
      </c>
      <c r="O230" s="163">
        <v>0.1991040318566451</v>
      </c>
      <c r="P230" s="162">
        <v>4000</v>
      </c>
      <c r="Q230" s="162">
        <v>0</v>
      </c>
      <c r="R230" s="173">
        <v>0</v>
      </c>
      <c r="S230" s="156"/>
      <c r="T230" s="171">
        <v>0</v>
      </c>
      <c r="U230" s="155" t="s">
        <v>571</v>
      </c>
    </row>
    <row r="231" spans="1:21" hidden="1">
      <c r="A231" s="155">
        <v>45433</v>
      </c>
      <c r="B231" s="156" t="s">
        <v>17</v>
      </c>
      <c r="C231" s="157">
        <v>150</v>
      </c>
      <c r="D231" s="158">
        <v>45433</v>
      </c>
      <c r="E231" s="158" t="s">
        <v>32</v>
      </c>
      <c r="F231" s="159" t="s">
        <v>189</v>
      </c>
      <c r="G231" s="160" t="s">
        <v>305</v>
      </c>
      <c r="H231" s="165" t="s">
        <v>199</v>
      </c>
      <c r="I231" s="160">
        <v>30657.34</v>
      </c>
      <c r="J231" s="160">
        <v>30657.34</v>
      </c>
      <c r="K231" s="159">
        <v>0</v>
      </c>
      <c r="L231" s="160">
        <v>6104</v>
      </c>
      <c r="M231" s="160">
        <v>0</v>
      </c>
      <c r="N231" s="162">
        <v>6104</v>
      </c>
      <c r="O231" s="163">
        <v>0.1991040318566451</v>
      </c>
      <c r="P231" s="162">
        <v>6104</v>
      </c>
      <c r="Q231" s="162">
        <v>0</v>
      </c>
      <c r="R231" s="173">
        <v>0</v>
      </c>
      <c r="S231" s="156"/>
      <c r="T231" s="171">
        <v>0</v>
      </c>
      <c r="U231" s="155" t="s">
        <v>571</v>
      </c>
    </row>
    <row r="232" spans="1:21" hidden="1">
      <c r="A232" s="155">
        <v>45433</v>
      </c>
      <c r="B232" s="156" t="s">
        <v>17</v>
      </c>
      <c r="C232" s="157">
        <v>150</v>
      </c>
      <c r="D232" s="158">
        <v>45433</v>
      </c>
      <c r="E232" s="158" t="s">
        <v>32</v>
      </c>
      <c r="F232" s="159" t="s">
        <v>189</v>
      </c>
      <c r="G232" s="160" t="s">
        <v>306</v>
      </c>
      <c r="H232" s="165" t="s">
        <v>199</v>
      </c>
      <c r="I232" s="160">
        <v>41762.089999999997</v>
      </c>
      <c r="J232" s="160">
        <v>41762.089999999997</v>
      </c>
      <c r="K232" s="159">
        <v>0</v>
      </c>
      <c r="L232" s="160">
        <v>8315</v>
      </c>
      <c r="M232" s="160">
        <v>0</v>
      </c>
      <c r="N232" s="162">
        <v>8315</v>
      </c>
      <c r="O232" s="163">
        <v>0.19910401993769949</v>
      </c>
      <c r="P232" s="162">
        <v>8315</v>
      </c>
      <c r="Q232" s="162">
        <v>0</v>
      </c>
      <c r="R232" s="173">
        <v>0</v>
      </c>
      <c r="S232" s="156"/>
      <c r="T232" s="171">
        <v>0</v>
      </c>
      <c r="U232" s="155" t="s">
        <v>571</v>
      </c>
    </row>
    <row r="233" spans="1:21" hidden="1">
      <c r="A233" s="155">
        <v>45433</v>
      </c>
      <c r="B233" s="156" t="s">
        <v>17</v>
      </c>
      <c r="C233" s="157">
        <v>150</v>
      </c>
      <c r="D233" s="158">
        <v>45433</v>
      </c>
      <c r="E233" s="158" t="s">
        <v>32</v>
      </c>
      <c r="F233" s="159" t="s">
        <v>189</v>
      </c>
      <c r="G233" s="160" t="s">
        <v>307</v>
      </c>
      <c r="H233" s="165" t="s">
        <v>110</v>
      </c>
      <c r="I233" s="160">
        <v>76257.88</v>
      </c>
      <c r="J233" s="160">
        <v>76257.88</v>
      </c>
      <c r="K233" s="159">
        <v>0</v>
      </c>
      <c r="L233" s="160">
        <v>7591.63</v>
      </c>
      <c r="M233" s="160">
        <v>0</v>
      </c>
      <c r="N233" s="162">
        <v>7591.63</v>
      </c>
      <c r="O233" s="163">
        <v>9.9552072520243146E-2</v>
      </c>
      <c r="P233" s="162">
        <v>7591.63</v>
      </c>
      <c r="Q233" s="162">
        <v>0</v>
      </c>
      <c r="R233" s="173">
        <v>0</v>
      </c>
      <c r="S233" s="156"/>
      <c r="T233" s="171">
        <v>0</v>
      </c>
      <c r="U233" s="155" t="s">
        <v>571</v>
      </c>
    </row>
    <row r="234" spans="1:21" hidden="1">
      <c r="A234" s="155">
        <v>45434</v>
      </c>
      <c r="B234" s="156" t="s">
        <v>17</v>
      </c>
      <c r="C234" s="157">
        <v>149</v>
      </c>
      <c r="D234" s="158">
        <v>45434</v>
      </c>
      <c r="E234" s="158" t="s">
        <v>32</v>
      </c>
      <c r="F234" s="159" t="s">
        <v>189</v>
      </c>
      <c r="G234" s="160" t="s">
        <v>308</v>
      </c>
      <c r="H234" s="165" t="s">
        <v>138</v>
      </c>
      <c r="I234" s="160">
        <v>7210954.4299999997</v>
      </c>
      <c r="J234" s="160">
        <v>7210954.4299999997</v>
      </c>
      <c r="K234" s="159">
        <v>0</v>
      </c>
      <c r="L234" s="160">
        <v>575437.76</v>
      </c>
      <c r="M234" s="160">
        <v>0</v>
      </c>
      <c r="N234" s="162">
        <v>575437.76</v>
      </c>
      <c r="O234" s="163">
        <v>7.9800498753117205E-2</v>
      </c>
      <c r="P234" s="162">
        <v>575437.76</v>
      </c>
      <c r="Q234" s="162">
        <v>0</v>
      </c>
      <c r="R234" s="173">
        <v>0</v>
      </c>
      <c r="S234" s="156"/>
      <c r="T234" s="171">
        <v>0</v>
      </c>
      <c r="U234" s="155" t="s">
        <v>571</v>
      </c>
    </row>
    <row r="235" spans="1:21" hidden="1">
      <c r="A235" s="155">
        <v>45434</v>
      </c>
      <c r="B235" s="156" t="s">
        <v>17</v>
      </c>
      <c r="C235" s="157">
        <v>149</v>
      </c>
      <c r="D235" s="158">
        <v>45434</v>
      </c>
      <c r="E235" s="158" t="s">
        <v>32</v>
      </c>
      <c r="F235" s="159" t="s">
        <v>189</v>
      </c>
      <c r="G235" s="160" t="s">
        <v>309</v>
      </c>
      <c r="H235" s="161" t="s">
        <v>20</v>
      </c>
      <c r="I235" s="160">
        <v>884155.12</v>
      </c>
      <c r="J235" s="160">
        <v>0</v>
      </c>
      <c r="K235" s="159">
        <v>884155.12</v>
      </c>
      <c r="L235" s="160"/>
      <c r="M235" s="160">
        <v>0</v>
      </c>
      <c r="N235" s="162">
        <v>0</v>
      </c>
      <c r="O235" s="163">
        <v>0</v>
      </c>
      <c r="P235" s="162">
        <v>0</v>
      </c>
      <c r="Q235" s="162">
        <v>0</v>
      </c>
      <c r="R235" s="173">
        <v>0</v>
      </c>
      <c r="S235" s="156"/>
      <c r="T235" s="171">
        <v>0</v>
      </c>
      <c r="U235" s="155" t="s">
        <v>571</v>
      </c>
    </row>
    <row r="236" spans="1:21" hidden="1">
      <c r="A236" s="155">
        <v>45436</v>
      </c>
      <c r="B236" s="156" t="s">
        <v>17</v>
      </c>
      <c r="C236" s="157">
        <v>147</v>
      </c>
      <c r="D236" s="158">
        <v>45436</v>
      </c>
      <c r="E236" s="158" t="s">
        <v>32</v>
      </c>
      <c r="F236" s="159" t="s">
        <v>189</v>
      </c>
      <c r="G236" s="160" t="s">
        <v>310</v>
      </c>
      <c r="H236" s="165" t="s">
        <v>311</v>
      </c>
      <c r="I236" s="160">
        <v>43671.64</v>
      </c>
      <c r="J236" s="160">
        <v>0</v>
      </c>
      <c r="K236" s="159">
        <v>43671.64</v>
      </c>
      <c r="L236" s="160">
        <v>4347.6000000000004</v>
      </c>
      <c r="M236" s="160">
        <v>0</v>
      </c>
      <c r="N236" s="162">
        <v>4347.6000000000004</v>
      </c>
      <c r="O236" s="163">
        <v>9.9552020487437623E-2</v>
      </c>
      <c r="P236" s="162">
        <v>0</v>
      </c>
      <c r="Q236" s="162">
        <v>4347.6000000000004</v>
      </c>
      <c r="R236" s="173">
        <v>217.38000000000002</v>
      </c>
      <c r="S236" s="156"/>
      <c r="T236" s="171">
        <v>4130.22</v>
      </c>
      <c r="U236" s="155" t="s">
        <v>571</v>
      </c>
    </row>
    <row r="237" spans="1:21" hidden="1">
      <c r="A237" s="155">
        <v>45436</v>
      </c>
      <c r="B237" s="156" t="s">
        <v>17</v>
      </c>
      <c r="C237" s="157">
        <v>147</v>
      </c>
      <c r="D237" s="158">
        <v>45436</v>
      </c>
      <c r="E237" s="158" t="s">
        <v>32</v>
      </c>
      <c r="F237" s="159" t="s">
        <v>189</v>
      </c>
      <c r="G237" s="160" t="s">
        <v>312</v>
      </c>
      <c r="H237" s="165" t="s">
        <v>311</v>
      </c>
      <c r="I237" s="160">
        <v>5022.5</v>
      </c>
      <c r="J237" s="160">
        <v>0</v>
      </c>
      <c r="K237" s="159">
        <v>5022.5</v>
      </c>
      <c r="L237" s="160">
        <v>1000</v>
      </c>
      <c r="M237" s="160">
        <v>0</v>
      </c>
      <c r="N237" s="162">
        <v>1000</v>
      </c>
      <c r="O237" s="163">
        <v>0.1991040318566451</v>
      </c>
      <c r="P237" s="162">
        <v>0</v>
      </c>
      <c r="Q237" s="162">
        <v>1000</v>
      </c>
      <c r="R237" s="173">
        <v>50</v>
      </c>
      <c r="S237" s="156"/>
      <c r="T237" s="171">
        <v>950</v>
      </c>
      <c r="U237" s="155" t="s">
        <v>571</v>
      </c>
    </row>
    <row r="238" spans="1:21" hidden="1">
      <c r="A238" s="155">
        <v>45436</v>
      </c>
      <c r="B238" s="156" t="s">
        <v>17</v>
      </c>
      <c r="C238" s="157">
        <v>147</v>
      </c>
      <c r="D238" s="158">
        <v>45436</v>
      </c>
      <c r="E238" s="158" t="s">
        <v>32</v>
      </c>
      <c r="F238" s="159" t="s">
        <v>189</v>
      </c>
      <c r="G238" s="160" t="s">
        <v>313</v>
      </c>
      <c r="H238" s="165" t="s">
        <v>311</v>
      </c>
      <c r="I238" s="160">
        <v>15372.87</v>
      </c>
      <c r="J238" s="160">
        <v>0</v>
      </c>
      <c r="K238" s="159">
        <v>15372.87</v>
      </c>
      <c r="L238" s="160">
        <v>1530.4</v>
      </c>
      <c r="M238" s="160">
        <v>0</v>
      </c>
      <c r="N238" s="162">
        <v>1530.4</v>
      </c>
      <c r="O238" s="163">
        <v>9.9552002976672535E-2</v>
      </c>
      <c r="P238" s="162">
        <v>0</v>
      </c>
      <c r="Q238" s="162">
        <v>1530.4</v>
      </c>
      <c r="R238" s="173">
        <v>76.52000000000001</v>
      </c>
      <c r="S238" s="156"/>
      <c r="T238" s="171">
        <v>1453.88</v>
      </c>
      <c r="U238" s="155" t="s">
        <v>571</v>
      </c>
    </row>
    <row r="239" spans="1:21" hidden="1">
      <c r="A239" s="155">
        <v>45436</v>
      </c>
      <c r="B239" s="156" t="s">
        <v>17</v>
      </c>
      <c r="C239" s="157">
        <v>147</v>
      </c>
      <c r="D239" s="158">
        <v>45436</v>
      </c>
      <c r="E239" s="158" t="s">
        <v>32</v>
      </c>
      <c r="F239" s="159" t="s">
        <v>189</v>
      </c>
      <c r="G239" s="160" t="s">
        <v>314</v>
      </c>
      <c r="H239" s="165" t="s">
        <v>311</v>
      </c>
      <c r="I239" s="160">
        <v>5022.5</v>
      </c>
      <c r="J239" s="160">
        <v>0</v>
      </c>
      <c r="K239" s="159">
        <v>5022.5</v>
      </c>
      <c r="L239" s="160">
        <v>1000</v>
      </c>
      <c r="M239" s="160">
        <v>0</v>
      </c>
      <c r="N239" s="162">
        <v>1000</v>
      </c>
      <c r="O239" s="163">
        <v>0.1991040318566451</v>
      </c>
      <c r="P239" s="162">
        <v>0</v>
      </c>
      <c r="Q239" s="162">
        <v>1000</v>
      </c>
      <c r="R239" s="173">
        <v>50</v>
      </c>
      <c r="S239" s="156"/>
      <c r="T239" s="171">
        <v>950</v>
      </c>
      <c r="U239" s="155" t="s">
        <v>571</v>
      </c>
    </row>
    <row r="240" spans="1:21" hidden="1">
      <c r="A240" s="155">
        <v>45436</v>
      </c>
      <c r="B240" s="156" t="s">
        <v>17</v>
      </c>
      <c r="C240" s="157">
        <v>147</v>
      </c>
      <c r="D240" s="158">
        <v>45436</v>
      </c>
      <c r="E240" s="158" t="s">
        <v>32</v>
      </c>
      <c r="F240" s="159" t="s">
        <v>189</v>
      </c>
      <c r="G240" s="160" t="s">
        <v>315</v>
      </c>
      <c r="H240" s="165" t="s">
        <v>311</v>
      </c>
      <c r="I240" s="160">
        <v>51609.21</v>
      </c>
      <c r="J240" s="160">
        <v>0</v>
      </c>
      <c r="K240" s="159">
        <v>51609.21</v>
      </c>
      <c r="L240" s="160">
        <v>12844.5</v>
      </c>
      <c r="M240" s="160">
        <v>0</v>
      </c>
      <c r="N240" s="162">
        <v>12844.5</v>
      </c>
      <c r="O240" s="163">
        <v>0.24887999641924377</v>
      </c>
      <c r="P240" s="162">
        <v>0</v>
      </c>
      <c r="Q240" s="162">
        <v>12844.5</v>
      </c>
      <c r="R240" s="173">
        <v>642.22500000000002</v>
      </c>
      <c r="S240" s="156"/>
      <c r="T240" s="171">
        <v>12202.275</v>
      </c>
      <c r="U240" s="155" t="s">
        <v>571</v>
      </c>
    </row>
    <row r="241" spans="1:21" hidden="1">
      <c r="A241" s="155">
        <v>45436</v>
      </c>
      <c r="B241" s="156" t="s">
        <v>17</v>
      </c>
      <c r="C241" s="157">
        <v>147</v>
      </c>
      <c r="D241" s="158">
        <v>45436</v>
      </c>
      <c r="E241" s="158" t="s">
        <v>32</v>
      </c>
      <c r="F241" s="159" t="s">
        <v>189</v>
      </c>
      <c r="G241" s="160" t="s">
        <v>316</v>
      </c>
      <c r="H241" s="165" t="s">
        <v>311</v>
      </c>
      <c r="I241" s="160">
        <v>5699.54</v>
      </c>
      <c r="J241" s="160">
        <v>0</v>
      </c>
      <c r="K241" s="159">
        <v>5699.54</v>
      </c>
      <c r="L241" s="160">
        <v>567.4</v>
      </c>
      <c r="M241" s="160">
        <v>0</v>
      </c>
      <c r="N241" s="162">
        <v>567.4</v>
      </c>
      <c r="O241" s="163">
        <v>9.9551893661593741E-2</v>
      </c>
      <c r="P241" s="162">
        <v>0</v>
      </c>
      <c r="Q241" s="162">
        <v>567.4</v>
      </c>
      <c r="R241" s="173">
        <v>28.37</v>
      </c>
      <c r="S241" s="156"/>
      <c r="T241" s="171">
        <v>539.03</v>
      </c>
      <c r="U241" s="155" t="s">
        <v>571</v>
      </c>
    </row>
    <row r="242" spans="1:21" hidden="1">
      <c r="A242" s="155">
        <v>45436</v>
      </c>
      <c r="B242" s="156" t="s">
        <v>17</v>
      </c>
      <c r="C242" s="157">
        <v>147</v>
      </c>
      <c r="D242" s="158">
        <v>45436</v>
      </c>
      <c r="E242" s="158" t="s">
        <v>32</v>
      </c>
      <c r="F242" s="159" t="s">
        <v>189</v>
      </c>
      <c r="G242" s="160">
        <v>1316695</v>
      </c>
      <c r="H242" s="165" t="s">
        <v>110</v>
      </c>
      <c r="I242" s="160">
        <v>3013500</v>
      </c>
      <c r="J242" s="160">
        <v>3013500</v>
      </c>
      <c r="K242" s="159">
        <v>0</v>
      </c>
      <c r="L242" s="160">
        <v>600000</v>
      </c>
      <c r="M242" s="160">
        <v>0</v>
      </c>
      <c r="N242" s="162">
        <v>600000</v>
      </c>
      <c r="O242" s="163">
        <v>0.1991040318566451</v>
      </c>
      <c r="P242" s="162">
        <v>600000</v>
      </c>
      <c r="Q242" s="162">
        <v>0</v>
      </c>
      <c r="R242" s="173">
        <v>0</v>
      </c>
      <c r="S242" s="156"/>
      <c r="T242" s="171">
        <v>0</v>
      </c>
      <c r="U242" s="155" t="s">
        <v>571</v>
      </c>
    </row>
    <row r="243" spans="1:21" hidden="1">
      <c r="A243" s="155">
        <v>45436</v>
      </c>
      <c r="B243" s="156" t="s">
        <v>17</v>
      </c>
      <c r="C243" s="157">
        <v>147</v>
      </c>
      <c r="D243" s="158">
        <v>45436</v>
      </c>
      <c r="E243" s="158" t="s">
        <v>32</v>
      </c>
      <c r="F243" s="159" t="s">
        <v>189</v>
      </c>
      <c r="G243" s="160" t="s">
        <v>317</v>
      </c>
      <c r="H243" s="165" t="s">
        <v>110</v>
      </c>
      <c r="I243" s="160">
        <v>1205400</v>
      </c>
      <c r="J243" s="160">
        <v>1205400</v>
      </c>
      <c r="K243" s="159">
        <v>0</v>
      </c>
      <c r="L243" s="160">
        <v>240000</v>
      </c>
      <c r="M243" s="160">
        <v>0</v>
      </c>
      <c r="N243" s="162">
        <v>240000</v>
      </c>
      <c r="O243" s="163">
        <v>0.1991040318566451</v>
      </c>
      <c r="P243" s="162">
        <v>240000</v>
      </c>
      <c r="Q243" s="162">
        <v>0</v>
      </c>
      <c r="R243" s="173">
        <v>0</v>
      </c>
      <c r="S243" s="156"/>
      <c r="T243" s="171">
        <v>0</v>
      </c>
      <c r="U243" s="155" t="s">
        <v>571</v>
      </c>
    </row>
    <row r="244" spans="1:21" hidden="1">
      <c r="A244" s="155">
        <v>45436</v>
      </c>
      <c r="B244" s="156" t="s">
        <v>17</v>
      </c>
      <c r="C244" s="157">
        <v>147</v>
      </c>
      <c r="D244" s="158">
        <v>45436</v>
      </c>
      <c r="E244" s="158" t="s">
        <v>32</v>
      </c>
      <c r="F244" s="159" t="s">
        <v>189</v>
      </c>
      <c r="G244" s="160" t="s">
        <v>318</v>
      </c>
      <c r="H244" s="165" t="s">
        <v>46</v>
      </c>
      <c r="I244" s="160">
        <v>22099</v>
      </c>
      <c r="J244" s="160">
        <v>22099</v>
      </c>
      <c r="K244" s="159">
        <v>0</v>
      </c>
      <c r="L244" s="160">
        <v>2200</v>
      </c>
      <c r="M244" s="160">
        <v>0</v>
      </c>
      <c r="N244" s="162">
        <v>2200</v>
      </c>
      <c r="O244" s="163">
        <v>9.9552015928322551E-2</v>
      </c>
      <c r="P244" s="162">
        <v>2200</v>
      </c>
      <c r="Q244" s="162">
        <v>0</v>
      </c>
      <c r="R244" s="173">
        <v>0</v>
      </c>
      <c r="S244" s="171"/>
      <c r="T244" s="171">
        <v>0</v>
      </c>
      <c r="U244" s="155" t="s">
        <v>571</v>
      </c>
    </row>
    <row r="245" spans="1:21" hidden="1">
      <c r="A245" s="155">
        <v>45437</v>
      </c>
      <c r="B245" s="156" t="s">
        <v>17</v>
      </c>
      <c r="C245" s="157">
        <v>146</v>
      </c>
      <c r="D245" s="158">
        <v>45437</v>
      </c>
      <c r="E245" s="158" t="s">
        <v>32</v>
      </c>
      <c r="F245" s="159" t="s">
        <v>189</v>
      </c>
      <c r="G245" s="160" t="s">
        <v>319</v>
      </c>
      <c r="H245" s="165" t="s">
        <v>320</v>
      </c>
      <c r="I245" s="160">
        <v>71141224.359999999</v>
      </c>
      <c r="J245" s="160">
        <v>71141224.359999999</v>
      </c>
      <c r="K245" s="159">
        <v>0</v>
      </c>
      <c r="L245" s="160">
        <v>7082393.2000000002</v>
      </c>
      <c r="M245" s="160">
        <v>0</v>
      </c>
      <c r="N245" s="162">
        <v>7082393.2000000002</v>
      </c>
      <c r="O245" s="163">
        <v>9.9553996486770616E-2</v>
      </c>
      <c r="P245" s="162">
        <v>7082393.2000000002</v>
      </c>
      <c r="Q245" s="162">
        <v>0</v>
      </c>
      <c r="R245" s="173">
        <v>0</v>
      </c>
      <c r="S245" s="156"/>
      <c r="T245" s="171">
        <v>0</v>
      </c>
      <c r="U245" s="155" t="s">
        <v>571</v>
      </c>
    </row>
    <row r="246" spans="1:21" hidden="1">
      <c r="A246" s="155">
        <v>45439</v>
      </c>
      <c r="B246" s="156" t="s">
        <v>17</v>
      </c>
      <c r="C246" s="157">
        <v>144</v>
      </c>
      <c r="D246" s="158">
        <v>45438</v>
      </c>
      <c r="E246" s="158" t="s">
        <v>32</v>
      </c>
      <c r="F246" s="159" t="s">
        <v>189</v>
      </c>
      <c r="G246" s="160">
        <v>1316703</v>
      </c>
      <c r="H246" s="165" t="s">
        <v>321</v>
      </c>
      <c r="I246" s="160">
        <v>131589.5</v>
      </c>
      <c r="J246" s="160">
        <v>131589.5</v>
      </c>
      <c r="K246" s="159">
        <v>0</v>
      </c>
      <c r="L246" s="160">
        <v>13100</v>
      </c>
      <c r="M246" s="160">
        <v>0</v>
      </c>
      <c r="N246" s="162">
        <v>13100</v>
      </c>
      <c r="O246" s="163">
        <v>9.9552015928322551E-2</v>
      </c>
      <c r="P246" s="162">
        <v>13100</v>
      </c>
      <c r="Q246" s="162">
        <v>0</v>
      </c>
      <c r="R246" s="173">
        <v>0</v>
      </c>
      <c r="S246" s="156"/>
      <c r="T246" s="171">
        <v>0</v>
      </c>
      <c r="U246" s="155" t="s">
        <v>571</v>
      </c>
    </row>
    <row r="247" spans="1:21" hidden="1">
      <c r="A247" s="155">
        <v>45440</v>
      </c>
      <c r="B247" s="156" t="s">
        <v>17</v>
      </c>
      <c r="C247" s="157">
        <v>143</v>
      </c>
      <c r="D247" s="158">
        <v>45440</v>
      </c>
      <c r="E247" s="158" t="s">
        <v>32</v>
      </c>
      <c r="F247" s="159" t="s">
        <v>189</v>
      </c>
      <c r="G247" s="160" t="s">
        <v>322</v>
      </c>
      <c r="H247" s="165" t="s">
        <v>140</v>
      </c>
      <c r="I247" s="160">
        <v>1780</v>
      </c>
      <c r="J247" s="160">
        <v>1780</v>
      </c>
      <c r="K247" s="159">
        <v>0</v>
      </c>
      <c r="L247" s="160">
        <v>177.2</v>
      </c>
      <c r="M247" s="160">
        <v>0</v>
      </c>
      <c r="N247" s="162">
        <v>177.2</v>
      </c>
      <c r="O247" s="163">
        <v>9.9550561797752804E-2</v>
      </c>
      <c r="P247" s="162">
        <v>0</v>
      </c>
      <c r="Q247" s="162">
        <v>177.2</v>
      </c>
      <c r="R247" s="173">
        <v>8.86</v>
      </c>
      <c r="S247" s="156"/>
      <c r="T247" s="171">
        <v>168.33999999999997</v>
      </c>
      <c r="U247" s="155" t="s">
        <v>571</v>
      </c>
    </row>
    <row r="248" spans="1:21" hidden="1">
      <c r="A248" s="155">
        <v>45440</v>
      </c>
      <c r="B248" s="156" t="s">
        <v>17</v>
      </c>
      <c r="C248" s="157">
        <v>143</v>
      </c>
      <c r="D248" s="158">
        <v>45440</v>
      </c>
      <c r="E248" s="158" t="s">
        <v>32</v>
      </c>
      <c r="F248" s="159" t="s">
        <v>189</v>
      </c>
      <c r="G248" s="160" t="s">
        <v>323</v>
      </c>
      <c r="H248" s="165" t="s">
        <v>46</v>
      </c>
      <c r="I248" s="160">
        <v>325241.53000000003</v>
      </c>
      <c r="J248" s="160">
        <v>325241.53000000003</v>
      </c>
      <c r="K248" s="159">
        <v>0</v>
      </c>
      <c r="L248" s="160">
        <v>32378.45</v>
      </c>
      <c r="M248" s="160">
        <v>0</v>
      </c>
      <c r="N248" s="162">
        <v>32378.45</v>
      </c>
      <c r="O248" s="163">
        <v>9.9552016004844146E-2</v>
      </c>
      <c r="P248" s="162">
        <v>32378.45</v>
      </c>
      <c r="Q248" s="162">
        <v>0</v>
      </c>
      <c r="R248" s="173">
        <v>0</v>
      </c>
      <c r="S248" s="171"/>
      <c r="T248" s="171">
        <v>0</v>
      </c>
      <c r="U248" s="155" t="s">
        <v>571</v>
      </c>
    </row>
    <row r="249" spans="1:21" hidden="1">
      <c r="A249" s="155">
        <v>45440</v>
      </c>
      <c r="B249" s="156" t="s">
        <v>17</v>
      </c>
      <c r="C249" s="157">
        <v>143</v>
      </c>
      <c r="D249" s="158">
        <v>45440</v>
      </c>
      <c r="E249" s="158" t="s">
        <v>32</v>
      </c>
      <c r="F249" s="159" t="s">
        <v>189</v>
      </c>
      <c r="G249" s="160" t="s">
        <v>324</v>
      </c>
      <c r="H249" s="165" t="s">
        <v>46</v>
      </c>
      <c r="I249" s="160">
        <v>113106.65</v>
      </c>
      <c r="J249" s="160">
        <v>113106.65</v>
      </c>
      <c r="K249" s="159">
        <v>0</v>
      </c>
      <c r="L249" s="160">
        <v>11260</v>
      </c>
      <c r="M249" s="160">
        <v>0</v>
      </c>
      <c r="N249" s="162">
        <v>11260</v>
      </c>
      <c r="O249" s="163">
        <v>9.9552059936352105E-2</v>
      </c>
      <c r="P249" s="162">
        <v>11260</v>
      </c>
      <c r="Q249" s="162">
        <v>0</v>
      </c>
      <c r="R249" s="173">
        <v>0</v>
      </c>
      <c r="S249" s="171"/>
      <c r="T249" s="171">
        <v>0</v>
      </c>
      <c r="U249" s="155" t="s">
        <v>571</v>
      </c>
    </row>
    <row r="250" spans="1:21" hidden="1">
      <c r="A250" s="155">
        <v>45440</v>
      </c>
      <c r="B250" s="156" t="s">
        <v>17</v>
      </c>
      <c r="C250" s="157">
        <v>143</v>
      </c>
      <c r="D250" s="158">
        <v>45440</v>
      </c>
      <c r="E250" s="158" t="s">
        <v>32</v>
      </c>
      <c r="F250" s="159" t="s">
        <v>189</v>
      </c>
      <c r="G250" s="160" t="s">
        <v>325</v>
      </c>
      <c r="H250" s="165" t="s">
        <v>46</v>
      </c>
      <c r="I250" s="160">
        <v>12555.75</v>
      </c>
      <c r="J250" s="160">
        <v>12555.75</v>
      </c>
      <c r="K250" s="159">
        <v>0</v>
      </c>
      <c r="L250" s="160">
        <v>1249.95</v>
      </c>
      <c r="M250" s="160">
        <v>0</v>
      </c>
      <c r="N250" s="162">
        <v>1249.95</v>
      </c>
      <c r="O250" s="163">
        <v>9.9551998088525176E-2</v>
      </c>
      <c r="P250" s="162">
        <v>1249.95</v>
      </c>
      <c r="Q250" s="162">
        <v>0</v>
      </c>
      <c r="R250" s="173">
        <v>0</v>
      </c>
      <c r="S250" s="171"/>
      <c r="T250" s="171">
        <v>0</v>
      </c>
      <c r="U250" s="155" t="s">
        <v>571</v>
      </c>
    </row>
    <row r="251" spans="1:21" hidden="1">
      <c r="A251" s="155">
        <v>45440</v>
      </c>
      <c r="B251" s="156" t="s">
        <v>17</v>
      </c>
      <c r="C251" s="157">
        <v>143</v>
      </c>
      <c r="D251" s="158">
        <v>45440</v>
      </c>
      <c r="E251" s="158" t="s">
        <v>32</v>
      </c>
      <c r="F251" s="159" t="s">
        <v>189</v>
      </c>
      <c r="G251" s="160" t="s">
        <v>326</v>
      </c>
      <c r="H251" s="165" t="s">
        <v>46</v>
      </c>
      <c r="I251" s="160">
        <v>15067.5</v>
      </c>
      <c r="J251" s="160">
        <v>15067.5</v>
      </c>
      <c r="K251" s="159">
        <v>0</v>
      </c>
      <c r="L251" s="160">
        <v>1500</v>
      </c>
      <c r="M251" s="160">
        <v>0</v>
      </c>
      <c r="N251" s="162">
        <v>1500</v>
      </c>
      <c r="O251" s="163">
        <v>9.9552015928322551E-2</v>
      </c>
      <c r="P251" s="162">
        <v>1500</v>
      </c>
      <c r="Q251" s="162">
        <v>0</v>
      </c>
      <c r="R251" s="173">
        <v>0</v>
      </c>
      <c r="S251" s="171"/>
      <c r="T251" s="171">
        <v>0</v>
      </c>
      <c r="U251" s="155" t="s">
        <v>571</v>
      </c>
    </row>
    <row r="252" spans="1:21" hidden="1">
      <c r="A252" s="155">
        <v>45448</v>
      </c>
      <c r="B252" s="156" t="s">
        <v>17</v>
      </c>
      <c r="C252" s="157">
        <v>135</v>
      </c>
      <c r="D252" s="158">
        <v>45448</v>
      </c>
      <c r="E252" s="158" t="s">
        <v>32</v>
      </c>
      <c r="F252" s="159" t="s">
        <v>189</v>
      </c>
      <c r="G252" s="160" t="s">
        <v>328</v>
      </c>
      <c r="H252" s="165" t="s">
        <v>261</v>
      </c>
      <c r="I252" s="160">
        <v>1400047.99</v>
      </c>
      <c r="J252" s="160">
        <v>1400047.99</v>
      </c>
      <c r="K252" s="159">
        <v>0</v>
      </c>
      <c r="L252" s="160">
        <v>139377.60000000001</v>
      </c>
      <c r="M252" s="160">
        <v>0</v>
      </c>
      <c r="N252" s="162">
        <v>139377.60000000001</v>
      </c>
      <c r="O252" s="163">
        <v>9.9552016070534849E-2</v>
      </c>
      <c r="P252" s="162">
        <v>139377.60000000001</v>
      </c>
      <c r="Q252" s="162">
        <v>0</v>
      </c>
      <c r="R252" s="173">
        <v>0</v>
      </c>
      <c r="S252" s="156"/>
      <c r="T252" s="171">
        <v>0</v>
      </c>
      <c r="U252" s="155" t="s">
        <v>571</v>
      </c>
    </row>
    <row r="253" spans="1:21" hidden="1">
      <c r="A253" s="155">
        <v>45449</v>
      </c>
      <c r="B253" s="156" t="s">
        <v>17</v>
      </c>
      <c r="C253" s="157">
        <v>134</v>
      </c>
      <c r="D253" s="158">
        <v>45449</v>
      </c>
      <c r="E253" s="158" t="s">
        <v>32</v>
      </c>
      <c r="F253" s="159" t="s">
        <v>189</v>
      </c>
      <c r="G253" s="160" t="s">
        <v>329</v>
      </c>
      <c r="H253" s="161" t="s">
        <v>20</v>
      </c>
      <c r="I253" s="160">
        <v>4563744.68</v>
      </c>
      <c r="J253" s="160">
        <v>4563744.68</v>
      </c>
      <c r="K253" s="159">
        <v>0</v>
      </c>
      <c r="L253" s="160"/>
      <c r="M253" s="160">
        <v>0</v>
      </c>
      <c r="N253" s="162">
        <v>0</v>
      </c>
      <c r="O253" s="163">
        <v>0</v>
      </c>
      <c r="P253" s="162">
        <v>0</v>
      </c>
      <c r="Q253" s="162">
        <v>0</v>
      </c>
      <c r="R253" s="173">
        <v>0</v>
      </c>
      <c r="S253" s="156"/>
      <c r="T253" s="171">
        <v>0</v>
      </c>
      <c r="U253" s="155" t="s">
        <v>571</v>
      </c>
    </row>
    <row r="254" spans="1:21" hidden="1">
      <c r="A254" s="155">
        <v>45450</v>
      </c>
      <c r="B254" s="156" t="s">
        <v>17</v>
      </c>
      <c r="C254" s="157">
        <v>133</v>
      </c>
      <c r="D254" s="158">
        <v>45450</v>
      </c>
      <c r="E254" s="158" t="s">
        <v>32</v>
      </c>
      <c r="F254" s="159" t="s">
        <v>189</v>
      </c>
      <c r="G254" s="160" t="s">
        <v>330</v>
      </c>
      <c r="H254" s="165" t="s">
        <v>265</v>
      </c>
      <c r="I254" s="160">
        <v>24592202.16</v>
      </c>
      <c r="J254" s="160">
        <v>24592202.16</v>
      </c>
      <c r="K254" s="159">
        <v>0</v>
      </c>
      <c r="L254" s="160">
        <v>2448203.2999999998</v>
      </c>
      <c r="M254" s="160">
        <v>0</v>
      </c>
      <c r="N254" s="162">
        <v>2448203.2999999998</v>
      </c>
      <c r="O254" s="163">
        <v>9.9552015881769235E-2</v>
      </c>
      <c r="P254" s="162">
        <v>2448203.2999999998</v>
      </c>
      <c r="Q254" s="162">
        <v>0</v>
      </c>
      <c r="R254" s="173">
        <v>0</v>
      </c>
      <c r="S254" s="156"/>
      <c r="T254" s="171">
        <v>0</v>
      </c>
      <c r="U254" s="155" t="s">
        <v>571</v>
      </c>
    </row>
    <row r="255" spans="1:21" hidden="1">
      <c r="A255" s="155">
        <v>45454</v>
      </c>
      <c r="B255" s="156" t="s">
        <v>17</v>
      </c>
      <c r="C255" s="157">
        <v>129</v>
      </c>
      <c r="D255" s="158">
        <v>45454</v>
      </c>
      <c r="E255" s="158" t="s">
        <v>32</v>
      </c>
      <c r="F255" s="159" t="s">
        <v>189</v>
      </c>
      <c r="G255" s="160">
        <v>1316886</v>
      </c>
      <c r="H255" s="165" t="s">
        <v>214</v>
      </c>
      <c r="I255" s="160">
        <v>806680</v>
      </c>
      <c r="J255" s="160">
        <v>806680</v>
      </c>
      <c r="K255" s="159">
        <v>0</v>
      </c>
      <c r="L255" s="160">
        <v>80000</v>
      </c>
      <c r="M255" s="160">
        <v>0</v>
      </c>
      <c r="N255" s="162">
        <v>80000</v>
      </c>
      <c r="O255" s="163">
        <v>9.9171914513809689E-2</v>
      </c>
      <c r="P255" s="162">
        <v>80000</v>
      </c>
      <c r="Q255" s="162">
        <v>0</v>
      </c>
      <c r="R255" s="173">
        <v>0</v>
      </c>
      <c r="S255" s="156"/>
      <c r="T255" s="171">
        <v>0</v>
      </c>
      <c r="U255" s="155" t="s">
        <v>571</v>
      </c>
    </row>
    <row r="256" spans="1:21" hidden="1">
      <c r="A256" s="155">
        <v>45454</v>
      </c>
      <c r="B256" s="156" t="s">
        <v>17</v>
      </c>
      <c r="C256" s="157">
        <v>129</v>
      </c>
      <c r="D256" s="158">
        <v>45454</v>
      </c>
      <c r="E256" s="158" t="s">
        <v>32</v>
      </c>
      <c r="F256" s="159" t="s">
        <v>189</v>
      </c>
      <c r="G256" s="160" t="s">
        <v>331</v>
      </c>
      <c r="H256" s="165" t="s">
        <v>332</v>
      </c>
      <c r="I256" s="160">
        <v>75229.679999999993</v>
      </c>
      <c r="J256" s="160">
        <v>75229.679999999993</v>
      </c>
      <c r="K256" s="159">
        <v>0</v>
      </c>
      <c r="L256" s="160">
        <v>7489.27</v>
      </c>
      <c r="M256" s="160">
        <v>0</v>
      </c>
      <c r="N256" s="162">
        <v>7489.27</v>
      </c>
      <c r="O256" s="163">
        <v>9.9552065089204167E-2</v>
      </c>
      <c r="P256" s="162">
        <v>7489.27</v>
      </c>
      <c r="Q256" s="162">
        <v>0</v>
      </c>
      <c r="R256" s="173">
        <v>0</v>
      </c>
      <c r="S256" s="156"/>
      <c r="T256" s="171">
        <v>0</v>
      </c>
      <c r="U256" s="155" t="s">
        <v>571</v>
      </c>
    </row>
    <row r="257" spans="1:21" hidden="1">
      <c r="A257" s="155">
        <v>45456</v>
      </c>
      <c r="B257" s="156" t="s">
        <v>17</v>
      </c>
      <c r="C257" s="157">
        <v>127</v>
      </c>
      <c r="D257" s="158">
        <v>45456</v>
      </c>
      <c r="E257" s="158" t="s">
        <v>32</v>
      </c>
      <c r="F257" s="159" t="s">
        <v>281</v>
      </c>
      <c r="G257" s="160">
        <v>1316898</v>
      </c>
      <c r="H257" s="165" t="s">
        <v>214</v>
      </c>
      <c r="I257" s="160">
        <v>922976.53</v>
      </c>
      <c r="J257" s="160">
        <v>922976.53</v>
      </c>
      <c r="K257" s="159">
        <v>0</v>
      </c>
      <c r="L257" s="160">
        <v>108740.28</v>
      </c>
      <c r="M257" s="160"/>
      <c r="N257" s="162">
        <v>108740.28</v>
      </c>
      <c r="O257" s="163">
        <v>0.11781478343766769</v>
      </c>
      <c r="P257" s="162">
        <v>108740.28</v>
      </c>
      <c r="Q257" s="162">
        <v>0</v>
      </c>
      <c r="R257" s="173">
        <v>0</v>
      </c>
      <c r="S257" s="156"/>
      <c r="T257" s="171">
        <v>0</v>
      </c>
      <c r="U257" s="155" t="s">
        <v>571</v>
      </c>
    </row>
    <row r="258" spans="1:21" hidden="1">
      <c r="A258" s="155">
        <v>45456</v>
      </c>
      <c r="B258" s="156" t="s">
        <v>17</v>
      </c>
      <c r="C258" s="157">
        <v>127</v>
      </c>
      <c r="D258" s="158">
        <v>45456</v>
      </c>
      <c r="E258" s="158" t="s">
        <v>32</v>
      </c>
      <c r="F258" s="159" t="s">
        <v>281</v>
      </c>
      <c r="G258" s="160" t="s">
        <v>333</v>
      </c>
      <c r="H258" s="165" t="s">
        <v>199</v>
      </c>
      <c r="I258" s="160">
        <v>39010</v>
      </c>
      <c r="J258" s="160">
        <v>39010</v>
      </c>
      <c r="K258" s="159">
        <v>0</v>
      </c>
      <c r="L258" s="160">
        <v>7767.05</v>
      </c>
      <c r="M258" s="160">
        <v>0</v>
      </c>
      <c r="N258" s="162">
        <v>7767.05</v>
      </c>
      <c r="O258" s="163">
        <v>0.19910407587798001</v>
      </c>
      <c r="P258" s="162">
        <v>7767.05</v>
      </c>
      <c r="Q258" s="162">
        <v>0</v>
      </c>
      <c r="R258" s="173">
        <v>0</v>
      </c>
      <c r="S258" s="156"/>
      <c r="T258" s="171">
        <v>0</v>
      </c>
      <c r="U258" s="155" t="s">
        <v>571</v>
      </c>
    </row>
    <row r="259" spans="1:21" hidden="1">
      <c r="A259" s="155">
        <v>45461</v>
      </c>
      <c r="B259" s="156" t="s">
        <v>17</v>
      </c>
      <c r="C259" s="157">
        <v>122</v>
      </c>
      <c r="D259" s="158">
        <v>45461</v>
      </c>
      <c r="E259" s="158" t="s">
        <v>32</v>
      </c>
      <c r="F259" s="159" t="s">
        <v>281</v>
      </c>
      <c r="G259" s="160" t="s">
        <v>334</v>
      </c>
      <c r="H259" s="165" t="s">
        <v>335</v>
      </c>
      <c r="I259" s="160">
        <v>477900.92</v>
      </c>
      <c r="J259" s="160">
        <v>477900.92</v>
      </c>
      <c r="K259" s="159">
        <v>0</v>
      </c>
      <c r="L259" s="160">
        <v>118940</v>
      </c>
      <c r="M259" s="160">
        <v>0</v>
      </c>
      <c r="N259" s="162">
        <v>118940</v>
      </c>
      <c r="O259" s="163">
        <v>0.24888003982080639</v>
      </c>
      <c r="P259" s="162">
        <v>118940</v>
      </c>
      <c r="Q259" s="162">
        <v>0</v>
      </c>
      <c r="R259" s="173">
        <v>0</v>
      </c>
      <c r="S259" s="156"/>
      <c r="T259" s="171">
        <v>0</v>
      </c>
      <c r="U259" s="155" t="s">
        <v>571</v>
      </c>
    </row>
    <row r="260" spans="1:21" hidden="1">
      <c r="A260" s="155">
        <v>45461</v>
      </c>
      <c r="B260" s="156" t="s">
        <v>17</v>
      </c>
      <c r="C260" s="157">
        <v>122</v>
      </c>
      <c r="D260" s="158">
        <v>45461</v>
      </c>
      <c r="E260" s="158" t="s">
        <v>32</v>
      </c>
      <c r="F260" s="159" t="s">
        <v>281</v>
      </c>
      <c r="G260" s="160" t="s">
        <v>336</v>
      </c>
      <c r="H260" s="165" t="s">
        <v>335</v>
      </c>
      <c r="I260" s="160">
        <v>91660.63</v>
      </c>
      <c r="J260" s="160">
        <v>91660.63</v>
      </c>
      <c r="K260" s="159">
        <v>0</v>
      </c>
      <c r="L260" s="160">
        <v>22812.5</v>
      </c>
      <c r="M260" s="160">
        <v>0</v>
      </c>
      <c r="N260" s="162">
        <v>22812.5</v>
      </c>
      <c r="O260" s="163">
        <v>0.2488800262446374</v>
      </c>
      <c r="P260" s="162">
        <v>22812.5</v>
      </c>
      <c r="Q260" s="162">
        <v>0</v>
      </c>
      <c r="R260" s="173">
        <v>0</v>
      </c>
      <c r="S260" s="156"/>
      <c r="T260" s="171">
        <v>0</v>
      </c>
      <c r="U260" s="155" t="s">
        <v>571</v>
      </c>
    </row>
    <row r="261" spans="1:21" hidden="1">
      <c r="A261" s="155">
        <v>45461</v>
      </c>
      <c r="B261" s="156" t="s">
        <v>17</v>
      </c>
      <c r="C261" s="157">
        <v>122</v>
      </c>
      <c r="D261" s="158">
        <v>45461</v>
      </c>
      <c r="E261" s="158" t="s">
        <v>32</v>
      </c>
      <c r="F261" s="159" t="s">
        <v>281</v>
      </c>
      <c r="G261" s="160" t="s">
        <v>337</v>
      </c>
      <c r="H261" s="165" t="s">
        <v>335</v>
      </c>
      <c r="I261" s="160">
        <v>42605.87</v>
      </c>
      <c r="J261" s="160">
        <v>42605.87</v>
      </c>
      <c r="K261" s="159">
        <v>0</v>
      </c>
      <c r="L261" s="160">
        <v>4241.5</v>
      </c>
      <c r="M261" s="160">
        <v>0</v>
      </c>
      <c r="N261" s="162">
        <v>4241.5</v>
      </c>
      <c r="O261" s="163">
        <v>9.9552010086873005E-2</v>
      </c>
      <c r="P261" s="162">
        <v>4241.5</v>
      </c>
      <c r="Q261" s="162">
        <v>0</v>
      </c>
      <c r="R261" s="173">
        <v>0</v>
      </c>
      <c r="S261" s="156"/>
      <c r="T261" s="171">
        <v>0</v>
      </c>
      <c r="U261" s="155" t="s">
        <v>571</v>
      </c>
    </row>
    <row r="262" spans="1:21" hidden="1">
      <c r="A262" s="155">
        <v>45461</v>
      </c>
      <c r="B262" s="156" t="s">
        <v>17</v>
      </c>
      <c r="C262" s="157">
        <v>122</v>
      </c>
      <c r="D262" s="158">
        <v>45461</v>
      </c>
      <c r="E262" s="158" t="s">
        <v>32</v>
      </c>
      <c r="F262" s="159" t="s">
        <v>281</v>
      </c>
      <c r="G262" s="160" t="s">
        <v>338</v>
      </c>
      <c r="H262" s="165" t="s">
        <v>335</v>
      </c>
      <c r="I262" s="160">
        <v>46548.35</v>
      </c>
      <c r="J262" s="160">
        <v>46548.35</v>
      </c>
      <c r="K262" s="159">
        <v>0</v>
      </c>
      <c r="L262" s="160">
        <v>4630</v>
      </c>
      <c r="M262" s="160">
        <v>0</v>
      </c>
      <c r="N262" s="162">
        <v>4630</v>
      </c>
      <c r="O262" s="163">
        <v>9.9466468736271005E-2</v>
      </c>
      <c r="P262" s="162">
        <v>4630</v>
      </c>
      <c r="Q262" s="162">
        <v>0</v>
      </c>
      <c r="R262" s="173">
        <v>0</v>
      </c>
      <c r="S262" s="156"/>
      <c r="T262" s="171">
        <v>0</v>
      </c>
      <c r="U262" s="155" t="s">
        <v>571</v>
      </c>
    </row>
    <row r="263" spans="1:21" hidden="1">
      <c r="A263" s="155">
        <v>45461</v>
      </c>
      <c r="B263" s="156" t="s">
        <v>17</v>
      </c>
      <c r="C263" s="157">
        <v>122</v>
      </c>
      <c r="D263" s="158">
        <v>45461</v>
      </c>
      <c r="E263" s="158" t="s">
        <v>32</v>
      </c>
      <c r="F263" s="159" t="s">
        <v>281</v>
      </c>
      <c r="G263" s="160" t="s">
        <v>339</v>
      </c>
      <c r="H263" s="165" t="s">
        <v>335</v>
      </c>
      <c r="I263" s="160">
        <v>17076.5</v>
      </c>
      <c r="J263" s="160">
        <v>17076.5</v>
      </c>
      <c r="K263" s="159">
        <v>0</v>
      </c>
      <c r="L263" s="160">
        <v>1700</v>
      </c>
      <c r="M263" s="160">
        <v>0</v>
      </c>
      <c r="N263" s="162">
        <v>1700</v>
      </c>
      <c r="O263" s="163">
        <v>9.9552015928322551E-2</v>
      </c>
      <c r="P263" s="162">
        <v>1700</v>
      </c>
      <c r="Q263" s="162">
        <v>0</v>
      </c>
      <c r="R263" s="173">
        <v>0</v>
      </c>
      <c r="S263" s="156"/>
      <c r="T263" s="171">
        <v>0</v>
      </c>
      <c r="U263" s="155" t="s">
        <v>571</v>
      </c>
    </row>
    <row r="264" spans="1:21" hidden="1">
      <c r="A264" s="155">
        <v>45461</v>
      </c>
      <c r="B264" s="156" t="s">
        <v>17</v>
      </c>
      <c r="C264" s="157">
        <v>122</v>
      </c>
      <c r="D264" s="158">
        <v>45461</v>
      </c>
      <c r="E264" s="158" t="s">
        <v>32</v>
      </c>
      <c r="F264" s="159" t="s">
        <v>281</v>
      </c>
      <c r="G264" s="160" t="s">
        <v>340</v>
      </c>
      <c r="H264" s="165" t="s">
        <v>335</v>
      </c>
      <c r="I264" s="160">
        <v>20090</v>
      </c>
      <c r="J264" s="160">
        <v>20090</v>
      </c>
      <c r="K264" s="159">
        <v>0</v>
      </c>
      <c r="L264" s="160">
        <v>4000</v>
      </c>
      <c r="M264" s="160">
        <v>0</v>
      </c>
      <c r="N264" s="162">
        <v>4000</v>
      </c>
      <c r="O264" s="163">
        <v>0.1991040318566451</v>
      </c>
      <c r="P264" s="162">
        <v>4000</v>
      </c>
      <c r="Q264" s="162">
        <v>0</v>
      </c>
      <c r="R264" s="173">
        <v>0</v>
      </c>
      <c r="S264" s="156"/>
      <c r="T264" s="171">
        <v>0</v>
      </c>
      <c r="U264" s="155" t="s">
        <v>571</v>
      </c>
    </row>
    <row r="265" spans="1:21" hidden="1">
      <c r="A265" s="155">
        <v>45461</v>
      </c>
      <c r="B265" s="156" t="s">
        <v>17</v>
      </c>
      <c r="C265" s="157">
        <v>122</v>
      </c>
      <c r="D265" s="158">
        <v>45461</v>
      </c>
      <c r="E265" s="158" t="s">
        <v>32</v>
      </c>
      <c r="F265" s="159" t="s">
        <v>281</v>
      </c>
      <c r="G265" s="160" t="s">
        <v>341</v>
      </c>
      <c r="H265" s="165" t="s">
        <v>335</v>
      </c>
      <c r="I265" s="160">
        <v>240850.97</v>
      </c>
      <c r="J265" s="160">
        <v>240850.97</v>
      </c>
      <c r="K265" s="159">
        <v>0</v>
      </c>
      <c r="L265" s="160">
        <v>23977.200000000001</v>
      </c>
      <c r="M265" s="160">
        <v>0</v>
      </c>
      <c r="N265" s="162">
        <v>23977.200000000001</v>
      </c>
      <c r="O265" s="163">
        <v>9.955201758166056E-2</v>
      </c>
      <c r="P265" s="162">
        <v>23977.200000000001</v>
      </c>
      <c r="Q265" s="162">
        <v>0</v>
      </c>
      <c r="R265" s="173">
        <v>0</v>
      </c>
      <c r="S265" s="156"/>
      <c r="T265" s="171">
        <v>0</v>
      </c>
      <c r="U265" s="155" t="s">
        <v>571</v>
      </c>
    </row>
    <row r="266" spans="1:21" hidden="1">
      <c r="A266" s="155">
        <v>45462</v>
      </c>
      <c r="B266" s="156" t="s">
        <v>17</v>
      </c>
      <c r="C266" s="157">
        <v>121</v>
      </c>
      <c r="D266" s="158">
        <v>45462</v>
      </c>
      <c r="E266" s="158" t="s">
        <v>32</v>
      </c>
      <c r="F266" s="159" t="s">
        <v>281</v>
      </c>
      <c r="G266" s="160" t="s">
        <v>342</v>
      </c>
      <c r="H266" s="165" t="s">
        <v>130</v>
      </c>
      <c r="I266" s="160">
        <v>10085</v>
      </c>
      <c r="J266" s="160">
        <v>0</v>
      </c>
      <c r="K266" s="159">
        <v>10085</v>
      </c>
      <c r="L266" s="160">
        <v>1000</v>
      </c>
      <c r="M266" s="160">
        <v>715</v>
      </c>
      <c r="N266" s="162">
        <v>1715</v>
      </c>
      <c r="O266" s="163">
        <v>0.17005453644025781</v>
      </c>
      <c r="P266" s="162">
        <v>0</v>
      </c>
      <c r="Q266" s="162">
        <v>1715</v>
      </c>
      <c r="R266" s="173">
        <v>85.75</v>
      </c>
      <c r="S266" s="156"/>
      <c r="T266" s="171">
        <v>1629.25</v>
      </c>
      <c r="U266" s="155" t="s">
        <v>571</v>
      </c>
    </row>
    <row r="267" spans="1:21" hidden="1">
      <c r="A267" s="155">
        <v>45462</v>
      </c>
      <c r="B267" s="156" t="s">
        <v>17</v>
      </c>
      <c r="C267" s="157">
        <v>121</v>
      </c>
      <c r="D267" s="158">
        <v>45462</v>
      </c>
      <c r="E267" s="158" t="s">
        <v>32</v>
      </c>
      <c r="F267" s="159" t="s">
        <v>281</v>
      </c>
      <c r="G267" s="160" t="s">
        <v>343</v>
      </c>
      <c r="H267" s="165" t="s">
        <v>344</v>
      </c>
      <c r="I267" s="160">
        <v>83589.09</v>
      </c>
      <c r="J267" s="160">
        <v>83589.09</v>
      </c>
      <c r="K267" s="159">
        <v>0</v>
      </c>
      <c r="L267" s="160">
        <v>8317.48</v>
      </c>
      <c r="M267" s="160">
        <v>5947</v>
      </c>
      <c r="N267" s="162">
        <v>14264.48</v>
      </c>
      <c r="O267" s="163">
        <v>0.1706500214322228</v>
      </c>
      <c r="P267" s="162">
        <v>14264.48</v>
      </c>
      <c r="Q267" s="162">
        <v>0</v>
      </c>
      <c r="R267" s="173">
        <v>0</v>
      </c>
      <c r="S267" s="156"/>
      <c r="T267" s="171">
        <v>0</v>
      </c>
      <c r="U267" s="155" t="s">
        <v>571</v>
      </c>
    </row>
    <row r="268" spans="1:21" hidden="1">
      <c r="A268" s="155">
        <v>45462</v>
      </c>
      <c r="B268" s="156" t="s">
        <v>17</v>
      </c>
      <c r="C268" s="157">
        <v>121</v>
      </c>
      <c r="D268" s="158">
        <v>45462</v>
      </c>
      <c r="E268" s="158" t="s">
        <v>32</v>
      </c>
      <c r="F268" s="159" t="s">
        <v>281</v>
      </c>
      <c r="G268" s="160" t="s">
        <v>345</v>
      </c>
      <c r="H268" s="165" t="s">
        <v>346</v>
      </c>
      <c r="I268" s="160">
        <v>156742</v>
      </c>
      <c r="J268" s="160">
        <v>0</v>
      </c>
      <c r="K268" s="159">
        <v>156742</v>
      </c>
      <c r="L268" s="160">
        <v>15600</v>
      </c>
      <c r="M268" s="160">
        <v>11154</v>
      </c>
      <c r="N268" s="162">
        <v>26754</v>
      </c>
      <c r="O268" s="163">
        <v>0.17068813719360479</v>
      </c>
      <c r="P268" s="162">
        <v>0</v>
      </c>
      <c r="Q268" s="162">
        <v>26754</v>
      </c>
      <c r="R268" s="173">
        <v>1337.7</v>
      </c>
      <c r="S268" s="156"/>
      <c r="T268" s="171">
        <v>25416.3</v>
      </c>
      <c r="U268" s="155" t="s">
        <v>571</v>
      </c>
    </row>
    <row r="269" spans="1:21" hidden="1">
      <c r="A269" s="155">
        <v>45462</v>
      </c>
      <c r="B269" s="156" t="s">
        <v>17</v>
      </c>
      <c r="C269" s="157">
        <v>121</v>
      </c>
      <c r="D269" s="158">
        <v>45462</v>
      </c>
      <c r="E269" s="158" t="s">
        <v>32</v>
      </c>
      <c r="F269" s="159" t="s">
        <v>281</v>
      </c>
      <c r="G269" s="160" t="s">
        <v>347</v>
      </c>
      <c r="H269" s="165" t="s">
        <v>132</v>
      </c>
      <c r="I269" s="160">
        <v>5522214.29</v>
      </c>
      <c r="J269" s="160">
        <v>0</v>
      </c>
      <c r="K269" s="159">
        <v>5522214.29</v>
      </c>
      <c r="L269" s="160">
        <v>549743.57999999996</v>
      </c>
      <c r="M269" s="160">
        <v>393066.66</v>
      </c>
      <c r="N269" s="162">
        <v>942810.24</v>
      </c>
      <c r="O269" s="163">
        <v>0.17073046978769091</v>
      </c>
      <c r="P269" s="162">
        <v>0</v>
      </c>
      <c r="Q269" s="162">
        <v>942810.24</v>
      </c>
      <c r="R269" s="173">
        <v>47140.512000000002</v>
      </c>
      <c r="S269" s="156"/>
      <c r="T269" s="171">
        <v>895669.728</v>
      </c>
      <c r="U269" s="155" t="s">
        <v>571</v>
      </c>
    </row>
    <row r="270" spans="1:21" hidden="1">
      <c r="A270" s="155">
        <v>45462</v>
      </c>
      <c r="B270" s="156" t="s">
        <v>17</v>
      </c>
      <c r="C270" s="157">
        <v>121</v>
      </c>
      <c r="D270" s="158">
        <v>45462</v>
      </c>
      <c r="E270" s="158" t="s">
        <v>32</v>
      </c>
      <c r="F270" s="159" t="s">
        <v>281</v>
      </c>
      <c r="G270" s="160" t="s">
        <v>348</v>
      </c>
      <c r="H270" s="165" t="s">
        <v>132</v>
      </c>
      <c r="I270" s="160">
        <v>632875</v>
      </c>
      <c r="J270" s="160">
        <v>0</v>
      </c>
      <c r="K270" s="159">
        <v>632875</v>
      </c>
      <c r="L270" s="160">
        <v>63000</v>
      </c>
      <c r="M270" s="160">
        <v>45045</v>
      </c>
      <c r="N270" s="162">
        <v>108045</v>
      </c>
      <c r="O270" s="163">
        <v>0.17072091645269602</v>
      </c>
      <c r="P270" s="162">
        <v>0</v>
      </c>
      <c r="Q270" s="162">
        <v>108045</v>
      </c>
      <c r="R270" s="173">
        <v>5402.25</v>
      </c>
      <c r="S270" s="156"/>
      <c r="T270" s="171">
        <v>102642.75</v>
      </c>
      <c r="U270" s="155" t="s">
        <v>571</v>
      </c>
    </row>
    <row r="271" spans="1:21" hidden="1">
      <c r="A271" s="155">
        <v>45462</v>
      </c>
      <c r="B271" s="156" t="s">
        <v>17</v>
      </c>
      <c r="C271" s="157">
        <v>121</v>
      </c>
      <c r="D271" s="158">
        <v>45462</v>
      </c>
      <c r="E271" s="158" t="s">
        <v>32</v>
      </c>
      <c r="F271" s="159" t="s">
        <v>281</v>
      </c>
      <c r="G271" s="160" t="s">
        <v>349</v>
      </c>
      <c r="H271" s="165" t="s">
        <v>134</v>
      </c>
      <c r="I271" s="160">
        <v>91449.5</v>
      </c>
      <c r="J271" s="160">
        <v>0</v>
      </c>
      <c r="K271" s="159">
        <v>91449.5</v>
      </c>
      <c r="L271" s="160">
        <v>9100</v>
      </c>
      <c r="M271" s="160">
        <v>6506.5</v>
      </c>
      <c r="N271" s="162">
        <v>15606.5</v>
      </c>
      <c r="O271" s="163">
        <v>0.17065702928938922</v>
      </c>
      <c r="P271" s="162">
        <v>0</v>
      </c>
      <c r="Q271" s="162">
        <v>15606.5</v>
      </c>
      <c r="R271" s="173">
        <v>780.32500000000005</v>
      </c>
      <c r="S271" s="156"/>
      <c r="T271" s="171">
        <v>14826.174999999999</v>
      </c>
      <c r="U271" s="155" t="s">
        <v>571</v>
      </c>
    </row>
    <row r="272" spans="1:21" hidden="1">
      <c r="A272" s="155">
        <v>45462</v>
      </c>
      <c r="B272" s="156" t="s">
        <v>17</v>
      </c>
      <c r="C272" s="157">
        <v>121</v>
      </c>
      <c r="D272" s="158">
        <v>45462</v>
      </c>
      <c r="E272" s="158" t="s">
        <v>32</v>
      </c>
      <c r="F272" s="159" t="s">
        <v>281</v>
      </c>
      <c r="G272" s="160" t="s">
        <v>350</v>
      </c>
      <c r="H272" s="165" t="s">
        <v>351</v>
      </c>
      <c r="I272" s="160">
        <v>418949.83</v>
      </c>
      <c r="J272" s="160">
        <v>418949.83</v>
      </c>
      <c r="K272" s="159">
        <v>0</v>
      </c>
      <c r="L272" s="160">
        <v>41707.300000000003</v>
      </c>
      <c r="M272" s="160">
        <v>0</v>
      </c>
      <c r="N272" s="162">
        <v>41707.300000000003</v>
      </c>
      <c r="O272" s="163">
        <v>9.9552015571888405E-2</v>
      </c>
      <c r="P272" s="162">
        <v>41707.300000000003</v>
      </c>
      <c r="Q272" s="162">
        <v>0</v>
      </c>
      <c r="R272" s="173">
        <v>0</v>
      </c>
      <c r="S272" s="156"/>
      <c r="T272" s="171">
        <v>0</v>
      </c>
      <c r="U272" s="155" t="s">
        <v>571</v>
      </c>
    </row>
    <row r="273" spans="1:21" hidden="1">
      <c r="A273" s="155">
        <v>45464</v>
      </c>
      <c r="B273" s="156" t="s">
        <v>17</v>
      </c>
      <c r="C273" s="157">
        <v>119</v>
      </c>
      <c r="D273" s="158">
        <v>45464</v>
      </c>
      <c r="E273" s="158" t="s">
        <v>29</v>
      </c>
      <c r="F273" s="159" t="s">
        <v>281</v>
      </c>
      <c r="G273" s="160" t="s">
        <v>352</v>
      </c>
      <c r="H273" s="165" t="s">
        <v>283</v>
      </c>
      <c r="I273" s="160">
        <v>215678.2</v>
      </c>
      <c r="J273" s="160">
        <v>215678.2</v>
      </c>
      <c r="K273" s="159">
        <v>0</v>
      </c>
      <c r="L273" s="160">
        <v>21471.200000000001</v>
      </c>
      <c r="M273" s="160">
        <v>0</v>
      </c>
      <c r="N273" s="162">
        <v>21471.200000000001</v>
      </c>
      <c r="O273" s="163">
        <v>9.9552017774629048E-2</v>
      </c>
      <c r="P273" s="162">
        <v>21471.200000000001</v>
      </c>
      <c r="Q273" s="162">
        <v>0</v>
      </c>
      <c r="R273" s="173">
        <v>0</v>
      </c>
      <c r="S273" s="156"/>
      <c r="T273" s="171">
        <v>0</v>
      </c>
      <c r="U273" s="155" t="s">
        <v>571</v>
      </c>
    </row>
    <row r="274" spans="1:21" hidden="1">
      <c r="A274" s="155">
        <v>45471</v>
      </c>
      <c r="B274" s="156" t="s">
        <v>17</v>
      </c>
      <c r="C274" s="157">
        <v>112</v>
      </c>
      <c r="D274" s="158">
        <v>45471</v>
      </c>
      <c r="E274" s="158" t="s">
        <v>29</v>
      </c>
      <c r="F274" s="159" t="s">
        <v>281</v>
      </c>
      <c r="G274" s="160" t="s">
        <v>353</v>
      </c>
      <c r="H274" s="165" t="s">
        <v>130</v>
      </c>
      <c r="I274" s="160">
        <v>167726.99</v>
      </c>
      <c r="J274" s="160">
        <v>0</v>
      </c>
      <c r="K274" s="159">
        <v>167726.99</v>
      </c>
      <c r="L274" s="160">
        <v>41743.9</v>
      </c>
      <c r="M274" s="160">
        <v>12523.17</v>
      </c>
      <c r="N274" s="162">
        <v>54267.07</v>
      </c>
      <c r="O274" s="163">
        <v>0.32354405215284676</v>
      </c>
      <c r="P274" s="162">
        <v>0</v>
      </c>
      <c r="Q274" s="162">
        <v>54267.070000000007</v>
      </c>
      <c r="R274" s="173">
        <v>2713.3535000000006</v>
      </c>
      <c r="S274" s="156"/>
      <c r="T274" s="171">
        <v>51553.71650000001</v>
      </c>
      <c r="U274" s="155" t="s">
        <v>571</v>
      </c>
    </row>
    <row r="275" spans="1:21" hidden="1">
      <c r="A275" s="155">
        <v>45471</v>
      </c>
      <c r="B275" s="156" t="s">
        <v>17</v>
      </c>
      <c r="C275" s="157">
        <v>112</v>
      </c>
      <c r="D275" s="158">
        <v>45471</v>
      </c>
      <c r="E275" s="158" t="s">
        <v>29</v>
      </c>
      <c r="F275" s="159" t="s">
        <v>281</v>
      </c>
      <c r="G275" s="160" t="s">
        <v>354</v>
      </c>
      <c r="H275" s="165" t="s">
        <v>130</v>
      </c>
      <c r="I275" s="160">
        <v>24389.26</v>
      </c>
      <c r="J275" s="160">
        <v>0</v>
      </c>
      <c r="K275" s="159">
        <v>24389.26</v>
      </c>
      <c r="L275" s="160">
        <v>2428</v>
      </c>
      <c r="M275" s="160">
        <v>1821</v>
      </c>
      <c r="N275" s="162">
        <v>4249</v>
      </c>
      <c r="O275" s="163">
        <v>0.17421602787456447</v>
      </c>
      <c r="P275" s="162">
        <v>0</v>
      </c>
      <c r="Q275" s="162">
        <v>4249</v>
      </c>
      <c r="R275" s="173">
        <v>212.45000000000002</v>
      </c>
      <c r="S275" s="156"/>
      <c r="T275" s="171">
        <v>4036.55</v>
      </c>
      <c r="U275" s="155" t="s">
        <v>571</v>
      </c>
    </row>
    <row r="276" spans="1:21" hidden="1">
      <c r="A276" s="155">
        <v>45471</v>
      </c>
      <c r="B276" s="156" t="s">
        <v>17</v>
      </c>
      <c r="C276" s="157">
        <v>112</v>
      </c>
      <c r="D276" s="158">
        <v>45471</v>
      </c>
      <c r="E276" s="158" t="s">
        <v>29</v>
      </c>
      <c r="F276" s="159" t="s">
        <v>281</v>
      </c>
      <c r="G276" s="160" t="s">
        <v>355</v>
      </c>
      <c r="H276" s="165" t="s">
        <v>130</v>
      </c>
      <c r="I276" s="160">
        <v>18792.14</v>
      </c>
      <c r="J276" s="160">
        <v>0</v>
      </c>
      <c r="K276" s="159">
        <v>18792.14</v>
      </c>
      <c r="L276" s="160">
        <v>1870.8</v>
      </c>
      <c r="M276" s="160">
        <v>1403.1</v>
      </c>
      <c r="N276" s="162">
        <v>3273.8999999999996</v>
      </c>
      <c r="O276" s="163">
        <v>0.17421645432611718</v>
      </c>
      <c r="P276" s="162">
        <v>0</v>
      </c>
      <c r="Q276" s="162">
        <v>3273.8999999999996</v>
      </c>
      <c r="R276" s="173">
        <v>163.69499999999999</v>
      </c>
      <c r="S276" s="156"/>
      <c r="T276" s="171">
        <v>3110.2049999999995</v>
      </c>
      <c r="U276" s="155" t="s">
        <v>571</v>
      </c>
    </row>
    <row r="277" spans="1:21" hidden="1">
      <c r="A277" s="155">
        <v>45471</v>
      </c>
      <c r="B277" s="156" t="s">
        <v>17</v>
      </c>
      <c r="C277" s="157">
        <v>112</v>
      </c>
      <c r="D277" s="158">
        <v>45471</v>
      </c>
      <c r="E277" s="158" t="s">
        <v>29</v>
      </c>
      <c r="F277" s="159" t="s">
        <v>281</v>
      </c>
      <c r="G277" s="160" t="s">
        <v>356</v>
      </c>
      <c r="H277" s="165" t="s">
        <v>130</v>
      </c>
      <c r="I277" s="160">
        <v>112125.5</v>
      </c>
      <c r="J277" s="160">
        <v>0</v>
      </c>
      <c r="K277" s="159">
        <v>112125.5</v>
      </c>
      <c r="L277" s="160">
        <v>22324.639999999999</v>
      </c>
      <c r="M277" s="160">
        <v>8371.74</v>
      </c>
      <c r="N277" s="162">
        <v>30696.379999999997</v>
      </c>
      <c r="O277" s="163">
        <v>0.27376805454602204</v>
      </c>
      <c r="P277" s="162">
        <v>0</v>
      </c>
      <c r="Q277" s="162">
        <v>30696.379999999994</v>
      </c>
      <c r="R277" s="173">
        <v>1534.8189999999997</v>
      </c>
      <c r="S277" s="156"/>
      <c r="T277" s="171">
        <v>29161.560999999994</v>
      </c>
      <c r="U277" s="155" t="s">
        <v>571</v>
      </c>
    </row>
    <row r="278" spans="1:21" hidden="1">
      <c r="A278" s="155">
        <v>45471</v>
      </c>
      <c r="B278" s="156" t="s">
        <v>17</v>
      </c>
      <c r="C278" s="157">
        <v>112</v>
      </c>
      <c r="D278" s="158">
        <v>45471</v>
      </c>
      <c r="E278" s="158" t="s">
        <v>29</v>
      </c>
      <c r="F278" s="159" t="s">
        <v>281</v>
      </c>
      <c r="G278" s="160" t="s">
        <v>357</v>
      </c>
      <c r="H278" s="165" t="s">
        <v>130</v>
      </c>
      <c r="I278" s="160">
        <v>25112.5</v>
      </c>
      <c r="J278" s="160">
        <v>0</v>
      </c>
      <c r="K278" s="159">
        <v>25112.5</v>
      </c>
      <c r="L278" s="160">
        <v>5000</v>
      </c>
      <c r="M278" s="160">
        <v>1875</v>
      </c>
      <c r="N278" s="162">
        <v>6875</v>
      </c>
      <c r="O278" s="163">
        <v>0.273768043802887</v>
      </c>
      <c r="P278" s="162">
        <v>0</v>
      </c>
      <c r="Q278" s="162">
        <v>6875</v>
      </c>
      <c r="R278" s="173">
        <v>343.75</v>
      </c>
      <c r="S278" s="156"/>
      <c r="T278" s="171">
        <v>6531.25</v>
      </c>
      <c r="U278" s="155" t="s">
        <v>571</v>
      </c>
    </row>
    <row r="279" spans="1:21" hidden="1">
      <c r="A279" s="155">
        <v>45471</v>
      </c>
      <c r="B279" s="156" t="s">
        <v>17</v>
      </c>
      <c r="C279" s="157">
        <v>112</v>
      </c>
      <c r="D279" s="158">
        <v>45471</v>
      </c>
      <c r="E279" s="158" t="s">
        <v>29</v>
      </c>
      <c r="F279" s="159" t="s">
        <v>281</v>
      </c>
      <c r="G279" s="160" t="s">
        <v>358</v>
      </c>
      <c r="H279" s="165" t="s">
        <v>130</v>
      </c>
      <c r="I279" s="160">
        <v>30135</v>
      </c>
      <c r="J279" s="160">
        <v>0</v>
      </c>
      <c r="K279" s="159">
        <v>30135</v>
      </c>
      <c r="L279" s="160">
        <v>6000</v>
      </c>
      <c r="M279" s="160">
        <v>2250</v>
      </c>
      <c r="N279" s="162">
        <v>8250</v>
      </c>
      <c r="O279" s="163">
        <v>0.273768043802887</v>
      </c>
      <c r="P279" s="162">
        <v>0</v>
      </c>
      <c r="Q279" s="162">
        <v>8250</v>
      </c>
      <c r="R279" s="173">
        <v>412.5</v>
      </c>
      <c r="S279" s="156"/>
      <c r="T279" s="171">
        <v>7837.5</v>
      </c>
      <c r="U279" s="155" t="s">
        <v>571</v>
      </c>
    </row>
    <row r="280" spans="1:21" hidden="1">
      <c r="A280" s="155">
        <v>45471</v>
      </c>
      <c r="B280" s="156" t="s">
        <v>17</v>
      </c>
      <c r="C280" s="157">
        <v>112</v>
      </c>
      <c r="D280" s="158">
        <v>45471</v>
      </c>
      <c r="E280" s="158" t="s">
        <v>29</v>
      </c>
      <c r="F280" s="159" t="s">
        <v>281</v>
      </c>
      <c r="G280" s="160" t="s">
        <v>359</v>
      </c>
      <c r="H280" s="165" t="s">
        <v>346</v>
      </c>
      <c r="I280" s="160">
        <v>1706545.05</v>
      </c>
      <c r="J280" s="160">
        <v>0</v>
      </c>
      <c r="K280" s="159">
        <v>1706545.05</v>
      </c>
      <c r="L280" s="160">
        <v>424725</v>
      </c>
      <c r="M280" s="160">
        <v>127417.5</v>
      </c>
      <c r="N280" s="162">
        <v>552142.5</v>
      </c>
      <c r="O280" s="163">
        <v>0.32354405176704826</v>
      </c>
      <c r="P280" s="162">
        <v>0</v>
      </c>
      <c r="Q280" s="162">
        <v>552142.5</v>
      </c>
      <c r="R280" s="173">
        <v>27607.125</v>
      </c>
      <c r="S280" s="156"/>
      <c r="T280" s="171">
        <v>524535.375</v>
      </c>
      <c r="U280" s="155" t="s">
        <v>571</v>
      </c>
    </row>
    <row r="281" spans="1:21" hidden="1">
      <c r="A281" s="155">
        <v>45471</v>
      </c>
      <c r="B281" s="156" t="s">
        <v>17</v>
      </c>
      <c r="C281" s="157">
        <v>112</v>
      </c>
      <c r="D281" s="158">
        <v>45471</v>
      </c>
      <c r="E281" s="158" t="s">
        <v>29</v>
      </c>
      <c r="F281" s="159" t="s">
        <v>281</v>
      </c>
      <c r="G281" s="160" t="s">
        <v>360</v>
      </c>
      <c r="H281" s="165" t="s">
        <v>346</v>
      </c>
      <c r="I281" s="160">
        <v>28651.360000000001</v>
      </c>
      <c r="J281" s="160">
        <v>0</v>
      </c>
      <c r="K281" s="159">
        <v>28651.360000000001</v>
      </c>
      <c r="L281" s="160">
        <v>5704.6</v>
      </c>
      <c r="M281" s="160">
        <v>2139.23</v>
      </c>
      <c r="N281" s="162">
        <v>7843.83</v>
      </c>
      <c r="O281" s="163">
        <v>0.27376815620619754</v>
      </c>
      <c r="P281" s="162">
        <v>0</v>
      </c>
      <c r="Q281" s="162">
        <v>7843.83</v>
      </c>
      <c r="R281" s="173">
        <v>392.19150000000002</v>
      </c>
      <c r="S281" s="156"/>
      <c r="T281" s="171">
        <v>7451.6385</v>
      </c>
      <c r="U281" s="155" t="s">
        <v>571</v>
      </c>
    </row>
    <row r="282" spans="1:21" hidden="1">
      <c r="A282" s="155">
        <v>45471</v>
      </c>
      <c r="B282" s="156" t="s">
        <v>17</v>
      </c>
      <c r="C282" s="157">
        <v>112</v>
      </c>
      <c r="D282" s="158">
        <v>45471</v>
      </c>
      <c r="E282" s="158" t="s">
        <v>29</v>
      </c>
      <c r="F282" s="159" t="s">
        <v>281</v>
      </c>
      <c r="G282" s="160" t="s">
        <v>361</v>
      </c>
      <c r="H282" s="165" t="s">
        <v>346</v>
      </c>
      <c r="I282" s="160">
        <v>5022.5</v>
      </c>
      <c r="J282" s="160">
        <v>0</v>
      </c>
      <c r="K282" s="159">
        <v>5022.5</v>
      </c>
      <c r="L282" s="160">
        <v>500</v>
      </c>
      <c r="M282" s="160">
        <v>375</v>
      </c>
      <c r="N282" s="162">
        <v>875</v>
      </c>
      <c r="O282" s="163">
        <v>0.17421602787456447</v>
      </c>
      <c r="P282" s="162">
        <v>0</v>
      </c>
      <c r="Q282" s="162">
        <v>875.00000000000011</v>
      </c>
      <c r="R282" s="173">
        <v>43.750000000000007</v>
      </c>
      <c r="S282" s="156"/>
      <c r="T282" s="171">
        <v>831.25000000000011</v>
      </c>
      <c r="U282" s="155" t="s">
        <v>571</v>
      </c>
    </row>
    <row r="283" spans="1:21" hidden="1">
      <c r="A283" s="155">
        <v>45471</v>
      </c>
      <c r="B283" s="156" t="s">
        <v>17</v>
      </c>
      <c r="C283" s="157">
        <v>112</v>
      </c>
      <c r="D283" s="158">
        <v>45471</v>
      </c>
      <c r="E283" s="158" t="s">
        <v>29</v>
      </c>
      <c r="F283" s="159" t="s">
        <v>281</v>
      </c>
      <c r="G283" s="160" t="s">
        <v>362</v>
      </c>
      <c r="H283" s="165" t="s">
        <v>346</v>
      </c>
      <c r="I283" s="160">
        <v>5022.5</v>
      </c>
      <c r="J283" s="160">
        <v>0</v>
      </c>
      <c r="K283" s="159">
        <v>5022.5</v>
      </c>
      <c r="L283" s="160">
        <v>1000</v>
      </c>
      <c r="M283" s="160">
        <v>375</v>
      </c>
      <c r="N283" s="162">
        <v>1375</v>
      </c>
      <c r="O283" s="163">
        <v>0.273768043802887</v>
      </c>
      <c r="P283" s="162">
        <v>0</v>
      </c>
      <c r="Q283" s="162">
        <v>1375</v>
      </c>
      <c r="R283" s="173">
        <v>68.75</v>
      </c>
      <c r="S283" s="156"/>
      <c r="T283" s="171">
        <v>1306.25</v>
      </c>
      <c r="U283" s="155" t="s">
        <v>571</v>
      </c>
    </row>
    <row r="284" spans="1:21" hidden="1">
      <c r="A284" s="155">
        <v>45471</v>
      </c>
      <c r="B284" s="156" t="s">
        <v>17</v>
      </c>
      <c r="C284" s="157">
        <v>112</v>
      </c>
      <c r="D284" s="158">
        <v>45471</v>
      </c>
      <c r="E284" s="158" t="s">
        <v>29</v>
      </c>
      <c r="F284" s="159" t="s">
        <v>281</v>
      </c>
      <c r="G284" s="160" t="s">
        <v>363</v>
      </c>
      <c r="H284" s="165" t="s">
        <v>346</v>
      </c>
      <c r="I284" s="160">
        <v>75337.5</v>
      </c>
      <c r="J284" s="160">
        <v>0</v>
      </c>
      <c r="K284" s="159">
        <v>75337.5</v>
      </c>
      <c r="L284" s="160">
        <v>15000</v>
      </c>
      <c r="M284" s="160">
        <v>5625</v>
      </c>
      <c r="N284" s="162">
        <v>20625</v>
      </c>
      <c r="O284" s="163">
        <v>0.273768043802887</v>
      </c>
      <c r="P284" s="162">
        <v>0</v>
      </c>
      <c r="Q284" s="162">
        <v>20625</v>
      </c>
      <c r="R284" s="173">
        <v>1031.25</v>
      </c>
      <c r="S284" s="156"/>
      <c r="T284" s="171">
        <v>19593.75</v>
      </c>
      <c r="U284" s="155" t="s">
        <v>571</v>
      </c>
    </row>
    <row r="285" spans="1:21" hidden="1">
      <c r="A285" s="155">
        <v>45471</v>
      </c>
      <c r="B285" s="156" t="s">
        <v>17</v>
      </c>
      <c r="C285" s="157">
        <v>112</v>
      </c>
      <c r="D285" s="158">
        <v>45471</v>
      </c>
      <c r="E285" s="158" t="s">
        <v>29</v>
      </c>
      <c r="F285" s="159" t="s">
        <v>281</v>
      </c>
      <c r="G285" s="160" t="s">
        <v>364</v>
      </c>
      <c r="H285" s="165" t="s">
        <v>346</v>
      </c>
      <c r="I285" s="160">
        <v>6730.15</v>
      </c>
      <c r="J285" s="160">
        <v>0</v>
      </c>
      <c r="K285" s="159">
        <v>6730.15</v>
      </c>
      <c r="L285" s="160">
        <v>670</v>
      </c>
      <c r="M285" s="160">
        <v>0</v>
      </c>
      <c r="N285" s="162">
        <v>670</v>
      </c>
      <c r="O285" s="163">
        <v>9.9552015928322551E-2</v>
      </c>
      <c r="P285" s="162">
        <v>0</v>
      </c>
      <c r="Q285" s="162">
        <v>670</v>
      </c>
      <c r="R285" s="173">
        <v>33.5</v>
      </c>
      <c r="S285" s="156"/>
      <c r="T285" s="171">
        <v>636.5</v>
      </c>
      <c r="U285" s="155" t="s">
        <v>571</v>
      </c>
    </row>
    <row r="286" spans="1:21" hidden="1">
      <c r="A286" s="155">
        <v>45471</v>
      </c>
      <c r="B286" s="156" t="s">
        <v>17</v>
      </c>
      <c r="C286" s="157">
        <v>112</v>
      </c>
      <c r="D286" s="158">
        <v>45471</v>
      </c>
      <c r="E286" s="158" t="s">
        <v>29</v>
      </c>
      <c r="F286" s="159" t="s">
        <v>281</v>
      </c>
      <c r="G286" s="160" t="s">
        <v>365</v>
      </c>
      <c r="H286" s="165" t="s">
        <v>346</v>
      </c>
      <c r="I286" s="160">
        <v>60270</v>
      </c>
      <c r="J286" s="160">
        <v>0</v>
      </c>
      <c r="K286" s="159">
        <v>60270</v>
      </c>
      <c r="L286" s="160">
        <v>6000</v>
      </c>
      <c r="M286" s="160">
        <v>4500</v>
      </c>
      <c r="N286" s="162">
        <v>10500</v>
      </c>
      <c r="O286" s="163">
        <v>0.17421602787456447</v>
      </c>
      <c r="P286" s="162">
        <v>0</v>
      </c>
      <c r="Q286" s="162">
        <v>10500</v>
      </c>
      <c r="R286" s="173">
        <v>525</v>
      </c>
      <c r="S286" s="156"/>
      <c r="T286" s="171">
        <v>9975</v>
      </c>
      <c r="U286" s="155" t="s">
        <v>571</v>
      </c>
    </row>
    <row r="287" spans="1:21" hidden="1">
      <c r="A287" s="155">
        <v>45471</v>
      </c>
      <c r="B287" s="156" t="s">
        <v>17</v>
      </c>
      <c r="C287" s="157">
        <v>112</v>
      </c>
      <c r="D287" s="158">
        <v>45471</v>
      </c>
      <c r="E287" s="158" t="s">
        <v>29</v>
      </c>
      <c r="F287" s="159" t="s">
        <v>281</v>
      </c>
      <c r="G287" s="160" t="s">
        <v>366</v>
      </c>
      <c r="H287" s="165" t="s">
        <v>346</v>
      </c>
      <c r="I287" s="160">
        <v>20090</v>
      </c>
      <c r="J287" s="160">
        <v>0</v>
      </c>
      <c r="K287" s="159">
        <v>20090</v>
      </c>
      <c r="L287" s="160">
        <v>2000</v>
      </c>
      <c r="M287" s="160">
        <v>1500</v>
      </c>
      <c r="N287" s="162">
        <v>3500</v>
      </c>
      <c r="O287" s="163">
        <v>0.17421602787456447</v>
      </c>
      <c r="P287" s="162">
        <v>0</v>
      </c>
      <c r="Q287" s="162">
        <v>3500.0000000000005</v>
      </c>
      <c r="R287" s="173">
        <v>175.00000000000003</v>
      </c>
      <c r="S287" s="156"/>
      <c r="T287" s="171">
        <v>3325.0000000000005</v>
      </c>
      <c r="U287" s="155" t="s">
        <v>571</v>
      </c>
    </row>
    <row r="288" spans="1:21" hidden="1">
      <c r="A288" s="155">
        <v>45471</v>
      </c>
      <c r="B288" s="156" t="s">
        <v>17</v>
      </c>
      <c r="C288" s="157">
        <v>112</v>
      </c>
      <c r="D288" s="158">
        <v>45471</v>
      </c>
      <c r="E288" s="158" t="s">
        <v>29</v>
      </c>
      <c r="F288" s="159" t="s">
        <v>281</v>
      </c>
      <c r="G288" s="160" t="s">
        <v>367</v>
      </c>
      <c r="H288" s="165" t="s">
        <v>346</v>
      </c>
      <c r="I288" s="160">
        <v>31139.5</v>
      </c>
      <c r="J288" s="160">
        <v>0</v>
      </c>
      <c r="K288" s="159">
        <v>31139.5</v>
      </c>
      <c r="L288" s="160">
        <v>5425</v>
      </c>
      <c r="M288" s="160">
        <v>2325</v>
      </c>
      <c r="N288" s="162">
        <v>7750</v>
      </c>
      <c r="O288" s="163">
        <v>0.24888003982080636</v>
      </c>
      <c r="P288" s="162">
        <v>0</v>
      </c>
      <c r="Q288" s="162">
        <v>7750</v>
      </c>
      <c r="R288" s="173">
        <v>387.5</v>
      </c>
      <c r="S288" s="156"/>
      <c r="T288" s="171">
        <v>7362.5</v>
      </c>
      <c r="U288" s="155" t="s">
        <v>571</v>
      </c>
    </row>
    <row r="289" spans="1:21" hidden="1">
      <c r="A289" s="155">
        <v>45471</v>
      </c>
      <c r="B289" s="156" t="s">
        <v>17</v>
      </c>
      <c r="C289" s="157">
        <v>112</v>
      </c>
      <c r="D289" s="158">
        <v>45471</v>
      </c>
      <c r="E289" s="158" t="s">
        <v>29</v>
      </c>
      <c r="F289" s="159" t="s">
        <v>281</v>
      </c>
      <c r="G289" s="160" t="s">
        <v>368</v>
      </c>
      <c r="H289" s="165" t="s">
        <v>132</v>
      </c>
      <c r="I289" s="160">
        <v>74752.89</v>
      </c>
      <c r="J289" s="160">
        <v>0</v>
      </c>
      <c r="K289" s="159">
        <v>74752.89</v>
      </c>
      <c r="L289" s="160">
        <v>18604.5</v>
      </c>
      <c r="M289" s="160">
        <v>5581.35</v>
      </c>
      <c r="N289" s="162">
        <v>24185.85</v>
      </c>
      <c r="O289" s="163">
        <v>0.32354401281341766</v>
      </c>
      <c r="P289" s="162">
        <v>0</v>
      </c>
      <c r="Q289" s="162">
        <v>24185.850000000002</v>
      </c>
      <c r="R289" s="173">
        <v>1209.2925000000002</v>
      </c>
      <c r="S289" s="156"/>
      <c r="T289" s="171">
        <v>22976.557500000003</v>
      </c>
      <c r="U289" s="155" t="s">
        <v>571</v>
      </c>
    </row>
    <row r="290" spans="1:21" hidden="1">
      <c r="A290" s="155">
        <v>45471</v>
      </c>
      <c r="B290" s="156" t="s">
        <v>17</v>
      </c>
      <c r="C290" s="157">
        <v>112</v>
      </c>
      <c r="D290" s="158">
        <v>45471</v>
      </c>
      <c r="E290" s="158" t="s">
        <v>29</v>
      </c>
      <c r="F290" s="159" t="s">
        <v>281</v>
      </c>
      <c r="G290" s="159" t="s">
        <v>369</v>
      </c>
      <c r="H290" s="165" t="s">
        <v>132</v>
      </c>
      <c r="I290" s="160">
        <v>24389.01</v>
      </c>
      <c r="J290" s="159">
        <v>0</v>
      </c>
      <c r="K290" s="159">
        <v>24389.01</v>
      </c>
      <c r="L290" s="159">
        <v>2427.98</v>
      </c>
      <c r="M290" s="159">
        <v>1820.98</v>
      </c>
      <c r="N290" s="162">
        <v>4248.96</v>
      </c>
      <c r="O290" s="163">
        <v>0.17421617359622224</v>
      </c>
      <c r="P290" s="162">
        <v>0</v>
      </c>
      <c r="Q290" s="162">
        <v>4248.96</v>
      </c>
      <c r="R290" s="173">
        <v>212.44800000000001</v>
      </c>
      <c r="S290" s="156"/>
      <c r="T290" s="171">
        <v>4036.5120000000002</v>
      </c>
      <c r="U290" s="155" t="s">
        <v>571</v>
      </c>
    </row>
    <row r="291" spans="1:21" hidden="1">
      <c r="A291" s="155">
        <v>45471</v>
      </c>
      <c r="B291" s="156" t="s">
        <v>17</v>
      </c>
      <c r="C291" s="157">
        <v>112</v>
      </c>
      <c r="D291" s="158">
        <v>45471</v>
      </c>
      <c r="E291" s="158" t="s">
        <v>29</v>
      </c>
      <c r="F291" s="159" t="s">
        <v>281</v>
      </c>
      <c r="G291" s="159" t="s">
        <v>370</v>
      </c>
      <c r="H291" s="165" t="s">
        <v>132</v>
      </c>
      <c r="I291" s="160">
        <v>67282.41</v>
      </c>
      <c r="J291" s="159">
        <v>0</v>
      </c>
      <c r="K291" s="159">
        <v>67282.41</v>
      </c>
      <c r="L291" s="159">
        <v>6698.1</v>
      </c>
      <c r="M291" s="159">
        <v>5023.58</v>
      </c>
      <c r="N291" s="162">
        <v>11721.68</v>
      </c>
      <c r="O291" s="163">
        <v>0.17421611384015526</v>
      </c>
      <c r="P291" s="162">
        <v>0</v>
      </c>
      <c r="Q291" s="162">
        <v>11721.68</v>
      </c>
      <c r="R291" s="173">
        <v>586.08400000000006</v>
      </c>
      <c r="S291" s="156"/>
      <c r="T291" s="171">
        <v>11135.596</v>
      </c>
      <c r="U291" s="155" t="s">
        <v>571</v>
      </c>
    </row>
    <row r="292" spans="1:21" hidden="1">
      <c r="A292" s="155">
        <v>45471</v>
      </c>
      <c r="B292" s="156" t="s">
        <v>17</v>
      </c>
      <c r="C292" s="157">
        <v>112</v>
      </c>
      <c r="D292" s="158">
        <v>45471</v>
      </c>
      <c r="E292" s="158" t="s">
        <v>29</v>
      </c>
      <c r="F292" s="159" t="s">
        <v>281</v>
      </c>
      <c r="G292" s="159">
        <v>1317057</v>
      </c>
      <c r="H292" s="165" t="s">
        <v>132</v>
      </c>
      <c r="I292" s="160">
        <v>5022.5</v>
      </c>
      <c r="J292" s="159">
        <v>0</v>
      </c>
      <c r="K292" s="159">
        <v>5022.5</v>
      </c>
      <c r="L292" s="159">
        <v>1000</v>
      </c>
      <c r="M292" s="159">
        <v>375</v>
      </c>
      <c r="N292" s="162">
        <v>1375</v>
      </c>
      <c r="O292" s="163">
        <v>0.273768043802887</v>
      </c>
      <c r="P292" s="162">
        <v>0</v>
      </c>
      <c r="Q292" s="162">
        <v>1375</v>
      </c>
      <c r="R292" s="173">
        <v>68.75</v>
      </c>
      <c r="S292" s="156"/>
      <c r="T292" s="171">
        <v>1306.25</v>
      </c>
      <c r="U292" s="155" t="s">
        <v>571</v>
      </c>
    </row>
    <row r="293" spans="1:21" hidden="1">
      <c r="A293" s="155">
        <v>45471</v>
      </c>
      <c r="B293" s="156" t="s">
        <v>17</v>
      </c>
      <c r="C293" s="157">
        <v>112</v>
      </c>
      <c r="D293" s="158">
        <v>45471</v>
      </c>
      <c r="E293" s="158" t="s">
        <v>29</v>
      </c>
      <c r="F293" s="159" t="s">
        <v>281</v>
      </c>
      <c r="G293" s="159" t="s">
        <v>371</v>
      </c>
      <c r="H293" s="165" t="s">
        <v>132</v>
      </c>
      <c r="I293" s="160">
        <v>25112.5</v>
      </c>
      <c r="J293" s="159">
        <v>0</v>
      </c>
      <c r="K293" s="159">
        <v>25112.5</v>
      </c>
      <c r="L293" s="159">
        <v>5000</v>
      </c>
      <c r="M293" s="159">
        <v>1875</v>
      </c>
      <c r="N293" s="162">
        <v>6875</v>
      </c>
      <c r="O293" s="163">
        <v>0.273768043802887</v>
      </c>
      <c r="P293" s="162">
        <v>0</v>
      </c>
      <c r="Q293" s="162">
        <v>6875</v>
      </c>
      <c r="R293" s="173">
        <v>343.75</v>
      </c>
      <c r="S293" s="156"/>
      <c r="T293" s="171">
        <v>6531.25</v>
      </c>
      <c r="U293" s="155" t="s">
        <v>571</v>
      </c>
    </row>
    <row r="294" spans="1:21" hidden="1">
      <c r="A294" s="155">
        <v>45471</v>
      </c>
      <c r="B294" s="156" t="s">
        <v>17</v>
      </c>
      <c r="C294" s="157">
        <v>112</v>
      </c>
      <c r="D294" s="158">
        <v>45471</v>
      </c>
      <c r="E294" s="158" t="s">
        <v>29</v>
      </c>
      <c r="F294" s="159" t="s">
        <v>281</v>
      </c>
      <c r="G294" s="159" t="s">
        <v>372</v>
      </c>
      <c r="H294" s="165" t="s">
        <v>132</v>
      </c>
      <c r="I294" s="160">
        <v>30135</v>
      </c>
      <c r="J294" s="159">
        <v>0</v>
      </c>
      <c r="K294" s="159">
        <v>30135</v>
      </c>
      <c r="L294" s="159">
        <v>6000</v>
      </c>
      <c r="M294" s="159">
        <v>2250</v>
      </c>
      <c r="N294" s="162">
        <v>8250</v>
      </c>
      <c r="O294" s="163">
        <v>0.273768043802887</v>
      </c>
      <c r="P294" s="162">
        <v>0</v>
      </c>
      <c r="Q294" s="162">
        <v>8250</v>
      </c>
      <c r="R294" s="173">
        <v>412.5</v>
      </c>
      <c r="S294" s="156"/>
      <c r="T294" s="171">
        <v>7837.5</v>
      </c>
      <c r="U294" s="155" t="s">
        <v>571</v>
      </c>
    </row>
    <row r="295" spans="1:21" hidden="1">
      <c r="A295" s="155">
        <v>45471</v>
      </c>
      <c r="B295" s="156" t="s">
        <v>17</v>
      </c>
      <c r="C295" s="157">
        <v>112</v>
      </c>
      <c r="D295" s="158">
        <v>45471</v>
      </c>
      <c r="E295" s="158" t="s">
        <v>29</v>
      </c>
      <c r="F295" s="159" t="s">
        <v>281</v>
      </c>
      <c r="G295" s="159" t="s">
        <v>373</v>
      </c>
      <c r="H295" s="165" t="s">
        <v>134</v>
      </c>
      <c r="I295" s="160">
        <v>121034.21</v>
      </c>
      <c r="J295" s="159">
        <v>0</v>
      </c>
      <c r="K295" s="159">
        <v>121034.21</v>
      </c>
      <c r="L295" s="159">
        <v>30123</v>
      </c>
      <c r="M295" s="159">
        <v>9036.9</v>
      </c>
      <c r="N295" s="162">
        <v>39159.9</v>
      </c>
      <c r="O295" s="163">
        <v>0.3235440624596963</v>
      </c>
      <c r="P295" s="162">
        <v>0</v>
      </c>
      <c r="Q295" s="162">
        <v>39159.9</v>
      </c>
      <c r="R295" s="173">
        <v>1957.9950000000001</v>
      </c>
      <c r="S295" s="156"/>
      <c r="T295" s="171">
        <v>37201.904999999999</v>
      </c>
      <c r="U295" s="155" t="s">
        <v>571</v>
      </c>
    </row>
    <row r="296" spans="1:21" hidden="1">
      <c r="A296" s="155">
        <v>45471</v>
      </c>
      <c r="B296" s="156" t="s">
        <v>17</v>
      </c>
      <c r="C296" s="157">
        <v>112</v>
      </c>
      <c r="D296" s="158">
        <v>45471</v>
      </c>
      <c r="E296" s="158" t="s">
        <v>29</v>
      </c>
      <c r="F296" s="159" t="s">
        <v>281</v>
      </c>
      <c r="G296" s="159" t="s">
        <v>374</v>
      </c>
      <c r="H296" s="165" t="s">
        <v>134</v>
      </c>
      <c r="I296" s="160">
        <v>24389.01</v>
      </c>
      <c r="J296" s="159">
        <v>0</v>
      </c>
      <c r="K296" s="159">
        <v>24389.01</v>
      </c>
      <c r="L296" s="159">
        <v>2427.98</v>
      </c>
      <c r="M296" s="159">
        <v>1820.98</v>
      </c>
      <c r="N296" s="162">
        <v>4248.96</v>
      </c>
      <c r="O296" s="163">
        <v>0.17421617359622224</v>
      </c>
      <c r="P296" s="162">
        <v>0</v>
      </c>
      <c r="Q296" s="162">
        <v>4248.96</v>
      </c>
      <c r="R296" s="173">
        <v>212.44800000000001</v>
      </c>
      <c r="S296" s="156"/>
      <c r="T296" s="171">
        <v>4036.5120000000002</v>
      </c>
      <c r="U296" s="155" t="s">
        <v>571</v>
      </c>
    </row>
    <row r="297" spans="1:21" hidden="1">
      <c r="A297" s="155">
        <v>45471</v>
      </c>
      <c r="B297" s="156" t="s">
        <v>17</v>
      </c>
      <c r="C297" s="157">
        <v>112</v>
      </c>
      <c r="D297" s="158">
        <v>45471</v>
      </c>
      <c r="E297" s="158" t="s">
        <v>29</v>
      </c>
      <c r="F297" s="159" t="s">
        <v>281</v>
      </c>
      <c r="G297" s="159" t="s">
        <v>375</v>
      </c>
      <c r="H297" s="165" t="s">
        <v>134</v>
      </c>
      <c r="I297" s="160">
        <v>6906.94</v>
      </c>
      <c r="J297" s="159">
        <v>0</v>
      </c>
      <c r="K297" s="159">
        <v>6906.94</v>
      </c>
      <c r="L297" s="159">
        <v>687.6</v>
      </c>
      <c r="M297" s="159">
        <v>515.70000000000005</v>
      </c>
      <c r="N297" s="162">
        <v>1203.3000000000002</v>
      </c>
      <c r="O297" s="163">
        <v>0.17421607832122477</v>
      </c>
      <c r="P297" s="162">
        <v>0</v>
      </c>
      <c r="Q297" s="162">
        <v>1203.3000000000002</v>
      </c>
      <c r="R297" s="173">
        <v>60.165000000000013</v>
      </c>
      <c r="S297" s="156"/>
      <c r="T297" s="171">
        <v>1143.1350000000002</v>
      </c>
      <c r="U297" s="155" t="s">
        <v>571</v>
      </c>
    </row>
    <row r="298" spans="1:21" hidden="1">
      <c r="A298" s="155">
        <v>45471</v>
      </c>
      <c r="B298" s="156" t="s">
        <v>17</v>
      </c>
      <c r="C298" s="157">
        <v>112</v>
      </c>
      <c r="D298" s="158">
        <v>45471</v>
      </c>
      <c r="E298" s="158" t="s">
        <v>29</v>
      </c>
      <c r="F298" s="159" t="s">
        <v>281</v>
      </c>
      <c r="G298" s="159" t="s">
        <v>376</v>
      </c>
      <c r="H298" s="165" t="s">
        <v>134</v>
      </c>
      <c r="I298" s="160">
        <v>73899.06</v>
      </c>
      <c r="J298" s="159">
        <v>0</v>
      </c>
      <c r="K298" s="159">
        <v>73899.06</v>
      </c>
      <c r="L298" s="159">
        <v>14713.6</v>
      </c>
      <c r="M298" s="159">
        <v>5517.6</v>
      </c>
      <c r="N298" s="162">
        <v>20231.2</v>
      </c>
      <c r="O298" s="163">
        <v>0.27376802898440117</v>
      </c>
      <c r="P298" s="162">
        <v>0</v>
      </c>
      <c r="Q298" s="162">
        <v>20231.2</v>
      </c>
      <c r="R298" s="173">
        <v>1011.5600000000001</v>
      </c>
      <c r="S298" s="156"/>
      <c r="T298" s="171">
        <v>19219.64</v>
      </c>
      <c r="U298" s="155" t="s">
        <v>571</v>
      </c>
    </row>
    <row r="299" spans="1:21" hidden="1">
      <c r="A299" s="155">
        <v>45471</v>
      </c>
      <c r="B299" s="156" t="s">
        <v>17</v>
      </c>
      <c r="C299" s="157">
        <v>112</v>
      </c>
      <c r="D299" s="158">
        <v>45471</v>
      </c>
      <c r="E299" s="158" t="s">
        <v>29</v>
      </c>
      <c r="F299" s="159" t="s">
        <v>281</v>
      </c>
      <c r="G299" s="159" t="s">
        <v>377</v>
      </c>
      <c r="H299" s="165" t="s">
        <v>134</v>
      </c>
      <c r="I299" s="160">
        <v>25112.5</v>
      </c>
      <c r="J299" s="159">
        <v>0</v>
      </c>
      <c r="K299" s="159">
        <v>25112.5</v>
      </c>
      <c r="L299" s="159">
        <v>5000</v>
      </c>
      <c r="M299" s="159">
        <v>0</v>
      </c>
      <c r="N299" s="162">
        <v>5000</v>
      </c>
      <c r="O299" s="163">
        <v>0.1991040318566451</v>
      </c>
      <c r="P299" s="162">
        <v>0</v>
      </c>
      <c r="Q299" s="162">
        <v>5000</v>
      </c>
      <c r="R299" s="173">
        <v>250</v>
      </c>
      <c r="S299" s="156"/>
      <c r="T299" s="171">
        <v>4750</v>
      </c>
      <c r="U299" s="155" t="s">
        <v>571</v>
      </c>
    </row>
    <row r="300" spans="1:21" hidden="1">
      <c r="A300" s="155">
        <v>45471</v>
      </c>
      <c r="B300" s="156" t="s">
        <v>17</v>
      </c>
      <c r="C300" s="157">
        <v>112</v>
      </c>
      <c r="D300" s="158">
        <v>45471</v>
      </c>
      <c r="E300" s="158" t="s">
        <v>29</v>
      </c>
      <c r="F300" s="159" t="s">
        <v>281</v>
      </c>
      <c r="G300" s="159" t="s">
        <v>378</v>
      </c>
      <c r="H300" s="165" t="s">
        <v>134</v>
      </c>
      <c r="I300" s="160">
        <v>30135</v>
      </c>
      <c r="J300" s="159">
        <v>0</v>
      </c>
      <c r="K300" s="159">
        <v>30135</v>
      </c>
      <c r="L300" s="159">
        <v>6000</v>
      </c>
      <c r="M300" s="159">
        <v>2250</v>
      </c>
      <c r="N300" s="162">
        <v>8250</v>
      </c>
      <c r="O300" s="163">
        <v>0.273768043802887</v>
      </c>
      <c r="P300" s="162">
        <v>0</v>
      </c>
      <c r="Q300" s="162">
        <v>8250</v>
      </c>
      <c r="R300" s="173">
        <v>412.5</v>
      </c>
      <c r="S300" s="156"/>
      <c r="T300" s="171">
        <v>7837.5</v>
      </c>
      <c r="U300" s="155" t="s">
        <v>571</v>
      </c>
    </row>
    <row r="301" spans="1:21" hidden="1">
      <c r="A301" s="155">
        <v>45471</v>
      </c>
      <c r="B301" s="156" t="s">
        <v>17</v>
      </c>
      <c r="C301" s="157">
        <v>112</v>
      </c>
      <c r="D301" s="158">
        <v>45471</v>
      </c>
      <c r="E301" s="158" t="s">
        <v>29</v>
      </c>
      <c r="F301" s="159" t="s">
        <v>281</v>
      </c>
      <c r="G301" s="159" t="s">
        <v>379</v>
      </c>
      <c r="H301" s="165" t="s">
        <v>346</v>
      </c>
      <c r="I301" s="160">
        <v>5695.52</v>
      </c>
      <c r="J301" s="159">
        <v>0</v>
      </c>
      <c r="K301" s="159">
        <v>5695.52</v>
      </c>
      <c r="L301" s="159">
        <v>1417.5</v>
      </c>
      <c r="M301" s="159">
        <v>425.25</v>
      </c>
      <c r="N301" s="162">
        <v>1842.75</v>
      </c>
      <c r="O301" s="163">
        <v>0.3235437677332359</v>
      </c>
      <c r="P301" s="162">
        <v>0</v>
      </c>
      <c r="Q301" s="162">
        <v>1842.7499999999998</v>
      </c>
      <c r="R301" s="173">
        <v>92.137499999999989</v>
      </c>
      <c r="S301" s="156"/>
      <c r="T301" s="171">
        <v>1750.6124999999997</v>
      </c>
      <c r="U301" s="155" t="s">
        <v>571</v>
      </c>
    </row>
    <row r="302" spans="1:21" hidden="1">
      <c r="A302" s="155">
        <v>45471</v>
      </c>
      <c r="B302" s="156" t="s">
        <v>17</v>
      </c>
      <c r="C302" s="157">
        <v>112</v>
      </c>
      <c r="D302" s="158">
        <v>45471</v>
      </c>
      <c r="E302" s="158" t="s">
        <v>29</v>
      </c>
      <c r="F302" s="159" t="s">
        <v>281</v>
      </c>
      <c r="G302" s="159" t="s">
        <v>380</v>
      </c>
      <c r="H302" s="165" t="s">
        <v>346</v>
      </c>
      <c r="I302" s="160">
        <v>24389.01</v>
      </c>
      <c r="J302" s="159">
        <v>0</v>
      </c>
      <c r="K302" s="159">
        <v>24389.01</v>
      </c>
      <c r="L302" s="159">
        <v>2427.98</v>
      </c>
      <c r="M302" s="159">
        <v>1820.98</v>
      </c>
      <c r="N302" s="162">
        <v>4248.96</v>
      </c>
      <c r="O302" s="163">
        <v>0.17421617359622224</v>
      </c>
      <c r="P302" s="162">
        <v>0</v>
      </c>
      <c r="Q302" s="162">
        <v>4248.96</v>
      </c>
      <c r="R302" s="173">
        <v>212.44800000000001</v>
      </c>
      <c r="S302" s="156"/>
      <c r="T302" s="171">
        <v>4036.5120000000002</v>
      </c>
      <c r="U302" s="155" t="s">
        <v>571</v>
      </c>
    </row>
    <row r="303" spans="1:21" hidden="1">
      <c r="A303" s="155">
        <v>45471</v>
      </c>
      <c r="B303" s="156" t="s">
        <v>17</v>
      </c>
      <c r="C303" s="157">
        <v>112</v>
      </c>
      <c r="D303" s="158">
        <v>45471</v>
      </c>
      <c r="E303" s="158" t="s">
        <v>29</v>
      </c>
      <c r="F303" s="159" t="s">
        <v>281</v>
      </c>
      <c r="G303" s="159" t="s">
        <v>381</v>
      </c>
      <c r="H303" s="165" t="s">
        <v>346</v>
      </c>
      <c r="I303" s="160">
        <v>5022.5</v>
      </c>
      <c r="J303" s="159">
        <v>0</v>
      </c>
      <c r="K303" s="159">
        <v>5022.5</v>
      </c>
      <c r="L303" s="159">
        <v>1000</v>
      </c>
      <c r="M303" s="159">
        <v>375</v>
      </c>
      <c r="N303" s="162">
        <v>1375</v>
      </c>
      <c r="O303" s="163">
        <v>0.273768043802887</v>
      </c>
      <c r="P303" s="162">
        <v>0</v>
      </c>
      <c r="Q303" s="162">
        <v>1375</v>
      </c>
      <c r="R303" s="173">
        <v>68.75</v>
      </c>
      <c r="S303" s="156"/>
      <c r="T303" s="171">
        <v>1306.25</v>
      </c>
      <c r="U303" s="155" t="s">
        <v>571</v>
      </c>
    </row>
    <row r="304" spans="1:21" hidden="1">
      <c r="A304" s="155">
        <v>45471</v>
      </c>
      <c r="B304" s="156" t="s">
        <v>17</v>
      </c>
      <c r="C304" s="157">
        <v>112</v>
      </c>
      <c r="D304" s="158">
        <v>45471</v>
      </c>
      <c r="E304" s="158" t="s">
        <v>29</v>
      </c>
      <c r="F304" s="159" t="s">
        <v>281</v>
      </c>
      <c r="G304" s="159" t="s">
        <v>382</v>
      </c>
      <c r="H304" s="165" t="s">
        <v>346</v>
      </c>
      <c r="I304" s="160">
        <v>25112.5</v>
      </c>
      <c r="J304" s="159">
        <v>0</v>
      </c>
      <c r="K304" s="159">
        <v>25112.5</v>
      </c>
      <c r="L304" s="159">
        <v>5000</v>
      </c>
      <c r="M304" s="159">
        <v>1875</v>
      </c>
      <c r="N304" s="162">
        <v>6875</v>
      </c>
      <c r="O304" s="163">
        <v>0.273768043802887</v>
      </c>
      <c r="P304" s="162">
        <v>0</v>
      </c>
      <c r="Q304" s="162">
        <v>6875</v>
      </c>
      <c r="R304" s="173">
        <v>343.75</v>
      </c>
      <c r="S304" s="156"/>
      <c r="T304" s="171">
        <v>6531.25</v>
      </c>
      <c r="U304" s="155" t="s">
        <v>571</v>
      </c>
    </row>
    <row r="305" spans="1:21" hidden="1">
      <c r="A305" s="155">
        <v>45471</v>
      </c>
      <c r="B305" s="156" t="s">
        <v>17</v>
      </c>
      <c r="C305" s="157">
        <v>112</v>
      </c>
      <c r="D305" s="158">
        <v>45471</v>
      </c>
      <c r="E305" s="158" t="s">
        <v>29</v>
      </c>
      <c r="F305" s="159" t="s">
        <v>281</v>
      </c>
      <c r="G305" s="159">
        <v>1317070</v>
      </c>
      <c r="H305" s="165" t="s">
        <v>346</v>
      </c>
      <c r="I305" s="160">
        <v>30135</v>
      </c>
      <c r="J305" s="159">
        <v>0</v>
      </c>
      <c r="K305" s="159">
        <v>30135</v>
      </c>
      <c r="L305" s="159">
        <v>6000</v>
      </c>
      <c r="M305" s="159">
        <v>2250</v>
      </c>
      <c r="N305" s="162">
        <v>8250</v>
      </c>
      <c r="O305" s="163">
        <v>0.273768043802887</v>
      </c>
      <c r="P305" s="162">
        <v>0</v>
      </c>
      <c r="Q305" s="162">
        <v>8250</v>
      </c>
      <c r="R305" s="173">
        <v>412.5</v>
      </c>
      <c r="S305" s="156"/>
      <c r="T305" s="171">
        <v>7837.5</v>
      </c>
      <c r="U305" s="155" t="s">
        <v>571</v>
      </c>
    </row>
    <row r="306" spans="1:21" hidden="1">
      <c r="A306" s="155">
        <v>45474</v>
      </c>
      <c r="B306" s="156" t="s">
        <v>17</v>
      </c>
      <c r="C306" s="157">
        <v>109</v>
      </c>
      <c r="D306" s="158">
        <v>45474</v>
      </c>
      <c r="E306" s="158" t="s">
        <v>29</v>
      </c>
      <c r="F306" s="159" t="s">
        <v>281</v>
      </c>
      <c r="G306" s="159" t="s">
        <v>383</v>
      </c>
      <c r="H306" s="165" t="s">
        <v>90</v>
      </c>
      <c r="I306" s="160">
        <v>39281.75</v>
      </c>
      <c r="J306" s="159">
        <v>0</v>
      </c>
      <c r="K306" s="159">
        <v>39281.75</v>
      </c>
      <c r="L306" s="159">
        <v>3910.58</v>
      </c>
      <c r="M306" s="159">
        <v>0</v>
      </c>
      <c r="N306" s="162">
        <v>3910.58</v>
      </c>
      <c r="O306" s="163">
        <v>9.9552082073736531E-2</v>
      </c>
      <c r="P306" s="162">
        <v>0</v>
      </c>
      <c r="Q306" s="162">
        <v>3910.58</v>
      </c>
      <c r="R306" s="173">
        <v>195.529</v>
      </c>
      <c r="S306" s="156"/>
      <c r="T306" s="171">
        <v>3715.0509999999999</v>
      </c>
      <c r="U306" s="155" t="s">
        <v>571</v>
      </c>
    </row>
    <row r="307" spans="1:21" hidden="1">
      <c r="A307" s="155">
        <v>45474</v>
      </c>
      <c r="B307" s="156" t="s">
        <v>17</v>
      </c>
      <c r="C307" s="157">
        <v>109</v>
      </c>
      <c r="D307" s="158">
        <v>45474</v>
      </c>
      <c r="E307" s="158" t="s">
        <v>29</v>
      </c>
      <c r="F307" s="159" t="s">
        <v>281</v>
      </c>
      <c r="G307" s="159" t="s">
        <v>384</v>
      </c>
      <c r="H307" s="165" t="s">
        <v>90</v>
      </c>
      <c r="I307" s="160">
        <v>125838.24</v>
      </c>
      <c r="J307" s="159">
        <v>0</v>
      </c>
      <c r="K307" s="159">
        <v>125838.24</v>
      </c>
      <c r="L307" s="159">
        <v>12527.45</v>
      </c>
      <c r="M307" s="159">
        <v>0</v>
      </c>
      <c r="N307" s="162">
        <v>12527.45</v>
      </c>
      <c r="O307" s="163">
        <v>9.9552012170545295E-2</v>
      </c>
      <c r="P307" s="162">
        <v>0</v>
      </c>
      <c r="Q307" s="162">
        <v>12527.45</v>
      </c>
      <c r="R307" s="173">
        <v>626.37250000000006</v>
      </c>
      <c r="S307" s="156"/>
      <c r="T307" s="171">
        <v>11901.077500000001</v>
      </c>
      <c r="U307" s="155" t="s">
        <v>571</v>
      </c>
    </row>
    <row r="308" spans="1:21" hidden="1">
      <c r="A308" s="155">
        <v>45476</v>
      </c>
      <c r="B308" s="156" t="s">
        <v>17</v>
      </c>
      <c r="C308" s="157">
        <v>107</v>
      </c>
      <c r="D308" s="158">
        <v>45476</v>
      </c>
      <c r="E308" s="158" t="s">
        <v>29</v>
      </c>
      <c r="F308" s="159" t="s">
        <v>281</v>
      </c>
      <c r="G308" s="159" t="s">
        <v>385</v>
      </c>
      <c r="H308" s="165" t="s">
        <v>107</v>
      </c>
      <c r="I308" s="160">
        <v>2109450</v>
      </c>
      <c r="J308" s="159">
        <v>2109450</v>
      </c>
      <c r="K308" s="159">
        <v>0</v>
      </c>
      <c r="L308" s="159">
        <v>367500</v>
      </c>
      <c r="M308" s="159">
        <v>157500</v>
      </c>
      <c r="N308" s="162">
        <v>525000</v>
      </c>
      <c r="O308" s="163">
        <v>0.24888003982080636</v>
      </c>
      <c r="P308" s="162">
        <v>525000</v>
      </c>
      <c r="Q308" s="162">
        <v>0</v>
      </c>
      <c r="R308" s="173">
        <v>0</v>
      </c>
      <c r="S308" s="156"/>
      <c r="T308" s="171">
        <v>0</v>
      </c>
      <c r="U308" s="155" t="s">
        <v>571</v>
      </c>
    </row>
    <row r="309" spans="1:21" hidden="1">
      <c r="A309" s="155">
        <v>45476</v>
      </c>
      <c r="B309" s="156" t="s">
        <v>17</v>
      </c>
      <c r="C309" s="157">
        <v>107</v>
      </c>
      <c r="D309" s="158">
        <v>45476</v>
      </c>
      <c r="E309" s="158" t="s">
        <v>29</v>
      </c>
      <c r="F309" s="159" t="s">
        <v>281</v>
      </c>
      <c r="G309" s="159" t="s">
        <v>386</v>
      </c>
      <c r="H309" s="165" t="s">
        <v>107</v>
      </c>
      <c r="I309" s="160">
        <v>1814878.17</v>
      </c>
      <c r="J309" s="159">
        <v>1814878.17</v>
      </c>
      <c r="K309" s="159">
        <v>0</v>
      </c>
      <c r="L309" s="159">
        <v>451686.95</v>
      </c>
      <c r="M309" s="159">
        <v>135506.09</v>
      </c>
      <c r="N309" s="162">
        <v>587193.04</v>
      </c>
      <c r="O309" s="163">
        <v>0.32354405364851574</v>
      </c>
      <c r="P309" s="162">
        <v>587193.04</v>
      </c>
      <c r="Q309" s="162">
        <v>0</v>
      </c>
      <c r="R309" s="173">
        <v>0</v>
      </c>
      <c r="S309" s="156"/>
      <c r="T309" s="171">
        <v>0</v>
      </c>
      <c r="U309" s="155" t="s">
        <v>571</v>
      </c>
    </row>
    <row r="310" spans="1:21" hidden="1">
      <c r="A310" s="155">
        <v>45476</v>
      </c>
      <c r="B310" s="156" t="s">
        <v>17</v>
      </c>
      <c r="C310" s="157">
        <v>107</v>
      </c>
      <c r="D310" s="158">
        <v>45476</v>
      </c>
      <c r="E310" s="158" t="s">
        <v>29</v>
      </c>
      <c r="F310" s="159" t="s">
        <v>281</v>
      </c>
      <c r="G310" s="159" t="s">
        <v>387</v>
      </c>
      <c r="H310" s="165" t="s">
        <v>107</v>
      </c>
      <c r="I310" s="160">
        <v>1411571.91</v>
      </c>
      <c r="J310" s="159">
        <v>1411571.91</v>
      </c>
      <c r="K310" s="159">
        <v>0</v>
      </c>
      <c r="L310" s="159">
        <v>140524.82999999999</v>
      </c>
      <c r="M310" s="159">
        <v>105393.62</v>
      </c>
      <c r="N310" s="162">
        <v>245918.44999999998</v>
      </c>
      <c r="O310" s="163">
        <v>0.17421602701062533</v>
      </c>
      <c r="P310" s="162">
        <v>245918.44999999998</v>
      </c>
      <c r="Q310" s="162">
        <v>0</v>
      </c>
      <c r="R310" s="173">
        <v>0</v>
      </c>
      <c r="S310" s="156"/>
      <c r="T310" s="171">
        <v>0</v>
      </c>
      <c r="U310" s="155" t="s">
        <v>571</v>
      </c>
    </row>
    <row r="311" spans="1:21" hidden="1">
      <c r="A311" s="155">
        <v>45476</v>
      </c>
      <c r="B311" s="156" t="s">
        <v>17</v>
      </c>
      <c r="C311" s="157">
        <v>107</v>
      </c>
      <c r="D311" s="158">
        <v>45476</v>
      </c>
      <c r="E311" s="158" t="s">
        <v>29</v>
      </c>
      <c r="F311" s="159" t="s">
        <v>281</v>
      </c>
      <c r="G311" s="159" t="s">
        <v>388</v>
      </c>
      <c r="H311" s="165" t="s">
        <v>107</v>
      </c>
      <c r="I311" s="160">
        <v>251125</v>
      </c>
      <c r="J311" s="159">
        <v>251125</v>
      </c>
      <c r="K311" s="159">
        <v>0</v>
      </c>
      <c r="L311" s="159">
        <v>25000</v>
      </c>
      <c r="M311" s="159">
        <v>18750</v>
      </c>
      <c r="N311" s="162">
        <v>43750</v>
      </c>
      <c r="O311" s="163">
        <v>0.17421602787456447</v>
      </c>
      <c r="P311" s="162">
        <v>43750</v>
      </c>
      <c r="Q311" s="162">
        <v>0</v>
      </c>
      <c r="R311" s="173">
        <v>0</v>
      </c>
      <c r="S311" s="156"/>
      <c r="T311" s="171">
        <v>0</v>
      </c>
      <c r="U311" s="155" t="s">
        <v>571</v>
      </c>
    </row>
    <row r="312" spans="1:21" hidden="1">
      <c r="A312" s="155">
        <v>45476</v>
      </c>
      <c r="B312" s="156" t="s">
        <v>17</v>
      </c>
      <c r="C312" s="157">
        <v>107</v>
      </c>
      <c r="D312" s="158">
        <v>45476</v>
      </c>
      <c r="E312" s="158" t="s">
        <v>29</v>
      </c>
      <c r="F312" s="159" t="s">
        <v>281</v>
      </c>
      <c r="G312" s="159" t="s">
        <v>389</v>
      </c>
      <c r="H312" s="165" t="s">
        <v>107</v>
      </c>
      <c r="I312" s="160">
        <v>1209918.78</v>
      </c>
      <c r="J312" s="159">
        <v>1209918.78</v>
      </c>
      <c r="K312" s="159">
        <v>0</v>
      </c>
      <c r="L312" s="159">
        <v>120449.85</v>
      </c>
      <c r="M312" s="159">
        <v>90337.39</v>
      </c>
      <c r="N312" s="162">
        <v>210787.24</v>
      </c>
      <c r="O312" s="163">
        <v>0.17421602464919173</v>
      </c>
      <c r="P312" s="162">
        <v>210787.24</v>
      </c>
      <c r="Q312" s="162">
        <v>0</v>
      </c>
      <c r="R312" s="173">
        <v>0</v>
      </c>
      <c r="S312" s="156"/>
      <c r="T312" s="171">
        <v>0</v>
      </c>
      <c r="U312" s="155" t="s">
        <v>571</v>
      </c>
    </row>
    <row r="313" spans="1:21" hidden="1">
      <c r="A313" s="155">
        <v>45476</v>
      </c>
      <c r="B313" s="156" t="s">
        <v>17</v>
      </c>
      <c r="C313" s="157">
        <v>107</v>
      </c>
      <c r="D313" s="158">
        <v>45476</v>
      </c>
      <c r="E313" s="158" t="s">
        <v>29</v>
      </c>
      <c r="F313" s="159" t="s">
        <v>281</v>
      </c>
      <c r="G313" s="159" t="s">
        <v>390</v>
      </c>
      <c r="H313" s="165" t="s">
        <v>107</v>
      </c>
      <c r="I313" s="160">
        <v>3094.64</v>
      </c>
      <c r="J313" s="159">
        <v>3094.64</v>
      </c>
      <c r="K313" s="159">
        <v>0</v>
      </c>
      <c r="L313" s="159">
        <v>770.2</v>
      </c>
      <c r="M313" s="159">
        <v>231.06</v>
      </c>
      <c r="N313" s="162">
        <v>1001.26</v>
      </c>
      <c r="O313" s="163">
        <v>0.32354651914277588</v>
      </c>
      <c r="P313" s="162">
        <v>1001.2599999999999</v>
      </c>
      <c r="Q313" s="162">
        <v>0</v>
      </c>
      <c r="R313" s="173">
        <v>0</v>
      </c>
      <c r="S313" s="156"/>
      <c r="T313" s="171">
        <v>0</v>
      </c>
      <c r="U313" s="155" t="s">
        <v>571</v>
      </c>
    </row>
    <row r="314" spans="1:21" hidden="1">
      <c r="A314" s="155">
        <v>45476</v>
      </c>
      <c r="B314" s="156" t="s">
        <v>17</v>
      </c>
      <c r="C314" s="157">
        <v>107</v>
      </c>
      <c r="D314" s="158">
        <v>45476</v>
      </c>
      <c r="E314" s="158" t="s">
        <v>29</v>
      </c>
      <c r="F314" s="159" t="s">
        <v>281</v>
      </c>
      <c r="G314" s="159" t="s">
        <v>391</v>
      </c>
      <c r="H314" s="165" t="s">
        <v>107</v>
      </c>
      <c r="I314" s="160">
        <v>7220.83</v>
      </c>
      <c r="J314" s="159">
        <v>7220.83</v>
      </c>
      <c r="K314" s="159">
        <v>0</v>
      </c>
      <c r="L314" s="159">
        <v>718.85</v>
      </c>
      <c r="M314" s="159">
        <v>539.14</v>
      </c>
      <c r="N314" s="162">
        <v>1257.99</v>
      </c>
      <c r="O314" s="163">
        <v>0.17421681441053175</v>
      </c>
      <c r="P314" s="162">
        <v>1257.99</v>
      </c>
      <c r="Q314" s="162">
        <v>0</v>
      </c>
      <c r="R314" s="173">
        <v>0</v>
      </c>
      <c r="S314" s="156"/>
      <c r="T314" s="171">
        <v>0</v>
      </c>
      <c r="U314" s="155" t="s">
        <v>571</v>
      </c>
    </row>
    <row r="315" spans="1:21" hidden="1">
      <c r="A315" s="155">
        <v>45476</v>
      </c>
      <c r="B315" s="156" t="s">
        <v>17</v>
      </c>
      <c r="C315" s="157">
        <v>107</v>
      </c>
      <c r="D315" s="158">
        <v>45476</v>
      </c>
      <c r="E315" s="158" t="s">
        <v>29</v>
      </c>
      <c r="F315" s="159" t="s">
        <v>281</v>
      </c>
      <c r="G315" s="159">
        <v>1317149</v>
      </c>
      <c r="H315" s="165" t="s">
        <v>107</v>
      </c>
      <c r="I315" s="160">
        <v>586099.03</v>
      </c>
      <c r="J315" s="159">
        <v>586099.03</v>
      </c>
      <c r="K315" s="159">
        <v>0</v>
      </c>
      <c r="L315" s="159">
        <v>57069.3</v>
      </c>
      <c r="M315" s="159">
        <v>42801.98</v>
      </c>
      <c r="N315" s="162">
        <v>99871.28</v>
      </c>
      <c r="O315" s="163">
        <v>0.17040000902236604</v>
      </c>
      <c r="P315" s="162">
        <v>99871.28</v>
      </c>
      <c r="Q315" s="162">
        <v>0</v>
      </c>
      <c r="R315" s="173">
        <v>0</v>
      </c>
      <c r="S315" s="156"/>
      <c r="T315" s="171">
        <v>0</v>
      </c>
      <c r="U315" s="155" t="s">
        <v>571</v>
      </c>
    </row>
    <row r="316" spans="1:21" hidden="1">
      <c r="A316" s="155">
        <v>45476</v>
      </c>
      <c r="B316" s="156" t="s">
        <v>17</v>
      </c>
      <c r="C316" s="157">
        <v>107</v>
      </c>
      <c r="D316" s="158">
        <v>45476</v>
      </c>
      <c r="E316" s="158" t="s">
        <v>29</v>
      </c>
      <c r="F316" s="159" t="s">
        <v>281</v>
      </c>
      <c r="G316" s="159" t="s">
        <v>392</v>
      </c>
      <c r="H316" s="165" t="s">
        <v>107</v>
      </c>
      <c r="I316" s="160">
        <v>10045</v>
      </c>
      <c r="J316" s="159">
        <v>10045</v>
      </c>
      <c r="K316" s="159">
        <v>0</v>
      </c>
      <c r="L316" s="159">
        <v>2000</v>
      </c>
      <c r="M316" s="159">
        <v>0</v>
      </c>
      <c r="N316" s="162">
        <v>2000</v>
      </c>
      <c r="O316" s="163">
        <v>0.1991040318566451</v>
      </c>
      <c r="P316" s="162">
        <v>2000</v>
      </c>
      <c r="Q316" s="162">
        <v>0</v>
      </c>
      <c r="R316" s="173">
        <v>0</v>
      </c>
      <c r="S316" s="156"/>
      <c r="T316" s="171">
        <v>0</v>
      </c>
      <c r="U316" s="155" t="s">
        <v>571</v>
      </c>
    </row>
    <row r="317" spans="1:21" hidden="1">
      <c r="A317" s="155">
        <v>45476</v>
      </c>
      <c r="B317" s="156" t="s">
        <v>17</v>
      </c>
      <c r="C317" s="157">
        <v>107</v>
      </c>
      <c r="D317" s="158">
        <v>45476</v>
      </c>
      <c r="E317" s="158" t="s">
        <v>29</v>
      </c>
      <c r="F317" s="159" t="s">
        <v>281</v>
      </c>
      <c r="G317" s="159" t="s">
        <v>393</v>
      </c>
      <c r="H317" s="165" t="s">
        <v>107</v>
      </c>
      <c r="I317" s="160">
        <v>10045</v>
      </c>
      <c r="J317" s="159">
        <v>10045</v>
      </c>
      <c r="K317" s="159">
        <v>0</v>
      </c>
      <c r="L317" s="159">
        <v>1000</v>
      </c>
      <c r="M317" s="159">
        <v>0</v>
      </c>
      <c r="N317" s="162">
        <v>1000</v>
      </c>
      <c r="O317" s="163">
        <v>9.9552015928322551E-2</v>
      </c>
      <c r="P317" s="162">
        <v>1000</v>
      </c>
      <c r="Q317" s="162">
        <v>0</v>
      </c>
      <c r="R317" s="173">
        <v>0</v>
      </c>
      <c r="S317" s="156"/>
      <c r="T317" s="171">
        <v>0</v>
      </c>
      <c r="U317" s="155" t="s">
        <v>571</v>
      </c>
    </row>
    <row r="318" spans="1:21" hidden="1">
      <c r="A318" s="155">
        <v>45478</v>
      </c>
      <c r="B318" s="156" t="s">
        <v>17</v>
      </c>
      <c r="C318" s="157">
        <v>105</v>
      </c>
      <c r="D318" s="158">
        <v>45478</v>
      </c>
      <c r="E318" s="158" t="s">
        <v>29</v>
      </c>
      <c r="F318" s="159" t="s">
        <v>281</v>
      </c>
      <c r="G318" s="159" t="s">
        <v>394</v>
      </c>
      <c r="H318" s="165" t="s">
        <v>113</v>
      </c>
      <c r="I318" s="160">
        <v>1098416.73</v>
      </c>
      <c r="J318" s="159">
        <v>0</v>
      </c>
      <c r="K318" s="159">
        <v>1098416.73</v>
      </c>
      <c r="L318" s="159">
        <v>191361.8</v>
      </c>
      <c r="M318" s="159">
        <v>103882.12</v>
      </c>
      <c r="N318" s="162">
        <v>295243.92</v>
      </c>
      <c r="O318" s="163">
        <v>0.26879044349588521</v>
      </c>
      <c r="P318" s="162">
        <v>295243.92</v>
      </c>
      <c r="Q318" s="162">
        <v>103882.12</v>
      </c>
      <c r="R318" s="172">
        <v>5194.1059999999998</v>
      </c>
      <c r="S318" s="172">
        <v>2077.6424000000002</v>
      </c>
      <c r="T318" s="171">
        <v>96610.371599999999</v>
      </c>
      <c r="U318" s="155" t="s">
        <v>571</v>
      </c>
    </row>
    <row r="319" spans="1:21" hidden="1">
      <c r="A319" s="155">
        <v>45478</v>
      </c>
      <c r="B319" s="156" t="s">
        <v>17</v>
      </c>
      <c r="C319" s="157">
        <v>105</v>
      </c>
      <c r="D319" s="158">
        <v>45478</v>
      </c>
      <c r="E319" s="158" t="s">
        <v>29</v>
      </c>
      <c r="F319" s="159" t="s">
        <v>281</v>
      </c>
      <c r="G319" s="159" t="s">
        <v>395</v>
      </c>
      <c r="H319" s="165" t="s">
        <v>113</v>
      </c>
      <c r="I319" s="160">
        <v>1656643.81</v>
      </c>
      <c r="J319" s="159">
        <v>1656644</v>
      </c>
      <c r="K319" s="159">
        <v>-0.18999999994412065</v>
      </c>
      <c r="L319" s="159">
        <v>329844.46000000002</v>
      </c>
      <c r="M319" s="159">
        <v>156676.12</v>
      </c>
      <c r="N319" s="162">
        <v>486520.58</v>
      </c>
      <c r="O319" s="163">
        <v>0.29367844618331085</v>
      </c>
      <c r="P319" s="162">
        <v>486520.63579890481</v>
      </c>
      <c r="Q319" s="162">
        <v>156676.12</v>
      </c>
      <c r="R319" s="172">
        <v>7833.8060000000005</v>
      </c>
      <c r="S319" s="172">
        <v>62670.448000000004</v>
      </c>
      <c r="T319" s="171">
        <v>86171.86599999998</v>
      </c>
      <c r="U319" s="155" t="s">
        <v>571</v>
      </c>
    </row>
    <row r="320" spans="1:21" hidden="1">
      <c r="A320" s="155">
        <v>45478</v>
      </c>
      <c r="B320" s="156" t="s">
        <v>17</v>
      </c>
      <c r="C320" s="157">
        <v>105</v>
      </c>
      <c r="D320" s="158">
        <v>45478</v>
      </c>
      <c r="E320" s="158" t="s">
        <v>29</v>
      </c>
      <c r="F320" s="159" t="s">
        <v>281</v>
      </c>
      <c r="G320" s="159" t="s">
        <v>396</v>
      </c>
      <c r="H320" s="165" t="s">
        <v>113</v>
      </c>
      <c r="I320" s="160">
        <v>607217.26</v>
      </c>
      <c r="J320" s="159">
        <v>607217</v>
      </c>
      <c r="K320" s="159">
        <v>0.26000000000931323</v>
      </c>
      <c r="L320" s="159">
        <v>120899.41</v>
      </c>
      <c r="M320" s="159">
        <v>57427.22</v>
      </c>
      <c r="N320" s="162">
        <v>178326.63</v>
      </c>
      <c r="O320" s="163">
        <v>0.29367846032571604</v>
      </c>
      <c r="P320" s="162">
        <v>178326.55364360032</v>
      </c>
      <c r="Q320" s="162">
        <v>57427.22</v>
      </c>
      <c r="R320" s="172">
        <v>2871.3610000000003</v>
      </c>
      <c r="S320" s="172">
        <v>22970.888000000003</v>
      </c>
      <c r="T320" s="171">
        <v>31584.971000000001</v>
      </c>
      <c r="U320" s="155" t="s">
        <v>571</v>
      </c>
    </row>
    <row r="321" spans="1:21" hidden="1">
      <c r="A321" s="155">
        <v>45478</v>
      </c>
      <c r="B321" s="156" t="s">
        <v>17</v>
      </c>
      <c r="C321" s="157">
        <v>105</v>
      </c>
      <c r="D321" s="158">
        <v>45478</v>
      </c>
      <c r="E321" s="158" t="s">
        <v>29</v>
      </c>
      <c r="F321" s="159" t="s">
        <v>281</v>
      </c>
      <c r="G321" s="159" t="s">
        <v>397</v>
      </c>
      <c r="H321" s="165" t="s">
        <v>398</v>
      </c>
      <c r="I321" s="160">
        <v>75995.27</v>
      </c>
      <c r="J321" s="159">
        <v>75995.27</v>
      </c>
      <c r="K321" s="159">
        <v>0</v>
      </c>
      <c r="L321" s="159">
        <v>18903.75</v>
      </c>
      <c r="M321" s="159">
        <v>0</v>
      </c>
      <c r="N321" s="162">
        <v>18903.75</v>
      </c>
      <c r="O321" s="163">
        <v>0.24874903398593096</v>
      </c>
      <c r="P321" s="162">
        <v>18903.75</v>
      </c>
      <c r="Q321" s="162">
        <v>0</v>
      </c>
      <c r="R321" s="172">
        <v>0</v>
      </c>
      <c r="S321" s="156"/>
      <c r="T321" s="171">
        <v>0</v>
      </c>
      <c r="U321" s="155" t="s">
        <v>571</v>
      </c>
    </row>
    <row r="322" spans="1:21" hidden="1">
      <c r="A322" s="155">
        <v>45478</v>
      </c>
      <c r="B322" s="156" t="s">
        <v>17</v>
      </c>
      <c r="C322" s="157">
        <v>105</v>
      </c>
      <c r="D322" s="158">
        <v>45478</v>
      </c>
      <c r="E322" s="158" t="s">
        <v>29</v>
      </c>
      <c r="F322" s="159" t="s">
        <v>281</v>
      </c>
      <c r="G322" s="159" t="s">
        <v>399</v>
      </c>
      <c r="H322" s="165" t="s">
        <v>398</v>
      </c>
      <c r="I322" s="160">
        <v>14103</v>
      </c>
      <c r="J322" s="159">
        <v>14103</v>
      </c>
      <c r="K322" s="159">
        <v>0</v>
      </c>
      <c r="L322" s="159">
        <v>1400</v>
      </c>
      <c r="M322" s="159">
        <v>0</v>
      </c>
      <c r="N322" s="162">
        <v>1400</v>
      </c>
      <c r="O322" s="163">
        <v>9.9269658937814656E-2</v>
      </c>
      <c r="P322" s="162">
        <v>1400</v>
      </c>
      <c r="Q322" s="162">
        <v>0</v>
      </c>
      <c r="R322" s="172">
        <v>0</v>
      </c>
      <c r="S322" s="156"/>
      <c r="T322" s="171">
        <v>0</v>
      </c>
      <c r="U322" s="155" t="s">
        <v>571</v>
      </c>
    </row>
    <row r="323" spans="1:21" hidden="1">
      <c r="A323" s="155">
        <v>45478</v>
      </c>
      <c r="B323" s="156" t="s">
        <v>17</v>
      </c>
      <c r="C323" s="157">
        <v>105</v>
      </c>
      <c r="D323" s="158">
        <v>45478</v>
      </c>
      <c r="E323" s="158" t="s">
        <v>29</v>
      </c>
      <c r="F323" s="159" t="s">
        <v>281</v>
      </c>
      <c r="G323" s="159" t="s">
        <v>400</v>
      </c>
      <c r="H323" s="165" t="s">
        <v>398</v>
      </c>
      <c r="I323" s="160">
        <v>175003.81</v>
      </c>
      <c r="J323" s="159">
        <v>175003.81</v>
      </c>
      <c r="K323" s="159">
        <v>0</v>
      </c>
      <c r="L323" s="159">
        <v>34836</v>
      </c>
      <c r="M323" s="159">
        <v>0</v>
      </c>
      <c r="N323" s="162">
        <v>34836</v>
      </c>
      <c r="O323" s="163">
        <v>0.19905852335443441</v>
      </c>
      <c r="P323" s="162">
        <v>34836</v>
      </c>
      <c r="Q323" s="162">
        <v>0</v>
      </c>
      <c r="R323" s="172">
        <v>0</v>
      </c>
      <c r="S323" s="156"/>
      <c r="T323" s="171">
        <v>0</v>
      </c>
      <c r="U323" s="155" t="s">
        <v>571</v>
      </c>
    </row>
    <row r="324" spans="1:21" hidden="1">
      <c r="A324" s="155">
        <v>45478</v>
      </c>
      <c r="B324" s="156" t="s">
        <v>17</v>
      </c>
      <c r="C324" s="157">
        <v>105</v>
      </c>
      <c r="D324" s="158">
        <v>45478</v>
      </c>
      <c r="E324" s="158" t="s">
        <v>29</v>
      </c>
      <c r="F324" s="159" t="s">
        <v>281</v>
      </c>
      <c r="G324" s="159" t="s">
        <v>401</v>
      </c>
      <c r="H324" s="165" t="s">
        <v>398</v>
      </c>
      <c r="I324" s="160">
        <v>5062.5</v>
      </c>
      <c r="J324" s="159">
        <v>5062.5</v>
      </c>
      <c r="K324" s="159">
        <v>0</v>
      </c>
      <c r="L324" s="159">
        <v>500</v>
      </c>
      <c r="M324" s="159">
        <v>0</v>
      </c>
      <c r="N324" s="162">
        <v>500</v>
      </c>
      <c r="O324" s="163">
        <v>9.8765432098765427E-2</v>
      </c>
      <c r="P324" s="162">
        <v>500</v>
      </c>
      <c r="Q324" s="162">
        <v>0</v>
      </c>
      <c r="R324" s="172">
        <v>0</v>
      </c>
      <c r="S324" s="156"/>
      <c r="T324" s="171">
        <v>0</v>
      </c>
      <c r="U324" s="155" t="s">
        <v>571</v>
      </c>
    </row>
    <row r="325" spans="1:21" hidden="1">
      <c r="A325" s="155">
        <v>45478</v>
      </c>
      <c r="B325" s="156" t="s">
        <v>17</v>
      </c>
      <c r="C325" s="157">
        <v>105</v>
      </c>
      <c r="D325" s="158">
        <v>45478</v>
      </c>
      <c r="E325" s="158" t="s">
        <v>29</v>
      </c>
      <c r="F325" s="159" t="s">
        <v>281</v>
      </c>
      <c r="G325" s="159" t="s">
        <v>402</v>
      </c>
      <c r="H325" s="165" t="s">
        <v>398</v>
      </c>
      <c r="I325" s="160">
        <v>1004562.1</v>
      </c>
      <c r="J325" s="159">
        <v>1004562.1</v>
      </c>
      <c r="K325" s="159">
        <v>0</v>
      </c>
      <c r="L325" s="159">
        <v>100002.2</v>
      </c>
      <c r="M325" s="159">
        <v>0</v>
      </c>
      <c r="N325" s="162">
        <v>100002.2</v>
      </c>
      <c r="O325" s="163">
        <v>9.954805183273388E-2</v>
      </c>
      <c r="P325" s="162">
        <v>100002.2</v>
      </c>
      <c r="Q325" s="162">
        <v>0</v>
      </c>
      <c r="R325" s="172">
        <v>0</v>
      </c>
      <c r="S325" s="156"/>
      <c r="T325" s="171">
        <v>0</v>
      </c>
      <c r="U325" s="155" t="s">
        <v>571</v>
      </c>
    </row>
    <row r="326" spans="1:21" hidden="1">
      <c r="A326" s="155">
        <v>45478</v>
      </c>
      <c r="B326" s="156" t="s">
        <v>17</v>
      </c>
      <c r="C326" s="157">
        <v>105</v>
      </c>
      <c r="D326" s="158">
        <v>45478</v>
      </c>
      <c r="E326" s="158" t="s">
        <v>29</v>
      </c>
      <c r="F326" s="159" t="s">
        <v>281</v>
      </c>
      <c r="G326" s="159" t="s">
        <v>403</v>
      </c>
      <c r="H326" s="165" t="s">
        <v>404</v>
      </c>
      <c r="I326" s="160">
        <v>4000418.05</v>
      </c>
      <c r="J326" s="159">
        <v>4000418.05</v>
      </c>
      <c r="K326" s="159">
        <v>0</v>
      </c>
      <c r="L326" s="159">
        <v>995614.25</v>
      </c>
      <c r="M326" s="159">
        <v>0</v>
      </c>
      <c r="N326" s="162">
        <v>995614.25</v>
      </c>
      <c r="O326" s="163">
        <v>0.24887755168487954</v>
      </c>
      <c r="P326" s="162">
        <v>995614.25</v>
      </c>
      <c r="Q326" s="162"/>
      <c r="R326" s="172">
        <v>0</v>
      </c>
      <c r="S326" s="156"/>
      <c r="T326" s="171">
        <v>0</v>
      </c>
      <c r="U326" s="155" t="s">
        <v>571</v>
      </c>
    </row>
    <row r="327" spans="1:21" hidden="1">
      <c r="A327" s="155">
        <v>45478</v>
      </c>
      <c r="B327" s="156" t="s">
        <v>17</v>
      </c>
      <c r="C327" s="157">
        <v>105</v>
      </c>
      <c r="D327" s="158">
        <v>45478</v>
      </c>
      <c r="E327" s="158" t="s">
        <v>29</v>
      </c>
      <c r="F327" s="159" t="s">
        <v>281</v>
      </c>
      <c r="G327" s="159" t="s">
        <v>405</v>
      </c>
      <c r="H327" s="165" t="s">
        <v>404</v>
      </c>
      <c r="I327" s="160">
        <v>445272.58</v>
      </c>
      <c r="J327" s="159">
        <v>445272.58</v>
      </c>
      <c r="K327" s="159">
        <v>0</v>
      </c>
      <c r="L327" s="159">
        <v>110809.5</v>
      </c>
      <c r="M327" s="159">
        <v>0</v>
      </c>
      <c r="N327" s="162">
        <v>110809.5</v>
      </c>
      <c r="O327" s="163">
        <v>0.24885767724569968</v>
      </c>
      <c r="P327" s="162">
        <v>110809.5</v>
      </c>
      <c r="Q327" s="162"/>
      <c r="R327" s="172">
        <v>0</v>
      </c>
      <c r="S327" s="156"/>
      <c r="T327" s="171">
        <v>0</v>
      </c>
      <c r="U327" s="155" t="s">
        <v>571</v>
      </c>
    </row>
    <row r="328" spans="1:21" hidden="1">
      <c r="A328" s="155">
        <v>45481</v>
      </c>
      <c r="B328" s="156" t="s">
        <v>17</v>
      </c>
      <c r="C328" s="157">
        <v>102</v>
      </c>
      <c r="D328" s="158">
        <v>45481</v>
      </c>
      <c r="E328" s="158" t="s">
        <v>29</v>
      </c>
      <c r="F328" s="159" t="s">
        <v>281</v>
      </c>
      <c r="G328" s="159" t="s">
        <v>406</v>
      </c>
      <c r="H328" s="165" t="s">
        <v>63</v>
      </c>
      <c r="I328" s="160">
        <v>670</v>
      </c>
      <c r="J328" s="159">
        <v>670</v>
      </c>
      <c r="K328" s="159">
        <v>0</v>
      </c>
      <c r="L328" s="159">
        <v>66.7</v>
      </c>
      <c r="M328" s="159">
        <v>0</v>
      </c>
      <c r="N328" s="162">
        <v>66.7</v>
      </c>
      <c r="O328" s="163">
        <v>9.9552238805970153E-2</v>
      </c>
      <c r="P328" s="162">
        <v>66.7</v>
      </c>
      <c r="Q328" s="162">
        <v>0</v>
      </c>
      <c r="R328" s="172">
        <v>0</v>
      </c>
      <c r="S328" s="156"/>
      <c r="T328" s="171">
        <v>0</v>
      </c>
      <c r="U328" s="155" t="s">
        <v>571</v>
      </c>
    </row>
    <row r="329" spans="1:21" hidden="1">
      <c r="A329" s="155">
        <v>45482</v>
      </c>
      <c r="B329" s="156" t="s">
        <v>17</v>
      </c>
      <c r="C329" s="157">
        <v>101</v>
      </c>
      <c r="D329" s="158">
        <v>45482</v>
      </c>
      <c r="E329" s="158" t="s">
        <v>29</v>
      </c>
      <c r="F329" s="159" t="s">
        <v>281</v>
      </c>
      <c r="G329" s="159">
        <v>1317262</v>
      </c>
      <c r="H329" s="165" t="s">
        <v>291</v>
      </c>
      <c r="I329" s="160">
        <v>1969604.51</v>
      </c>
      <c r="J329" s="159">
        <v>1969604.51</v>
      </c>
      <c r="K329" s="159">
        <v>0</v>
      </c>
      <c r="L329" s="159">
        <v>196078.1</v>
      </c>
      <c r="M329" s="159">
        <v>0</v>
      </c>
      <c r="N329" s="162">
        <v>196078.1</v>
      </c>
      <c r="O329" s="163">
        <v>9.9552016155771292E-2</v>
      </c>
      <c r="P329" s="162">
        <v>196078.1</v>
      </c>
      <c r="Q329" s="162">
        <v>0</v>
      </c>
      <c r="R329" s="172">
        <v>0</v>
      </c>
      <c r="S329" s="156"/>
      <c r="T329" s="171">
        <v>0</v>
      </c>
      <c r="U329" s="155" t="s">
        <v>571</v>
      </c>
    </row>
    <row r="330" spans="1:21" hidden="1">
      <c r="A330" s="155">
        <v>45482</v>
      </c>
      <c r="B330" s="156" t="s">
        <v>17</v>
      </c>
      <c r="C330" s="157">
        <v>101</v>
      </c>
      <c r="D330" s="158">
        <v>45482</v>
      </c>
      <c r="E330" s="158" t="s">
        <v>29</v>
      </c>
      <c r="F330" s="159" t="s">
        <v>281</v>
      </c>
      <c r="G330" s="159" t="s">
        <v>407</v>
      </c>
      <c r="H330" s="165" t="s">
        <v>311</v>
      </c>
      <c r="I330" s="160">
        <v>165556.49</v>
      </c>
      <c r="J330" s="159">
        <v>165556.49</v>
      </c>
      <c r="K330" s="159">
        <v>0</v>
      </c>
      <c r="L330" s="159">
        <v>32955</v>
      </c>
      <c r="M330" s="159">
        <v>0</v>
      </c>
      <c r="N330" s="162">
        <v>32955</v>
      </c>
      <c r="O330" s="163">
        <v>0.19905592344945222</v>
      </c>
      <c r="P330" s="162">
        <v>32955</v>
      </c>
      <c r="Q330" s="162">
        <v>0</v>
      </c>
      <c r="R330" s="172">
        <v>0</v>
      </c>
      <c r="S330" s="156"/>
      <c r="T330" s="171">
        <v>0</v>
      </c>
      <c r="U330" s="155" t="s">
        <v>571</v>
      </c>
    </row>
    <row r="331" spans="1:21" hidden="1">
      <c r="A331" s="155">
        <v>45483</v>
      </c>
      <c r="B331" s="156" t="s">
        <v>17</v>
      </c>
      <c r="C331" s="157">
        <v>100</v>
      </c>
      <c r="D331" s="158">
        <v>45483</v>
      </c>
      <c r="E331" s="158" t="s">
        <v>29</v>
      </c>
      <c r="F331" s="159" t="s">
        <v>281</v>
      </c>
      <c r="G331" s="159" t="s">
        <v>408</v>
      </c>
      <c r="H331" s="165" t="s">
        <v>20</v>
      </c>
      <c r="I331" s="160">
        <v>4095138.61</v>
      </c>
      <c r="J331" s="159">
        <v>4095138.61</v>
      </c>
      <c r="K331" s="159">
        <v>0</v>
      </c>
      <c r="L331" s="159"/>
      <c r="M331" s="159">
        <v>0</v>
      </c>
      <c r="N331" s="162">
        <v>0</v>
      </c>
      <c r="O331" s="163">
        <v>0</v>
      </c>
      <c r="P331" s="162">
        <v>0</v>
      </c>
      <c r="Q331" s="162">
        <v>0</v>
      </c>
      <c r="R331" s="172">
        <v>0</v>
      </c>
      <c r="S331" s="156"/>
      <c r="T331" s="171">
        <v>0</v>
      </c>
      <c r="U331" s="155" t="s">
        <v>571</v>
      </c>
    </row>
    <row r="332" spans="1:21" hidden="1">
      <c r="A332" s="155">
        <v>45483</v>
      </c>
      <c r="B332" s="156" t="s">
        <v>17</v>
      </c>
      <c r="C332" s="157">
        <v>100</v>
      </c>
      <c r="D332" s="158">
        <v>45483</v>
      </c>
      <c r="E332" s="158" t="s">
        <v>29</v>
      </c>
      <c r="F332" s="159" t="s">
        <v>281</v>
      </c>
      <c r="G332" s="159" t="s">
        <v>409</v>
      </c>
      <c r="H332" s="165" t="s">
        <v>410</v>
      </c>
      <c r="I332" s="160">
        <v>58303.19</v>
      </c>
      <c r="J332" s="159">
        <v>58303.19</v>
      </c>
      <c r="K332" s="159">
        <v>0</v>
      </c>
      <c r="L332" s="159">
        <v>14510.5</v>
      </c>
      <c r="M332" s="159">
        <v>0</v>
      </c>
      <c r="N332" s="162">
        <v>14510.5</v>
      </c>
      <c r="O332" s="163">
        <v>0.24888003555208557</v>
      </c>
      <c r="P332" s="162">
        <v>14510.5</v>
      </c>
      <c r="Q332" s="162">
        <v>0</v>
      </c>
      <c r="R332" s="172">
        <v>0</v>
      </c>
      <c r="S332" s="156"/>
      <c r="T332" s="171">
        <v>0</v>
      </c>
      <c r="U332" s="155" t="s">
        <v>571</v>
      </c>
    </row>
    <row r="333" spans="1:21" hidden="1">
      <c r="A333" s="155">
        <v>45483</v>
      </c>
      <c r="B333" s="156" t="s">
        <v>17</v>
      </c>
      <c r="C333" s="157">
        <v>100</v>
      </c>
      <c r="D333" s="158">
        <v>45483</v>
      </c>
      <c r="E333" s="158" t="s">
        <v>29</v>
      </c>
      <c r="F333" s="159" t="s">
        <v>281</v>
      </c>
      <c r="G333" s="159" t="s">
        <v>411</v>
      </c>
      <c r="H333" s="165" t="s">
        <v>410</v>
      </c>
      <c r="I333" s="160">
        <v>20766.03</v>
      </c>
      <c r="J333" s="159">
        <v>20766.03</v>
      </c>
      <c r="K333" s="159">
        <v>0</v>
      </c>
      <c r="L333" s="159">
        <v>2067.3000000000002</v>
      </c>
      <c r="M333" s="159">
        <v>0</v>
      </c>
      <c r="N333" s="162">
        <v>2067.3000000000002</v>
      </c>
      <c r="O333" s="163">
        <v>9.9552008737346542E-2</v>
      </c>
      <c r="P333" s="162">
        <v>2067.3000000000002</v>
      </c>
      <c r="Q333" s="162">
        <v>0</v>
      </c>
      <c r="R333" s="172">
        <v>0</v>
      </c>
      <c r="S333" s="156"/>
      <c r="T333" s="171">
        <v>0</v>
      </c>
      <c r="U333" s="155" t="s">
        <v>571</v>
      </c>
    </row>
    <row r="334" spans="1:21" hidden="1">
      <c r="A334" s="155">
        <v>45483</v>
      </c>
      <c r="B334" s="156" t="s">
        <v>17</v>
      </c>
      <c r="C334" s="157">
        <v>100</v>
      </c>
      <c r="D334" s="158">
        <v>45483</v>
      </c>
      <c r="E334" s="158" t="s">
        <v>29</v>
      </c>
      <c r="F334" s="159" t="s">
        <v>281</v>
      </c>
      <c r="G334" s="159" t="s">
        <v>412</v>
      </c>
      <c r="H334" s="165" t="s">
        <v>320</v>
      </c>
      <c r="I334" s="160">
        <v>174326.59</v>
      </c>
      <c r="J334" s="159">
        <v>174326.59</v>
      </c>
      <c r="K334" s="159">
        <v>0</v>
      </c>
      <c r="L334" s="159">
        <v>17354.560000000001</v>
      </c>
      <c r="M334" s="159">
        <v>0</v>
      </c>
      <c r="N334" s="162">
        <v>17354.560000000001</v>
      </c>
      <c r="O334" s="163">
        <v>9.9551996055220277E-2</v>
      </c>
      <c r="P334" s="162">
        <v>17354.560000000001</v>
      </c>
      <c r="Q334" s="162">
        <v>0</v>
      </c>
      <c r="R334" s="172">
        <v>0</v>
      </c>
      <c r="S334" s="156"/>
      <c r="T334" s="171">
        <v>0</v>
      </c>
      <c r="U334" s="155" t="s">
        <v>571</v>
      </c>
    </row>
    <row r="335" spans="1:21" hidden="1">
      <c r="A335" s="155">
        <v>45483</v>
      </c>
      <c r="B335" s="156" t="s">
        <v>17</v>
      </c>
      <c r="C335" s="157">
        <v>100</v>
      </c>
      <c r="D335" s="158">
        <v>45483</v>
      </c>
      <c r="E335" s="158" t="s">
        <v>29</v>
      </c>
      <c r="F335" s="159" t="s">
        <v>281</v>
      </c>
      <c r="G335" s="159" t="s">
        <v>413</v>
      </c>
      <c r="H335" s="165" t="s">
        <v>320</v>
      </c>
      <c r="I335" s="160">
        <v>152673.73000000001</v>
      </c>
      <c r="J335" s="159">
        <v>152673.73000000001</v>
      </c>
      <c r="K335" s="159">
        <v>0</v>
      </c>
      <c r="L335" s="159">
        <v>15198.98</v>
      </c>
      <c r="M335" s="159">
        <v>0</v>
      </c>
      <c r="N335" s="162">
        <v>15198.98</v>
      </c>
      <c r="O335" s="163">
        <v>9.95520316429028E-2</v>
      </c>
      <c r="P335" s="162">
        <v>15198.98</v>
      </c>
      <c r="Q335" s="162">
        <v>0</v>
      </c>
      <c r="R335" s="172">
        <v>0</v>
      </c>
      <c r="S335" s="156"/>
      <c r="T335" s="171">
        <v>0</v>
      </c>
      <c r="U335" s="155" t="s">
        <v>571</v>
      </c>
    </row>
    <row r="336" spans="1:21" hidden="1">
      <c r="A336" s="155">
        <v>45484</v>
      </c>
      <c r="B336" s="156" t="s">
        <v>17</v>
      </c>
      <c r="C336" s="157">
        <v>99</v>
      </c>
      <c r="D336" s="158">
        <v>45484</v>
      </c>
      <c r="E336" s="158" t="s">
        <v>29</v>
      </c>
      <c r="F336" s="159" t="s">
        <v>281</v>
      </c>
      <c r="G336" s="159" t="s">
        <v>414</v>
      </c>
      <c r="H336" s="165" t="s">
        <v>320</v>
      </c>
      <c r="I336" s="160">
        <v>99326.35</v>
      </c>
      <c r="J336" s="159">
        <v>99326.35</v>
      </c>
      <c r="K336" s="159">
        <v>0</v>
      </c>
      <c r="L336" s="159">
        <v>9888.14</v>
      </c>
      <c r="M336" s="159">
        <v>0</v>
      </c>
      <c r="N336" s="162">
        <v>9888.14</v>
      </c>
      <c r="O336" s="163">
        <v>9.9552032265355556E-2</v>
      </c>
      <c r="P336" s="162">
        <v>9888.14</v>
      </c>
      <c r="Q336" s="162">
        <v>0</v>
      </c>
      <c r="R336" s="172">
        <v>0</v>
      </c>
      <c r="S336" s="156"/>
      <c r="T336" s="171">
        <v>0</v>
      </c>
      <c r="U336" s="155" t="s">
        <v>571</v>
      </c>
    </row>
    <row r="337" spans="1:21" hidden="1">
      <c r="A337" s="155">
        <v>45484</v>
      </c>
      <c r="B337" s="156" t="s">
        <v>17</v>
      </c>
      <c r="C337" s="157">
        <v>99</v>
      </c>
      <c r="D337" s="158">
        <v>45484</v>
      </c>
      <c r="E337" s="158" t="s">
        <v>29</v>
      </c>
      <c r="F337" s="159" t="s">
        <v>281</v>
      </c>
      <c r="G337" s="159" t="s">
        <v>415</v>
      </c>
      <c r="H337" s="165" t="s">
        <v>320</v>
      </c>
      <c r="I337" s="160">
        <v>147811.68</v>
      </c>
      <c r="J337" s="159">
        <v>147811.68</v>
      </c>
      <c r="K337" s="159">
        <v>0</v>
      </c>
      <c r="L337" s="159">
        <v>14714.95</v>
      </c>
      <c r="M337" s="159">
        <v>0</v>
      </c>
      <c r="N337" s="162">
        <v>14714.95</v>
      </c>
      <c r="O337" s="163">
        <v>9.9552011045405897E-2</v>
      </c>
      <c r="P337" s="162">
        <v>14714.95</v>
      </c>
      <c r="Q337" s="162">
        <v>0</v>
      </c>
      <c r="R337" s="172">
        <v>0</v>
      </c>
      <c r="S337" s="156"/>
      <c r="T337" s="171">
        <v>0</v>
      </c>
      <c r="U337" s="155" t="s">
        <v>571</v>
      </c>
    </row>
    <row r="338" spans="1:21" hidden="1">
      <c r="A338" s="155">
        <v>45484</v>
      </c>
      <c r="B338" s="156" t="s">
        <v>17</v>
      </c>
      <c r="C338" s="157">
        <v>99</v>
      </c>
      <c r="D338" s="158">
        <v>45484</v>
      </c>
      <c r="E338" s="158" t="s">
        <v>29</v>
      </c>
      <c r="F338" s="159" t="s">
        <v>281</v>
      </c>
      <c r="G338" s="159" t="s">
        <v>416</v>
      </c>
      <c r="H338" s="165" t="s">
        <v>417</v>
      </c>
      <c r="I338" s="160">
        <v>19000000</v>
      </c>
      <c r="J338" s="159">
        <v>19000000</v>
      </c>
      <c r="K338" s="159">
        <v>0</v>
      </c>
      <c r="L338" s="159">
        <v>2458934.79</v>
      </c>
      <c r="M338" s="159">
        <v>0</v>
      </c>
      <c r="N338" s="162">
        <v>2458934.79</v>
      </c>
      <c r="O338" s="163">
        <v>0.12941762052631578</v>
      </c>
      <c r="P338" s="162">
        <v>2458934.79</v>
      </c>
      <c r="Q338" s="162">
        <v>0</v>
      </c>
      <c r="R338" s="172">
        <v>0</v>
      </c>
      <c r="S338" s="156"/>
      <c r="T338" s="171">
        <v>0</v>
      </c>
      <c r="U338" s="155" t="s">
        <v>571</v>
      </c>
    </row>
    <row r="339" spans="1:21" hidden="1">
      <c r="A339" s="155">
        <v>45485</v>
      </c>
      <c r="B339" s="156" t="s">
        <v>17</v>
      </c>
      <c r="C339" s="157">
        <v>98</v>
      </c>
      <c r="D339" s="158">
        <v>45485</v>
      </c>
      <c r="E339" s="158" t="s">
        <v>29</v>
      </c>
      <c r="F339" s="159" t="s">
        <v>281</v>
      </c>
      <c r="G339" s="159" t="s">
        <v>418</v>
      </c>
      <c r="H339" s="165" t="s">
        <v>113</v>
      </c>
      <c r="I339" s="160">
        <v>-2187318.84</v>
      </c>
      <c r="J339" s="159">
        <v>-2187319</v>
      </c>
      <c r="K339" s="159">
        <v>0.16000000014901161</v>
      </c>
      <c r="L339" s="159">
        <v>-217752</v>
      </c>
      <c r="M339" s="159">
        <v>-163314</v>
      </c>
      <c r="N339" s="162">
        <v>-381066</v>
      </c>
      <c r="O339" s="163">
        <v>0.17421602787456447</v>
      </c>
      <c r="P339" s="162">
        <v>-381066.02787456446</v>
      </c>
      <c r="Q339" s="162">
        <v>-163314</v>
      </c>
      <c r="R339" s="172">
        <v>-8165.7000000000007</v>
      </c>
      <c r="S339" s="172">
        <v>-65325.600000000006</v>
      </c>
      <c r="T339" s="171">
        <v>-89822.699999999983</v>
      </c>
      <c r="U339" s="155" t="s">
        <v>571</v>
      </c>
    </row>
    <row r="340" spans="1:21" hidden="1">
      <c r="A340" s="155">
        <v>45485</v>
      </c>
      <c r="B340" s="156" t="s">
        <v>17</v>
      </c>
      <c r="C340" s="157">
        <v>98</v>
      </c>
      <c r="D340" s="158">
        <v>45485</v>
      </c>
      <c r="E340" s="158" t="s">
        <v>29</v>
      </c>
      <c r="F340" s="159" t="s">
        <v>281</v>
      </c>
      <c r="G340" s="159" t="s">
        <v>419</v>
      </c>
      <c r="H340" s="165" t="s">
        <v>63</v>
      </c>
      <c r="I340" s="160">
        <v>24835.5</v>
      </c>
      <c r="J340" s="159">
        <v>24835.5</v>
      </c>
      <c r="K340" s="159">
        <v>0</v>
      </c>
      <c r="L340" s="159">
        <v>2472.42</v>
      </c>
      <c r="M340" s="159">
        <v>0</v>
      </c>
      <c r="N340" s="162">
        <v>2472.42</v>
      </c>
      <c r="O340" s="163">
        <v>9.9551851180769466E-2</v>
      </c>
      <c r="P340" s="162">
        <v>2472.42</v>
      </c>
      <c r="Q340" s="162">
        <v>0</v>
      </c>
      <c r="R340" s="172">
        <v>0</v>
      </c>
      <c r="S340" s="156"/>
      <c r="T340" s="171">
        <v>0</v>
      </c>
      <c r="U340" s="155" t="s">
        <v>571</v>
      </c>
    </row>
    <row r="341" spans="1:21" hidden="1">
      <c r="A341" s="155">
        <v>45485</v>
      </c>
      <c r="B341" s="156" t="s">
        <v>17</v>
      </c>
      <c r="C341" s="157">
        <v>98</v>
      </c>
      <c r="D341" s="158">
        <v>45485</v>
      </c>
      <c r="E341" s="158" t="s">
        <v>29</v>
      </c>
      <c r="F341" s="159" t="s">
        <v>281</v>
      </c>
      <c r="G341" s="159" t="s">
        <v>420</v>
      </c>
      <c r="H341" s="165" t="s">
        <v>320</v>
      </c>
      <c r="I341" s="160">
        <v>97418.5</v>
      </c>
      <c r="J341" s="159">
        <v>97418.5</v>
      </c>
      <c r="K341" s="159">
        <v>0</v>
      </c>
      <c r="L341" s="159">
        <v>9698.2099999999991</v>
      </c>
      <c r="M341" s="159">
        <v>0</v>
      </c>
      <c r="N341" s="162">
        <v>9698.2099999999991</v>
      </c>
      <c r="O341" s="163">
        <v>9.9552035804287675E-2</v>
      </c>
      <c r="P341" s="162">
        <v>9698.2099999999991</v>
      </c>
      <c r="Q341" s="162">
        <v>0</v>
      </c>
      <c r="R341" s="172">
        <v>0</v>
      </c>
      <c r="S341" s="156"/>
      <c r="T341" s="171">
        <v>0</v>
      </c>
      <c r="U341" s="155" t="s">
        <v>571</v>
      </c>
    </row>
    <row r="342" spans="1:21" hidden="1">
      <c r="A342" s="155">
        <v>45485</v>
      </c>
      <c r="B342" s="156" t="s">
        <v>17</v>
      </c>
      <c r="C342" s="157">
        <v>98</v>
      </c>
      <c r="D342" s="158">
        <v>45485</v>
      </c>
      <c r="E342" s="158" t="s">
        <v>29</v>
      </c>
      <c r="F342" s="159" t="s">
        <v>281</v>
      </c>
      <c r="G342" s="159" t="s">
        <v>421</v>
      </c>
      <c r="H342" s="165" t="s">
        <v>320</v>
      </c>
      <c r="I342" s="160">
        <v>152673.75</v>
      </c>
      <c r="J342" s="159">
        <v>152673.75</v>
      </c>
      <c r="K342" s="159">
        <v>0</v>
      </c>
      <c r="L342" s="159">
        <v>15198.98</v>
      </c>
      <c r="M342" s="159">
        <v>0</v>
      </c>
      <c r="N342" s="162">
        <v>15198.98</v>
      </c>
      <c r="O342" s="163">
        <v>9.9552018601757011E-2</v>
      </c>
      <c r="P342" s="162">
        <v>15198.98</v>
      </c>
      <c r="Q342" s="162">
        <v>0</v>
      </c>
      <c r="R342" s="172">
        <v>0</v>
      </c>
      <c r="S342" s="156"/>
      <c r="T342" s="171">
        <v>0</v>
      </c>
      <c r="U342" s="155" t="s">
        <v>571</v>
      </c>
    </row>
    <row r="343" spans="1:21" hidden="1">
      <c r="A343" s="155">
        <v>45485</v>
      </c>
      <c r="B343" s="156" t="s">
        <v>17</v>
      </c>
      <c r="C343" s="157">
        <v>98</v>
      </c>
      <c r="D343" s="158">
        <v>45485</v>
      </c>
      <c r="E343" s="158" t="s">
        <v>29</v>
      </c>
      <c r="F343" s="159" t="s">
        <v>281</v>
      </c>
      <c r="G343" s="159" t="s">
        <v>422</v>
      </c>
      <c r="H343" s="165" t="s">
        <v>113</v>
      </c>
      <c r="I343" s="160">
        <v>383976.15</v>
      </c>
      <c r="J343" s="159">
        <v>383976</v>
      </c>
      <c r="K343" s="159">
        <v>0.15000000002328306</v>
      </c>
      <c r="L343" s="159">
        <v>38225.599999999999</v>
      </c>
      <c r="M343" s="159">
        <v>28669.200000000001</v>
      </c>
      <c r="N343" s="162">
        <v>66894.8</v>
      </c>
      <c r="O343" s="163">
        <v>0.17421602878199596</v>
      </c>
      <c r="P343" s="162">
        <v>66894.773867595679</v>
      </c>
      <c r="Q343" s="162">
        <v>28669.200000000001</v>
      </c>
      <c r="R343" s="172">
        <v>1433.46</v>
      </c>
      <c r="S343" s="172">
        <v>11467.68</v>
      </c>
      <c r="T343" s="171">
        <v>15768.060000000001</v>
      </c>
      <c r="U343" s="155" t="s">
        <v>571</v>
      </c>
    </row>
    <row r="344" spans="1:21" hidden="1">
      <c r="A344" s="155">
        <v>45485</v>
      </c>
      <c r="B344" s="156" t="s">
        <v>17</v>
      </c>
      <c r="C344" s="157">
        <v>98</v>
      </c>
      <c r="D344" s="158">
        <v>45485</v>
      </c>
      <c r="E344" s="158" t="s">
        <v>29</v>
      </c>
      <c r="F344" s="159" t="s">
        <v>281</v>
      </c>
      <c r="G344" s="159" t="s">
        <v>423</v>
      </c>
      <c r="H344" s="165" t="s">
        <v>320</v>
      </c>
      <c r="I344" s="160">
        <v>99793.31</v>
      </c>
      <c r="J344" s="159">
        <v>99793.31</v>
      </c>
      <c r="K344" s="159">
        <v>0</v>
      </c>
      <c r="L344" s="159">
        <v>9934.6299999999992</v>
      </c>
      <c r="M344" s="159">
        <v>0</v>
      </c>
      <c r="N344" s="162">
        <v>9934.6299999999992</v>
      </c>
      <c r="O344" s="163">
        <v>9.9552064161415224E-2</v>
      </c>
      <c r="P344" s="162">
        <v>9934.6299999999992</v>
      </c>
      <c r="Q344" s="162">
        <v>0</v>
      </c>
      <c r="R344" s="172">
        <v>0</v>
      </c>
      <c r="S344" s="156"/>
      <c r="T344" s="171">
        <v>0</v>
      </c>
      <c r="U344" s="155" t="s">
        <v>571</v>
      </c>
    </row>
    <row r="345" spans="1:21" hidden="1">
      <c r="A345" s="155">
        <v>45485</v>
      </c>
      <c r="B345" s="156" t="s">
        <v>17</v>
      </c>
      <c r="C345" s="157">
        <v>98</v>
      </c>
      <c r="D345" s="158">
        <v>45485</v>
      </c>
      <c r="E345" s="158" t="s">
        <v>29</v>
      </c>
      <c r="F345" s="159" t="s">
        <v>281</v>
      </c>
      <c r="G345" s="159" t="s">
        <v>424</v>
      </c>
      <c r="H345" s="165" t="s">
        <v>113</v>
      </c>
      <c r="I345" s="160">
        <v>81301.210000000006</v>
      </c>
      <c r="J345" s="159">
        <v>81301</v>
      </c>
      <c r="K345" s="159">
        <v>0.21000000000640284</v>
      </c>
      <c r="L345" s="159">
        <v>8093.7</v>
      </c>
      <c r="M345" s="159">
        <v>6070.28</v>
      </c>
      <c r="N345" s="162">
        <v>14163.98</v>
      </c>
      <c r="O345" s="163">
        <v>0.17421610330276754</v>
      </c>
      <c r="P345" s="162">
        <v>14163.943414618305</v>
      </c>
      <c r="Q345" s="162">
        <v>6070.28</v>
      </c>
      <c r="R345" s="172">
        <v>303.51400000000001</v>
      </c>
      <c r="S345" s="172">
        <v>2428.1120000000001</v>
      </c>
      <c r="T345" s="171">
        <v>3338.6539999999995</v>
      </c>
      <c r="U345" s="155" t="s">
        <v>571</v>
      </c>
    </row>
    <row r="346" spans="1:21" hidden="1">
      <c r="A346" s="155">
        <v>45485</v>
      </c>
      <c r="B346" s="156" t="s">
        <v>17</v>
      </c>
      <c r="C346" s="157">
        <v>98</v>
      </c>
      <c r="D346" s="158">
        <v>45485</v>
      </c>
      <c r="E346" s="158" t="s">
        <v>29</v>
      </c>
      <c r="F346" s="159" t="s">
        <v>281</v>
      </c>
      <c r="G346" s="159" t="s">
        <v>425</v>
      </c>
      <c r="H346" s="165" t="s">
        <v>320</v>
      </c>
      <c r="I346" s="160">
        <v>222241.92000000001</v>
      </c>
      <c r="J346" s="159">
        <v>222241.92000000001</v>
      </c>
      <c r="K346" s="159">
        <v>0</v>
      </c>
      <c r="L346" s="159">
        <v>22124.63</v>
      </c>
      <c r="M346" s="159">
        <v>0</v>
      </c>
      <c r="N346" s="162">
        <v>22124.63</v>
      </c>
      <c r="O346" s="163">
        <v>9.9552010709770683E-2</v>
      </c>
      <c r="P346" s="162">
        <v>22124.63</v>
      </c>
      <c r="Q346" s="162">
        <v>0</v>
      </c>
      <c r="R346" s="172">
        <v>0</v>
      </c>
      <c r="S346" s="156"/>
      <c r="T346" s="171">
        <v>0</v>
      </c>
      <c r="U346" s="155" t="s">
        <v>571</v>
      </c>
    </row>
    <row r="347" spans="1:21" hidden="1">
      <c r="A347" s="155">
        <v>45485</v>
      </c>
      <c r="B347" s="156" t="s">
        <v>17</v>
      </c>
      <c r="C347" s="157">
        <v>98</v>
      </c>
      <c r="D347" s="158">
        <v>45485</v>
      </c>
      <c r="E347" s="158" t="s">
        <v>29</v>
      </c>
      <c r="F347" s="159" t="s">
        <v>281</v>
      </c>
      <c r="G347" s="159" t="s">
        <v>426</v>
      </c>
      <c r="H347" s="165" t="s">
        <v>113</v>
      </c>
      <c r="I347" s="160">
        <v>2187318.84</v>
      </c>
      <c r="J347" s="159">
        <v>2187319</v>
      </c>
      <c r="K347" s="159">
        <v>-0.16000000014901161</v>
      </c>
      <c r="L347" s="159">
        <v>217752</v>
      </c>
      <c r="M347" s="159">
        <v>163314</v>
      </c>
      <c r="N347" s="162">
        <v>381066</v>
      </c>
      <c r="O347" s="163">
        <v>0.17421602787456447</v>
      </c>
      <c r="P347" s="162">
        <v>381066.02787456446</v>
      </c>
      <c r="Q347" s="162">
        <v>163314</v>
      </c>
      <c r="R347" s="172">
        <v>8165.7000000000007</v>
      </c>
      <c r="S347" s="172">
        <v>65325.600000000006</v>
      </c>
      <c r="T347" s="171">
        <v>89822.699999999983</v>
      </c>
      <c r="U347" s="155" t="s">
        <v>571</v>
      </c>
    </row>
    <row r="348" spans="1:21" hidden="1">
      <c r="A348" s="155">
        <v>45485</v>
      </c>
      <c r="B348" s="156" t="s">
        <v>17</v>
      </c>
      <c r="C348" s="157">
        <v>98</v>
      </c>
      <c r="D348" s="158">
        <v>45485</v>
      </c>
      <c r="E348" s="158" t="s">
        <v>29</v>
      </c>
      <c r="F348" s="159" t="s">
        <v>281</v>
      </c>
      <c r="G348" s="159" t="s">
        <v>427</v>
      </c>
      <c r="H348" s="165" t="s">
        <v>320</v>
      </c>
      <c r="I348" s="160">
        <v>99793.31</v>
      </c>
      <c r="J348" s="159">
        <v>99793.31</v>
      </c>
      <c r="K348" s="159">
        <v>0</v>
      </c>
      <c r="L348" s="159">
        <v>9934.6299999999992</v>
      </c>
      <c r="M348" s="159">
        <v>0</v>
      </c>
      <c r="N348" s="162">
        <v>9934.6299999999992</v>
      </c>
      <c r="O348" s="163">
        <v>9.9552064161415224E-2</v>
      </c>
      <c r="P348" s="162">
        <v>9934.6299999999992</v>
      </c>
      <c r="Q348" s="162">
        <v>0</v>
      </c>
      <c r="R348" s="172">
        <v>0</v>
      </c>
      <c r="S348" s="156"/>
      <c r="T348" s="171">
        <v>0</v>
      </c>
      <c r="U348" s="155" t="s">
        <v>571</v>
      </c>
    </row>
    <row r="349" spans="1:21" hidden="1">
      <c r="A349" s="155">
        <v>45485</v>
      </c>
      <c r="B349" s="156" t="s">
        <v>17</v>
      </c>
      <c r="C349" s="157">
        <v>98</v>
      </c>
      <c r="D349" s="158">
        <v>45485</v>
      </c>
      <c r="E349" s="158" t="s">
        <v>29</v>
      </c>
      <c r="F349" s="159" t="s">
        <v>281</v>
      </c>
      <c r="G349" s="159" t="s">
        <v>428</v>
      </c>
      <c r="H349" s="165" t="s">
        <v>113</v>
      </c>
      <c r="I349" s="160">
        <v>2059395.77</v>
      </c>
      <c r="J349" s="159">
        <v>2059396</v>
      </c>
      <c r="K349" s="159">
        <v>-0.22999999998137355</v>
      </c>
      <c r="L349" s="159">
        <v>205017</v>
      </c>
      <c r="M349" s="159">
        <v>153762.75</v>
      </c>
      <c r="N349" s="162">
        <v>358779.75</v>
      </c>
      <c r="O349" s="163">
        <v>0.17421602745158596</v>
      </c>
      <c r="P349" s="162">
        <v>358779.79006968631</v>
      </c>
      <c r="Q349" s="162">
        <v>153762.75</v>
      </c>
      <c r="R349" s="172">
        <v>7688.1375000000007</v>
      </c>
      <c r="S349" s="172">
        <v>61505.100000000006</v>
      </c>
      <c r="T349" s="171">
        <v>84569.512499999983</v>
      </c>
      <c r="U349" s="155" t="s">
        <v>571</v>
      </c>
    </row>
    <row r="350" spans="1:21" hidden="1">
      <c r="A350" s="155">
        <v>45485</v>
      </c>
      <c r="B350" s="156" t="s">
        <v>17</v>
      </c>
      <c r="C350" s="157">
        <v>98</v>
      </c>
      <c r="D350" s="158">
        <v>45485</v>
      </c>
      <c r="E350" s="158" t="s">
        <v>29</v>
      </c>
      <c r="F350" s="159" t="s">
        <v>281</v>
      </c>
      <c r="G350" s="159" t="s">
        <v>429</v>
      </c>
      <c r="H350" s="165" t="s">
        <v>320</v>
      </c>
      <c r="I350" s="160">
        <v>99793.31</v>
      </c>
      <c r="J350" s="159">
        <v>99793.31</v>
      </c>
      <c r="K350" s="159">
        <v>0</v>
      </c>
      <c r="L350" s="159">
        <v>9934.6299999999992</v>
      </c>
      <c r="M350" s="159">
        <v>0</v>
      </c>
      <c r="N350" s="162">
        <v>9934.6299999999992</v>
      </c>
      <c r="O350" s="163">
        <v>9.9552064161415224E-2</v>
      </c>
      <c r="P350" s="162">
        <v>9934.6299999999992</v>
      </c>
      <c r="Q350" s="162">
        <v>0</v>
      </c>
      <c r="R350" s="172">
        <v>0</v>
      </c>
      <c r="S350" s="156"/>
      <c r="T350" s="171">
        <v>0</v>
      </c>
      <c r="U350" s="155" t="s">
        <v>571</v>
      </c>
    </row>
    <row r="351" spans="1:21" hidden="1">
      <c r="A351" s="155">
        <v>45485</v>
      </c>
      <c r="B351" s="156" t="s">
        <v>17</v>
      </c>
      <c r="C351" s="157">
        <v>98</v>
      </c>
      <c r="D351" s="158">
        <v>45485</v>
      </c>
      <c r="E351" s="158" t="s">
        <v>29</v>
      </c>
      <c r="F351" s="159" t="s">
        <v>281</v>
      </c>
      <c r="G351" s="159" t="s">
        <v>430</v>
      </c>
      <c r="H351" s="165" t="s">
        <v>320</v>
      </c>
      <c r="I351" s="160">
        <v>159593.26</v>
      </c>
      <c r="J351" s="159">
        <v>159593.26</v>
      </c>
      <c r="K351" s="159">
        <v>0</v>
      </c>
      <c r="L351" s="159">
        <v>15887.83</v>
      </c>
      <c r="M351" s="159">
        <v>0</v>
      </c>
      <c r="N351" s="162">
        <v>15887.83</v>
      </c>
      <c r="O351" s="163">
        <v>9.9552011156360865E-2</v>
      </c>
      <c r="P351" s="162">
        <v>15887.830000000002</v>
      </c>
      <c r="Q351" s="162">
        <v>0</v>
      </c>
      <c r="R351" s="172">
        <v>0</v>
      </c>
      <c r="S351" s="156"/>
      <c r="T351" s="171">
        <v>0</v>
      </c>
      <c r="U351" s="155" t="s">
        <v>571</v>
      </c>
    </row>
    <row r="352" spans="1:21" hidden="1">
      <c r="A352" s="155">
        <v>45485</v>
      </c>
      <c r="B352" s="156" t="s">
        <v>17</v>
      </c>
      <c r="C352" s="157">
        <v>98</v>
      </c>
      <c r="D352" s="158">
        <v>45485</v>
      </c>
      <c r="E352" s="158" t="s">
        <v>29</v>
      </c>
      <c r="F352" s="159" t="s">
        <v>281</v>
      </c>
      <c r="G352" s="159" t="s">
        <v>431</v>
      </c>
      <c r="H352" s="165" t="s">
        <v>320</v>
      </c>
      <c r="I352" s="160">
        <v>169276.17</v>
      </c>
      <c r="J352" s="159">
        <v>169276.17</v>
      </c>
      <c r="K352" s="159">
        <v>0</v>
      </c>
      <c r="L352" s="159">
        <v>16851.78</v>
      </c>
      <c r="M352" s="159">
        <v>0</v>
      </c>
      <c r="N352" s="162">
        <v>16851.78</v>
      </c>
      <c r="O352" s="163">
        <v>9.9551992462967448E-2</v>
      </c>
      <c r="P352" s="162">
        <v>16851.78</v>
      </c>
      <c r="Q352" s="162">
        <v>0</v>
      </c>
      <c r="R352" s="172">
        <v>0</v>
      </c>
      <c r="S352" s="156"/>
      <c r="T352" s="171">
        <v>0</v>
      </c>
      <c r="U352" s="155" t="s">
        <v>571</v>
      </c>
    </row>
    <row r="353" spans="1:21" hidden="1">
      <c r="A353" s="155">
        <v>45485</v>
      </c>
      <c r="B353" s="156" t="s">
        <v>17</v>
      </c>
      <c r="C353" s="157">
        <v>98</v>
      </c>
      <c r="D353" s="158">
        <v>45485</v>
      </c>
      <c r="E353" s="158" t="s">
        <v>29</v>
      </c>
      <c r="F353" s="159" t="s">
        <v>281</v>
      </c>
      <c r="G353" s="159" t="s">
        <v>432</v>
      </c>
      <c r="H353" s="165" t="s">
        <v>320</v>
      </c>
      <c r="I353" s="160">
        <v>92329.49</v>
      </c>
      <c r="J353" s="159">
        <v>92329.49</v>
      </c>
      <c r="K353" s="159">
        <v>0</v>
      </c>
      <c r="L353" s="159">
        <v>9191.59</v>
      </c>
      <c r="M353" s="159">
        <v>0</v>
      </c>
      <c r="N353" s="162">
        <v>9191.59</v>
      </c>
      <c r="O353" s="163">
        <v>9.9552049946338914E-2</v>
      </c>
      <c r="P353" s="162">
        <v>9191.59</v>
      </c>
      <c r="Q353" s="162">
        <v>0</v>
      </c>
      <c r="R353" s="172">
        <v>0</v>
      </c>
      <c r="S353" s="156"/>
      <c r="T353" s="171">
        <v>0</v>
      </c>
      <c r="U353" s="155" t="s">
        <v>571</v>
      </c>
    </row>
    <row r="354" spans="1:21" hidden="1">
      <c r="A354" s="155">
        <v>45485</v>
      </c>
      <c r="B354" s="156" t="s">
        <v>17</v>
      </c>
      <c r="C354" s="157">
        <v>98</v>
      </c>
      <c r="D354" s="158">
        <v>45485</v>
      </c>
      <c r="E354" s="158" t="s">
        <v>29</v>
      </c>
      <c r="F354" s="159" t="s">
        <v>281</v>
      </c>
      <c r="G354" s="159" t="s">
        <v>433</v>
      </c>
      <c r="H354" s="165" t="s">
        <v>320</v>
      </c>
      <c r="I354" s="160">
        <v>223406</v>
      </c>
      <c r="J354" s="159">
        <v>223406</v>
      </c>
      <c r="K354" s="159">
        <v>0</v>
      </c>
      <c r="L354" s="159">
        <v>22240.52</v>
      </c>
      <c r="M354" s="159">
        <v>0</v>
      </c>
      <c r="N354" s="162">
        <v>22240.52</v>
      </c>
      <c r="O354" s="163">
        <v>9.9552026355603701E-2</v>
      </c>
      <c r="P354" s="162">
        <v>22240.52</v>
      </c>
      <c r="Q354" s="162">
        <v>0</v>
      </c>
      <c r="R354" s="172">
        <v>0</v>
      </c>
      <c r="S354" s="156"/>
      <c r="T354" s="171">
        <v>0</v>
      </c>
      <c r="U354" s="155" t="s">
        <v>571</v>
      </c>
    </row>
    <row r="355" spans="1:21" hidden="1">
      <c r="A355" s="155">
        <v>45485</v>
      </c>
      <c r="B355" s="156" t="s">
        <v>17</v>
      </c>
      <c r="C355" s="157">
        <v>98</v>
      </c>
      <c r="D355" s="158">
        <v>45485</v>
      </c>
      <c r="E355" s="158" t="s">
        <v>29</v>
      </c>
      <c r="F355" s="159" t="s">
        <v>281</v>
      </c>
      <c r="G355" s="159" t="s">
        <v>434</v>
      </c>
      <c r="H355" s="165" t="s">
        <v>113</v>
      </c>
      <c r="I355" s="160">
        <v>7049676.4299999997</v>
      </c>
      <c r="J355" s="159">
        <v>7049676</v>
      </c>
      <c r="K355" s="159">
        <v>0.42999999970197678</v>
      </c>
      <c r="L355" s="159">
        <v>701809.5</v>
      </c>
      <c r="M355" s="159">
        <v>500039.27</v>
      </c>
      <c r="N355" s="162">
        <v>1201848.77</v>
      </c>
      <c r="O355" s="163">
        <v>0.17048282739410781</v>
      </c>
      <c r="P355" s="162">
        <v>1201848.6966923843</v>
      </c>
      <c r="Q355" s="162">
        <v>500039.27</v>
      </c>
      <c r="R355" s="172">
        <v>25001.963500000002</v>
      </c>
      <c r="S355" s="172">
        <v>200015.70800000001</v>
      </c>
      <c r="T355" s="171">
        <v>275021.59849999996</v>
      </c>
      <c r="U355" s="155" t="s">
        <v>571</v>
      </c>
    </row>
    <row r="356" spans="1:21" hidden="1">
      <c r="A356" s="155">
        <v>45485</v>
      </c>
      <c r="B356" s="156" t="s">
        <v>17</v>
      </c>
      <c r="C356" s="157">
        <v>98</v>
      </c>
      <c r="D356" s="158">
        <v>45485</v>
      </c>
      <c r="E356" s="158" t="s">
        <v>29</v>
      </c>
      <c r="F356" s="159" t="s">
        <v>281</v>
      </c>
      <c r="G356" s="159">
        <v>1317411</v>
      </c>
      <c r="H356" s="165" t="s">
        <v>435</v>
      </c>
      <c r="I356" s="160">
        <v>554499</v>
      </c>
      <c r="J356" s="159">
        <v>0</v>
      </c>
      <c r="K356" s="159">
        <v>554499</v>
      </c>
      <c r="L356" s="159">
        <v>55201.49</v>
      </c>
      <c r="M356" s="159">
        <v>0</v>
      </c>
      <c r="N356" s="162">
        <v>55201.49</v>
      </c>
      <c r="O356" s="163">
        <v>9.9552010012642037E-2</v>
      </c>
      <c r="P356" s="162">
        <v>0</v>
      </c>
      <c r="Q356" s="162">
        <v>55201.49</v>
      </c>
      <c r="R356" s="172">
        <v>2760.0745000000002</v>
      </c>
      <c r="S356" s="156"/>
      <c r="T356" s="171">
        <v>52441.415499999996</v>
      </c>
      <c r="U356" s="155" t="s">
        <v>571</v>
      </c>
    </row>
    <row r="357" spans="1:21" hidden="1">
      <c r="A357" s="155">
        <v>45485</v>
      </c>
      <c r="B357" s="156" t="s">
        <v>17</v>
      </c>
      <c r="C357" s="157">
        <v>98</v>
      </c>
      <c r="D357" s="158">
        <v>45485</v>
      </c>
      <c r="E357" s="158" t="s">
        <v>29</v>
      </c>
      <c r="F357" s="159" t="s">
        <v>281</v>
      </c>
      <c r="G357" s="159">
        <v>1317416</v>
      </c>
      <c r="H357" s="165" t="s">
        <v>435</v>
      </c>
      <c r="I357" s="160">
        <v>6242638.8499999996</v>
      </c>
      <c r="J357" s="159">
        <v>0</v>
      </c>
      <c r="K357" s="159">
        <v>6242638.8499999996</v>
      </c>
      <c r="L357" s="159">
        <v>621463.30000000005</v>
      </c>
      <c r="M357" s="159">
        <v>590390.14</v>
      </c>
      <c r="N357" s="162">
        <v>1211853.44</v>
      </c>
      <c r="O357" s="163">
        <v>0.19412518794035313</v>
      </c>
      <c r="P357" s="162">
        <v>0</v>
      </c>
      <c r="Q357" s="162">
        <v>1211853.44</v>
      </c>
      <c r="R357" s="172">
        <v>60592.671999999999</v>
      </c>
      <c r="S357" s="156"/>
      <c r="T357" s="171">
        <v>1151260.7679999999</v>
      </c>
      <c r="U357" s="155" t="s">
        <v>571</v>
      </c>
    </row>
    <row r="358" spans="1:21" hidden="1">
      <c r="A358" s="155">
        <v>45485</v>
      </c>
      <c r="B358" s="156" t="s">
        <v>17</v>
      </c>
      <c r="C358" s="157">
        <v>98</v>
      </c>
      <c r="D358" s="158">
        <v>45485</v>
      </c>
      <c r="E358" s="158" t="s">
        <v>29</v>
      </c>
      <c r="F358" s="159" t="s">
        <v>281</v>
      </c>
      <c r="G358" s="159">
        <v>1317419</v>
      </c>
      <c r="H358" s="165" t="s">
        <v>435</v>
      </c>
      <c r="I358" s="160">
        <v>7695050.4299999997</v>
      </c>
      <c r="J358" s="159">
        <v>0</v>
      </c>
      <c r="K358" s="159">
        <v>7695050.4299999997</v>
      </c>
      <c r="L358" s="159">
        <v>1532107.6</v>
      </c>
      <c r="M358" s="159">
        <v>727751.11</v>
      </c>
      <c r="N358" s="162">
        <v>2259858.71</v>
      </c>
      <c r="O358" s="163">
        <v>0.29367692006145829</v>
      </c>
      <c r="P358" s="162">
        <v>0</v>
      </c>
      <c r="Q358" s="162">
        <v>2259858.71</v>
      </c>
      <c r="R358" s="172">
        <v>112992.93550000001</v>
      </c>
      <c r="S358" s="156"/>
      <c r="T358" s="171">
        <v>2146865.7744999998</v>
      </c>
      <c r="U358" s="155" t="s">
        <v>571</v>
      </c>
    </row>
    <row r="359" spans="1:21" hidden="1">
      <c r="A359" s="155">
        <v>45488</v>
      </c>
      <c r="B359" s="156" t="s">
        <v>17</v>
      </c>
      <c r="C359" s="157">
        <v>95</v>
      </c>
      <c r="D359" s="158">
        <v>45488</v>
      </c>
      <c r="E359" s="158" t="s">
        <v>29</v>
      </c>
      <c r="F359" s="159" t="s">
        <v>327</v>
      </c>
      <c r="G359" s="159" t="s">
        <v>436</v>
      </c>
      <c r="H359" s="165" t="s">
        <v>437</v>
      </c>
      <c r="I359" s="160">
        <v>105472.5</v>
      </c>
      <c r="J359" s="159">
        <v>105472.5</v>
      </c>
      <c r="K359" s="159">
        <v>0</v>
      </c>
      <c r="L359" s="159">
        <v>10500</v>
      </c>
      <c r="M359" s="159">
        <v>0</v>
      </c>
      <c r="N359" s="162">
        <v>10500</v>
      </c>
      <c r="O359" s="163">
        <v>9.9552015928322551E-2</v>
      </c>
      <c r="P359" s="162">
        <v>10500</v>
      </c>
      <c r="Q359" s="162">
        <v>0</v>
      </c>
      <c r="R359" s="172">
        <v>0</v>
      </c>
      <c r="S359" s="156"/>
      <c r="T359" s="171">
        <v>0</v>
      </c>
      <c r="U359" s="155" t="s">
        <v>571</v>
      </c>
    </row>
    <row r="360" spans="1:21" hidden="1">
      <c r="A360" s="155">
        <v>45490</v>
      </c>
      <c r="B360" s="156" t="s">
        <v>17</v>
      </c>
      <c r="C360" s="157">
        <v>93</v>
      </c>
      <c r="D360" s="158">
        <v>45490</v>
      </c>
      <c r="E360" s="158" t="s">
        <v>29</v>
      </c>
      <c r="F360" s="159" t="s">
        <v>327</v>
      </c>
      <c r="G360" s="159" t="s">
        <v>438</v>
      </c>
      <c r="H360" s="165" t="s">
        <v>321</v>
      </c>
      <c r="I360" s="160">
        <v>1356717.88</v>
      </c>
      <c r="J360" s="159">
        <v>1356717.88</v>
      </c>
      <c r="K360" s="159">
        <v>0</v>
      </c>
      <c r="L360" s="159">
        <v>135064</v>
      </c>
      <c r="M360" s="159">
        <v>0</v>
      </c>
      <c r="N360" s="162">
        <v>135064</v>
      </c>
      <c r="O360" s="163">
        <v>9.9552015928322551E-2</v>
      </c>
      <c r="P360" s="162">
        <v>135064</v>
      </c>
      <c r="Q360" s="162">
        <v>0</v>
      </c>
      <c r="R360" s="172">
        <v>0</v>
      </c>
      <c r="S360" s="156"/>
      <c r="T360" s="171">
        <v>0</v>
      </c>
      <c r="U360" s="155" t="s">
        <v>571</v>
      </c>
    </row>
    <row r="361" spans="1:21" hidden="1">
      <c r="A361" s="155">
        <v>45490</v>
      </c>
      <c r="B361" s="156" t="s">
        <v>17</v>
      </c>
      <c r="C361" s="157">
        <v>93</v>
      </c>
      <c r="D361" s="158">
        <v>45490</v>
      </c>
      <c r="E361" s="158" t="s">
        <v>29</v>
      </c>
      <c r="F361" s="159" t="s">
        <v>327</v>
      </c>
      <c r="G361" s="159" t="s">
        <v>439</v>
      </c>
      <c r="H361" s="165" t="s">
        <v>404</v>
      </c>
      <c r="I361" s="160">
        <v>15107.5</v>
      </c>
      <c r="J361" s="159">
        <v>15107.5</v>
      </c>
      <c r="K361" s="159">
        <v>0</v>
      </c>
      <c r="L361" s="159">
        <v>3000</v>
      </c>
      <c r="M361" s="159">
        <v>0</v>
      </c>
      <c r="N361" s="162">
        <v>3000</v>
      </c>
      <c r="O361" s="163">
        <v>0.19857686579513487</v>
      </c>
      <c r="P361" s="162">
        <v>3000</v>
      </c>
      <c r="Q361" s="162"/>
      <c r="R361" s="172">
        <v>0</v>
      </c>
      <c r="S361" s="156"/>
      <c r="T361" s="171">
        <v>0</v>
      </c>
      <c r="U361" s="155" t="s">
        <v>571</v>
      </c>
    </row>
    <row r="362" spans="1:21" hidden="1">
      <c r="A362" s="155">
        <v>45490</v>
      </c>
      <c r="B362" s="156" t="s">
        <v>17</v>
      </c>
      <c r="C362" s="157">
        <v>93</v>
      </c>
      <c r="D362" s="158">
        <v>45490</v>
      </c>
      <c r="E362" s="158" t="s">
        <v>29</v>
      </c>
      <c r="F362" s="159" t="s">
        <v>327</v>
      </c>
      <c r="G362" s="159" t="s">
        <v>440</v>
      </c>
      <c r="H362" s="165" t="s">
        <v>404</v>
      </c>
      <c r="I362" s="160">
        <v>42229</v>
      </c>
      <c r="J362" s="159">
        <v>42229</v>
      </c>
      <c r="K362" s="159">
        <v>0</v>
      </c>
      <c r="L362" s="159">
        <v>8400</v>
      </c>
      <c r="M362" s="159">
        <v>0</v>
      </c>
      <c r="N362" s="162">
        <v>8400</v>
      </c>
      <c r="O362" s="163">
        <v>0.19891543725875582</v>
      </c>
      <c r="P362" s="162">
        <v>8400</v>
      </c>
      <c r="Q362" s="162"/>
      <c r="R362" s="172">
        <v>0</v>
      </c>
      <c r="S362" s="156"/>
      <c r="T362" s="171">
        <v>0</v>
      </c>
      <c r="U362" s="155" t="s">
        <v>571</v>
      </c>
    </row>
    <row r="363" spans="1:21" hidden="1">
      <c r="A363" s="155">
        <v>45490</v>
      </c>
      <c r="B363" s="156" t="s">
        <v>17</v>
      </c>
      <c r="C363" s="157">
        <v>93</v>
      </c>
      <c r="D363" s="158">
        <v>45490</v>
      </c>
      <c r="E363" s="158" t="s">
        <v>29</v>
      </c>
      <c r="F363" s="159" t="s">
        <v>327</v>
      </c>
      <c r="G363" s="159" t="s">
        <v>441</v>
      </c>
      <c r="H363" s="165" t="s">
        <v>320</v>
      </c>
      <c r="I363" s="160">
        <v>237957.01</v>
      </c>
      <c r="J363" s="159">
        <v>237957.01</v>
      </c>
      <c r="K363" s="159">
        <v>0</v>
      </c>
      <c r="L363" s="159">
        <v>23689.1</v>
      </c>
      <c r="M363" s="159">
        <v>0</v>
      </c>
      <c r="N363" s="162">
        <v>23689.1</v>
      </c>
      <c r="O363" s="163">
        <v>9.9552015719141865E-2</v>
      </c>
      <c r="P363" s="162">
        <v>23689.1</v>
      </c>
      <c r="Q363" s="162">
        <v>0</v>
      </c>
      <c r="R363" s="172">
        <v>0</v>
      </c>
      <c r="S363" s="156"/>
      <c r="T363" s="171">
        <v>0</v>
      </c>
      <c r="U363" s="155" t="s">
        <v>571</v>
      </c>
    </row>
    <row r="364" spans="1:21" hidden="1">
      <c r="A364" s="155">
        <v>45490</v>
      </c>
      <c r="B364" s="156" t="s">
        <v>17</v>
      </c>
      <c r="C364" s="157">
        <v>93</v>
      </c>
      <c r="D364" s="158">
        <v>45490</v>
      </c>
      <c r="E364" s="158" t="s">
        <v>29</v>
      </c>
      <c r="F364" s="159" t="s">
        <v>327</v>
      </c>
      <c r="G364" s="159" t="s">
        <v>442</v>
      </c>
      <c r="H364" s="165" t="s">
        <v>443</v>
      </c>
      <c r="I364" s="160">
        <v>186958</v>
      </c>
      <c r="J364" s="159">
        <v>186958</v>
      </c>
      <c r="K364" s="159">
        <v>0</v>
      </c>
      <c r="L364" s="159">
        <v>37224.089999999997</v>
      </c>
      <c r="M364" s="159">
        <v>0</v>
      </c>
      <c r="N364" s="162">
        <v>37224.089999999997</v>
      </c>
      <c r="O364" s="163">
        <v>0.19910402336353616</v>
      </c>
      <c r="P364" s="162">
        <v>37224.089999999997</v>
      </c>
      <c r="Q364" s="162">
        <v>0</v>
      </c>
      <c r="R364" s="172">
        <v>0</v>
      </c>
      <c r="S364" s="156"/>
      <c r="T364" s="171">
        <v>0</v>
      </c>
      <c r="U364" s="155" t="s">
        <v>571</v>
      </c>
    </row>
    <row r="365" spans="1:21" hidden="1">
      <c r="A365" s="155">
        <v>45492</v>
      </c>
      <c r="B365" s="156" t="s">
        <v>17</v>
      </c>
      <c r="C365" s="157">
        <v>91</v>
      </c>
      <c r="D365" s="158">
        <v>45492</v>
      </c>
      <c r="E365" s="158" t="s">
        <v>29</v>
      </c>
      <c r="F365" s="159" t="s">
        <v>327</v>
      </c>
      <c r="G365" s="159" t="s">
        <v>444</v>
      </c>
      <c r="H365" s="165" t="s">
        <v>320</v>
      </c>
      <c r="I365" s="160">
        <v>-505850.13</v>
      </c>
      <c r="J365" s="159">
        <v>0</v>
      </c>
      <c r="K365" s="159">
        <v>-505850.13</v>
      </c>
      <c r="L365" s="159">
        <v>-50358.400000000001</v>
      </c>
      <c r="M365" s="159">
        <v>0</v>
      </c>
      <c r="N365" s="162">
        <v>-50358.400000000001</v>
      </c>
      <c r="O365" s="163">
        <v>9.9552015534719748E-2</v>
      </c>
      <c r="P365" s="162">
        <v>0</v>
      </c>
      <c r="Q365" s="162">
        <v>-50358.400000000001</v>
      </c>
      <c r="R365" s="172">
        <v>-2517.92</v>
      </c>
      <c r="S365" s="156"/>
      <c r="T365" s="171">
        <v>-47840.480000000003</v>
      </c>
      <c r="U365" s="155" t="s">
        <v>571</v>
      </c>
    </row>
    <row r="366" spans="1:21" hidden="1">
      <c r="A366" s="155">
        <v>45492</v>
      </c>
      <c r="B366" s="156" t="s">
        <v>17</v>
      </c>
      <c r="C366" s="157">
        <v>91</v>
      </c>
      <c r="D366" s="158">
        <v>45492</v>
      </c>
      <c r="E366" s="158" t="s">
        <v>29</v>
      </c>
      <c r="F366" s="159" t="s">
        <v>327</v>
      </c>
      <c r="G366" s="159">
        <v>1317494</v>
      </c>
      <c r="H366" s="165" t="s">
        <v>445</v>
      </c>
      <c r="I366" s="160">
        <v>10654901.26</v>
      </c>
      <c r="J366" s="159">
        <v>10654901.26</v>
      </c>
      <c r="K366" s="159">
        <v>0</v>
      </c>
      <c r="L366" s="159">
        <v>1060716.8999999999</v>
      </c>
      <c r="M366" s="159">
        <v>0</v>
      </c>
      <c r="N366" s="162">
        <v>1060716.8999999999</v>
      </c>
      <c r="O366" s="163">
        <v>9.9552015932994189E-2</v>
      </c>
      <c r="P366" s="162">
        <v>1060716.8999999999</v>
      </c>
      <c r="Q366" s="162">
        <v>0</v>
      </c>
      <c r="R366" s="172">
        <v>0</v>
      </c>
      <c r="S366" s="156"/>
      <c r="T366" s="171">
        <v>0</v>
      </c>
      <c r="U366" s="155" t="s">
        <v>571</v>
      </c>
    </row>
    <row r="367" spans="1:21" hidden="1">
      <c r="A367" s="155">
        <v>45492</v>
      </c>
      <c r="B367" s="156" t="s">
        <v>17</v>
      </c>
      <c r="C367" s="157">
        <v>91</v>
      </c>
      <c r="D367" s="158">
        <v>45492</v>
      </c>
      <c r="E367" s="158" t="s">
        <v>29</v>
      </c>
      <c r="F367" s="159" t="s">
        <v>327</v>
      </c>
      <c r="G367" s="159">
        <v>1317496</v>
      </c>
      <c r="H367" s="165" t="s">
        <v>320</v>
      </c>
      <c r="I367" s="160">
        <v>135023.51999999999</v>
      </c>
      <c r="J367" s="159">
        <v>135023.51999999999</v>
      </c>
      <c r="K367" s="159">
        <v>0</v>
      </c>
      <c r="L367" s="159">
        <v>13441.86</v>
      </c>
      <c r="M367" s="159">
        <v>0</v>
      </c>
      <c r="N367" s="162">
        <v>13441.86</v>
      </c>
      <c r="O367" s="163">
        <v>9.9551989164554461E-2</v>
      </c>
      <c r="P367" s="162">
        <v>13441.86</v>
      </c>
      <c r="Q367" s="162">
        <v>0</v>
      </c>
      <c r="R367" s="172">
        <v>0</v>
      </c>
      <c r="S367" s="156"/>
      <c r="T367" s="171">
        <v>0</v>
      </c>
      <c r="U367" s="155" t="s">
        <v>571</v>
      </c>
    </row>
    <row r="368" spans="1:21" hidden="1">
      <c r="A368" s="155">
        <v>45492</v>
      </c>
      <c r="B368" s="156" t="s">
        <v>17</v>
      </c>
      <c r="C368" s="157">
        <v>91</v>
      </c>
      <c r="D368" s="158">
        <v>45492</v>
      </c>
      <c r="E368" s="158" t="s">
        <v>29</v>
      </c>
      <c r="F368" s="159" t="s">
        <v>327</v>
      </c>
      <c r="G368" s="159" t="s">
        <v>446</v>
      </c>
      <c r="H368" s="165" t="s">
        <v>320</v>
      </c>
      <c r="I368" s="160">
        <v>92789.02</v>
      </c>
      <c r="J368" s="159">
        <v>92789.02</v>
      </c>
      <c r="K368" s="159">
        <v>0</v>
      </c>
      <c r="L368" s="159">
        <v>9237.33</v>
      </c>
      <c r="M368" s="159">
        <v>0</v>
      </c>
      <c r="N368" s="162">
        <v>9237.33</v>
      </c>
      <c r="O368" s="163">
        <v>9.9551972851960283E-2</v>
      </c>
      <c r="P368" s="162">
        <v>9237.33</v>
      </c>
      <c r="Q368" s="162">
        <v>0</v>
      </c>
      <c r="R368" s="172">
        <v>0</v>
      </c>
      <c r="S368" s="156"/>
      <c r="T368" s="171">
        <v>0</v>
      </c>
      <c r="U368" s="155" t="s">
        <v>571</v>
      </c>
    </row>
    <row r="369" spans="1:21" hidden="1">
      <c r="A369" s="155">
        <v>45492</v>
      </c>
      <c r="B369" s="156" t="s">
        <v>17</v>
      </c>
      <c r="C369" s="157">
        <v>91</v>
      </c>
      <c r="D369" s="158">
        <v>45492</v>
      </c>
      <c r="E369" s="158" t="s">
        <v>29</v>
      </c>
      <c r="F369" s="159" t="s">
        <v>327</v>
      </c>
      <c r="G369" s="159" t="s">
        <v>447</v>
      </c>
      <c r="H369" s="165" t="s">
        <v>320</v>
      </c>
      <c r="I369" s="160">
        <v>147762.54999999999</v>
      </c>
      <c r="J369" s="159">
        <v>147762.54999999999</v>
      </c>
      <c r="K369" s="159">
        <v>0</v>
      </c>
      <c r="L369" s="159">
        <v>14710.06</v>
      </c>
      <c r="M369" s="159">
        <v>0</v>
      </c>
      <c r="N369" s="162">
        <v>14710.06</v>
      </c>
      <c r="O369" s="163">
        <v>9.9552017747392696E-2</v>
      </c>
      <c r="P369" s="162">
        <v>14710.06</v>
      </c>
      <c r="Q369" s="162">
        <v>0</v>
      </c>
      <c r="R369" s="172">
        <v>0</v>
      </c>
      <c r="S369" s="156"/>
      <c r="T369" s="171">
        <v>0</v>
      </c>
      <c r="U369" s="155" t="s">
        <v>571</v>
      </c>
    </row>
    <row r="370" spans="1:21" hidden="1">
      <c r="A370" s="155">
        <v>45492</v>
      </c>
      <c r="B370" s="156" t="s">
        <v>17</v>
      </c>
      <c r="C370" s="157">
        <v>91</v>
      </c>
      <c r="D370" s="158">
        <v>45492</v>
      </c>
      <c r="E370" s="158" t="s">
        <v>29</v>
      </c>
      <c r="F370" s="159" t="s">
        <v>327</v>
      </c>
      <c r="G370" s="159" t="s">
        <v>448</v>
      </c>
      <c r="H370" s="165" t="s">
        <v>320</v>
      </c>
      <c r="I370" s="160">
        <v>161596.17000000001</v>
      </c>
      <c r="J370" s="159">
        <v>161596.17000000001</v>
      </c>
      <c r="K370" s="159">
        <v>0</v>
      </c>
      <c r="L370" s="159">
        <v>16087.23</v>
      </c>
      <c r="M370" s="159">
        <v>0</v>
      </c>
      <c r="N370" s="162">
        <v>16087.23</v>
      </c>
      <c r="O370" s="163">
        <v>9.9552050026928227E-2</v>
      </c>
      <c r="P370" s="162">
        <v>16087.23</v>
      </c>
      <c r="Q370" s="162">
        <v>0</v>
      </c>
      <c r="R370" s="172">
        <v>0</v>
      </c>
      <c r="S370" s="156"/>
      <c r="T370" s="171">
        <v>0</v>
      </c>
      <c r="U370" s="155" t="s">
        <v>571</v>
      </c>
    </row>
    <row r="371" spans="1:21" hidden="1">
      <c r="A371" s="155">
        <v>45499</v>
      </c>
      <c r="B371" s="156" t="s">
        <v>17</v>
      </c>
      <c r="C371" s="157">
        <v>84</v>
      </c>
      <c r="D371" s="158">
        <v>45499</v>
      </c>
      <c r="E371" s="158" t="s">
        <v>27</v>
      </c>
      <c r="F371" s="159" t="s">
        <v>327</v>
      </c>
      <c r="G371" s="159" t="s">
        <v>449</v>
      </c>
      <c r="H371" s="161" t="s">
        <v>107</v>
      </c>
      <c r="I371" s="159">
        <v>16950.939999999999</v>
      </c>
      <c r="J371" s="159">
        <v>16950.939999999999</v>
      </c>
      <c r="K371" s="159">
        <v>0</v>
      </c>
      <c r="L371" s="159">
        <v>1687.5</v>
      </c>
      <c r="M371" s="159">
        <v>1265.6300000000001</v>
      </c>
      <c r="N371" s="162">
        <v>2953.13</v>
      </c>
      <c r="O371" s="163">
        <v>0.17421629714930265</v>
      </c>
      <c r="P371" s="162">
        <v>2953.13</v>
      </c>
      <c r="Q371" s="162">
        <v>0</v>
      </c>
      <c r="R371" s="172">
        <v>0</v>
      </c>
      <c r="S371" s="156"/>
      <c r="T371" s="171">
        <v>0</v>
      </c>
      <c r="U371" s="155" t="s">
        <v>571</v>
      </c>
    </row>
    <row r="372" spans="1:21" hidden="1">
      <c r="A372" s="155">
        <v>45499</v>
      </c>
      <c r="B372" s="156" t="s">
        <v>17</v>
      </c>
      <c r="C372" s="157">
        <v>84</v>
      </c>
      <c r="D372" s="158">
        <v>45499</v>
      </c>
      <c r="E372" s="158" t="s">
        <v>27</v>
      </c>
      <c r="F372" s="159" t="s">
        <v>327</v>
      </c>
      <c r="G372" s="159">
        <v>1317540</v>
      </c>
      <c r="H372" s="161" t="s">
        <v>435</v>
      </c>
      <c r="I372" s="159">
        <v>3724030.89</v>
      </c>
      <c r="J372" s="159">
        <v>0</v>
      </c>
      <c r="K372" s="159">
        <v>3724030.89</v>
      </c>
      <c r="L372" s="159">
        <v>370730.8</v>
      </c>
      <c r="M372" s="159">
        <v>352194.26</v>
      </c>
      <c r="N372" s="162">
        <v>722925.06</v>
      </c>
      <c r="O372" s="163">
        <v>0.19412434573011828</v>
      </c>
      <c r="P372" s="162">
        <v>0</v>
      </c>
      <c r="Q372" s="162">
        <v>722925.06</v>
      </c>
      <c r="R372" s="172">
        <v>36146.253000000004</v>
      </c>
      <c r="S372" s="156"/>
      <c r="T372" s="171">
        <v>686778.80700000003</v>
      </c>
      <c r="U372" s="155" t="s">
        <v>571</v>
      </c>
    </row>
    <row r="373" spans="1:21" hidden="1">
      <c r="A373" s="155">
        <v>45499</v>
      </c>
      <c r="B373" s="156" t="s">
        <v>17</v>
      </c>
      <c r="C373" s="157">
        <v>84</v>
      </c>
      <c r="D373" s="158">
        <v>45499</v>
      </c>
      <c r="E373" s="158" t="s">
        <v>27</v>
      </c>
      <c r="F373" s="159" t="s">
        <v>327</v>
      </c>
      <c r="G373" s="159" t="s">
        <v>450</v>
      </c>
      <c r="H373" s="161" t="s">
        <v>110</v>
      </c>
      <c r="I373" s="159">
        <v>154866.95000000001</v>
      </c>
      <c r="J373" s="159">
        <v>0</v>
      </c>
      <c r="K373" s="159">
        <v>154866.95000000001</v>
      </c>
      <c r="L373" s="159">
        <v>15417.32</v>
      </c>
      <c r="M373" s="159">
        <v>0</v>
      </c>
      <c r="N373" s="162">
        <v>15417.32</v>
      </c>
      <c r="O373" s="163">
        <v>9.9552034827314659E-2</v>
      </c>
      <c r="P373" s="162">
        <v>0</v>
      </c>
      <c r="Q373" s="162">
        <v>15417.32</v>
      </c>
      <c r="R373" s="172">
        <v>770.86599999999999</v>
      </c>
      <c r="S373" s="156"/>
      <c r="T373" s="171">
        <v>14646.454</v>
      </c>
      <c r="U373" s="155" t="s">
        <v>571</v>
      </c>
    </row>
    <row r="374" spans="1:21" hidden="1">
      <c r="A374" s="155">
        <v>45499</v>
      </c>
      <c r="B374" s="156" t="s">
        <v>17</v>
      </c>
      <c r="C374" s="157">
        <v>84</v>
      </c>
      <c r="D374" s="158">
        <v>45499</v>
      </c>
      <c r="E374" s="158" t="s">
        <v>27</v>
      </c>
      <c r="F374" s="159" t="s">
        <v>327</v>
      </c>
      <c r="G374" s="159" t="s">
        <v>451</v>
      </c>
      <c r="H374" s="161" t="s">
        <v>110</v>
      </c>
      <c r="I374" s="159">
        <v>50825.7</v>
      </c>
      <c r="J374" s="159">
        <v>0</v>
      </c>
      <c r="K374" s="159">
        <v>50825.7</v>
      </c>
      <c r="L374" s="159">
        <v>10119.6</v>
      </c>
      <c r="M374" s="159">
        <v>0</v>
      </c>
      <c r="N374" s="162">
        <v>10119.6</v>
      </c>
      <c r="O374" s="163">
        <v>0.19910399660014522</v>
      </c>
      <c r="P374" s="162">
        <v>0</v>
      </c>
      <c r="Q374" s="162">
        <v>10119.6</v>
      </c>
      <c r="R374" s="172">
        <v>505.98</v>
      </c>
      <c r="S374" s="156"/>
      <c r="T374" s="171">
        <v>9613.6200000000008</v>
      </c>
      <c r="U374" s="155" t="s">
        <v>571</v>
      </c>
    </row>
    <row r="375" spans="1:21" hidden="1">
      <c r="A375" s="155">
        <v>45499</v>
      </c>
      <c r="B375" s="156" t="s">
        <v>17</v>
      </c>
      <c r="C375" s="157">
        <v>84</v>
      </c>
      <c r="D375" s="158">
        <v>45499</v>
      </c>
      <c r="E375" s="158" t="s">
        <v>27</v>
      </c>
      <c r="F375" s="159" t="s">
        <v>327</v>
      </c>
      <c r="G375" s="159" t="s">
        <v>452</v>
      </c>
      <c r="H375" s="161" t="s">
        <v>110</v>
      </c>
      <c r="I375" s="159">
        <v>38497.160000000003</v>
      </c>
      <c r="J375" s="159">
        <v>0</v>
      </c>
      <c r="K375" s="159">
        <v>38497.160000000003</v>
      </c>
      <c r="L375" s="159">
        <v>9581.18</v>
      </c>
      <c r="M375" s="159">
        <v>0</v>
      </c>
      <c r="N375" s="162">
        <v>9581.18</v>
      </c>
      <c r="O375" s="163">
        <v>0.24888017713514449</v>
      </c>
      <c r="P375" s="162">
        <v>0</v>
      </c>
      <c r="Q375" s="162">
        <v>9581.18</v>
      </c>
      <c r="R375" s="172">
        <v>479.05900000000003</v>
      </c>
      <c r="S375" s="156"/>
      <c r="T375" s="171">
        <v>9102.121000000001</v>
      </c>
      <c r="U375" s="155" t="s">
        <v>571</v>
      </c>
    </row>
    <row r="376" spans="1:21" hidden="1">
      <c r="A376" s="155">
        <v>45502</v>
      </c>
      <c r="B376" s="156" t="s">
        <v>17</v>
      </c>
      <c r="C376" s="157">
        <v>81</v>
      </c>
      <c r="D376" s="158">
        <v>45502</v>
      </c>
      <c r="E376" s="158" t="s">
        <v>27</v>
      </c>
      <c r="F376" s="159" t="s">
        <v>327</v>
      </c>
      <c r="G376" s="159" t="s">
        <v>454</v>
      </c>
      <c r="H376" s="161" t="s">
        <v>351</v>
      </c>
      <c r="I376" s="159">
        <v>7558.68</v>
      </c>
      <c r="J376" s="159">
        <v>0</v>
      </c>
      <c r="K376" s="159">
        <v>7558.68</v>
      </c>
      <c r="L376" s="159">
        <v>1871.25</v>
      </c>
      <c r="M376" s="159">
        <v>0</v>
      </c>
      <c r="N376" s="162">
        <v>1871.25</v>
      </c>
      <c r="O376" s="163">
        <v>0.24756306656717839</v>
      </c>
      <c r="P376" s="162">
        <v>0</v>
      </c>
      <c r="Q376" s="162">
        <v>1871.25</v>
      </c>
      <c r="R376" s="172">
        <v>93.5625</v>
      </c>
      <c r="S376" s="156"/>
      <c r="T376" s="171">
        <v>1777.6875</v>
      </c>
      <c r="U376" s="155" t="s">
        <v>571</v>
      </c>
    </row>
    <row r="377" spans="1:21" hidden="1">
      <c r="A377" s="155">
        <v>45502</v>
      </c>
      <c r="B377" s="156" t="s">
        <v>17</v>
      </c>
      <c r="C377" s="157">
        <v>81</v>
      </c>
      <c r="D377" s="158">
        <v>45502</v>
      </c>
      <c r="E377" s="158" t="s">
        <v>27</v>
      </c>
      <c r="F377" s="159" t="s">
        <v>327</v>
      </c>
      <c r="G377" s="159" t="s">
        <v>455</v>
      </c>
      <c r="H377" s="161" t="s">
        <v>351</v>
      </c>
      <c r="I377" s="159">
        <v>5062.5</v>
      </c>
      <c r="J377" s="159">
        <v>0</v>
      </c>
      <c r="K377" s="159">
        <v>5062.5</v>
      </c>
      <c r="L377" s="159">
        <v>500</v>
      </c>
      <c r="M377" s="159">
        <v>0</v>
      </c>
      <c r="N377" s="162">
        <v>500</v>
      </c>
      <c r="O377" s="163">
        <v>9.8765432098765427E-2</v>
      </c>
      <c r="P377" s="162">
        <v>0</v>
      </c>
      <c r="Q377" s="162">
        <v>500</v>
      </c>
      <c r="R377" s="172">
        <v>25</v>
      </c>
      <c r="S377" s="156"/>
      <c r="T377" s="171">
        <v>475</v>
      </c>
      <c r="U377" s="155" t="s">
        <v>571</v>
      </c>
    </row>
    <row r="378" spans="1:21" hidden="1">
      <c r="A378" s="155">
        <v>45502</v>
      </c>
      <c r="B378" s="156" t="s">
        <v>17</v>
      </c>
      <c r="C378" s="157">
        <v>81</v>
      </c>
      <c r="D378" s="158">
        <v>45502</v>
      </c>
      <c r="E378" s="158" t="s">
        <v>27</v>
      </c>
      <c r="F378" s="159" t="s">
        <v>327</v>
      </c>
      <c r="G378" s="159" t="s">
        <v>456</v>
      </c>
      <c r="H378" s="161" t="s">
        <v>351</v>
      </c>
      <c r="I378" s="159">
        <v>29618.51</v>
      </c>
      <c r="J378" s="159">
        <v>0</v>
      </c>
      <c r="K378" s="159">
        <v>29618.51</v>
      </c>
      <c r="L378" s="159">
        <v>2944.6</v>
      </c>
      <c r="M378" s="159">
        <v>0</v>
      </c>
      <c r="N378" s="162">
        <v>2944.6</v>
      </c>
      <c r="O378" s="163">
        <v>9.9417560167611399E-2</v>
      </c>
      <c r="P378" s="162">
        <v>0</v>
      </c>
      <c r="Q378" s="162">
        <v>2944.6</v>
      </c>
      <c r="R378" s="172">
        <v>147.22999999999999</v>
      </c>
      <c r="S378" s="156"/>
      <c r="T378" s="171">
        <v>2797.37</v>
      </c>
      <c r="U378" s="155" t="s">
        <v>571</v>
      </c>
    </row>
    <row r="379" spans="1:21" hidden="1">
      <c r="A379" s="155">
        <v>45502</v>
      </c>
      <c r="B379" s="156" t="s">
        <v>17</v>
      </c>
      <c r="C379" s="157">
        <v>81</v>
      </c>
      <c r="D379" s="158">
        <v>45502</v>
      </c>
      <c r="E379" s="158" t="s">
        <v>27</v>
      </c>
      <c r="F379" s="159" t="s">
        <v>327</v>
      </c>
      <c r="G379" s="159" t="s">
        <v>457</v>
      </c>
      <c r="H379" s="161" t="s">
        <v>351</v>
      </c>
      <c r="I379" s="159">
        <v>5062.5</v>
      </c>
      <c r="J379" s="159">
        <v>0</v>
      </c>
      <c r="K379" s="159">
        <v>5062.5</v>
      </c>
      <c r="L379" s="159">
        <v>1000</v>
      </c>
      <c r="M379" s="159">
        <v>0</v>
      </c>
      <c r="N379" s="162">
        <v>1000</v>
      </c>
      <c r="O379" s="163">
        <v>0.19753086419753085</v>
      </c>
      <c r="P379" s="162">
        <v>0</v>
      </c>
      <c r="Q379" s="162">
        <v>1000</v>
      </c>
      <c r="R379" s="172">
        <v>50</v>
      </c>
      <c r="S379" s="156"/>
      <c r="T379" s="171">
        <v>950</v>
      </c>
      <c r="U379" s="155" t="s">
        <v>571</v>
      </c>
    </row>
    <row r="380" spans="1:21" hidden="1">
      <c r="A380" s="155">
        <v>45502</v>
      </c>
      <c r="B380" s="156" t="s">
        <v>17</v>
      </c>
      <c r="C380" s="157">
        <v>81</v>
      </c>
      <c r="D380" s="158">
        <v>45502</v>
      </c>
      <c r="E380" s="158" t="s">
        <v>27</v>
      </c>
      <c r="F380" s="159" t="s">
        <v>327</v>
      </c>
      <c r="G380" s="159" t="s">
        <v>458</v>
      </c>
      <c r="H380" s="161" t="s">
        <v>351</v>
      </c>
      <c r="I380" s="159">
        <v>5062.5</v>
      </c>
      <c r="J380" s="159">
        <v>0</v>
      </c>
      <c r="K380" s="159">
        <v>5062.5</v>
      </c>
      <c r="L380" s="159">
        <v>1000</v>
      </c>
      <c r="M380" s="159">
        <v>0</v>
      </c>
      <c r="N380" s="162">
        <v>1000</v>
      </c>
      <c r="O380" s="163">
        <v>0.19753086419753085</v>
      </c>
      <c r="P380" s="162">
        <v>0</v>
      </c>
      <c r="Q380" s="162">
        <v>1000</v>
      </c>
      <c r="R380" s="172">
        <v>50</v>
      </c>
      <c r="S380" s="156"/>
      <c r="T380" s="171">
        <v>950</v>
      </c>
      <c r="U380" s="155" t="s">
        <v>571</v>
      </c>
    </row>
    <row r="381" spans="1:21" hidden="1">
      <c r="A381" s="155">
        <v>45502</v>
      </c>
      <c r="B381" s="156" t="s">
        <v>17</v>
      </c>
      <c r="C381" s="157">
        <v>81</v>
      </c>
      <c r="D381" s="158">
        <v>45502</v>
      </c>
      <c r="E381" s="158" t="s">
        <v>27</v>
      </c>
      <c r="F381" s="159" t="s">
        <v>327</v>
      </c>
      <c r="G381" s="159" t="s">
        <v>459</v>
      </c>
      <c r="H381" s="161" t="s">
        <v>351</v>
      </c>
      <c r="I381" s="159">
        <v>5062.5</v>
      </c>
      <c r="J381" s="159">
        <v>0</v>
      </c>
      <c r="K381" s="159">
        <v>5062.5</v>
      </c>
      <c r="L381" s="159">
        <v>500</v>
      </c>
      <c r="M381" s="159">
        <v>0</v>
      </c>
      <c r="N381" s="162">
        <v>500</v>
      </c>
      <c r="O381" s="163">
        <v>9.8765432098765427E-2</v>
      </c>
      <c r="P381" s="162">
        <v>0</v>
      </c>
      <c r="Q381" s="162">
        <v>500</v>
      </c>
      <c r="R381" s="172">
        <v>25</v>
      </c>
      <c r="S381" s="156"/>
      <c r="T381" s="171">
        <v>475</v>
      </c>
      <c r="U381" s="155" t="s">
        <v>571</v>
      </c>
    </row>
    <row r="382" spans="1:21" hidden="1">
      <c r="A382" s="155">
        <v>45502</v>
      </c>
      <c r="B382" s="156" t="s">
        <v>17</v>
      </c>
      <c r="C382" s="157">
        <v>81</v>
      </c>
      <c r="D382" s="158">
        <v>45502</v>
      </c>
      <c r="E382" s="158" t="s">
        <v>27</v>
      </c>
      <c r="F382" s="159" t="s">
        <v>327</v>
      </c>
      <c r="G382" s="159" t="s">
        <v>460</v>
      </c>
      <c r="H382" s="161" t="s">
        <v>46</v>
      </c>
      <c r="I382" s="159">
        <v>174872.92</v>
      </c>
      <c r="J382" s="159">
        <v>174872.92</v>
      </c>
      <c r="K382" s="159">
        <v>0</v>
      </c>
      <c r="L382" s="159">
        <v>34817.9</v>
      </c>
      <c r="M382" s="159">
        <v>0</v>
      </c>
      <c r="N382" s="162">
        <v>34817.9</v>
      </c>
      <c r="O382" s="163">
        <v>0.19910401221641405</v>
      </c>
      <c r="P382" s="162">
        <v>34817.9</v>
      </c>
      <c r="Q382" s="162">
        <v>0</v>
      </c>
      <c r="R382" s="172">
        <v>0</v>
      </c>
      <c r="S382" s="171"/>
      <c r="T382" s="171">
        <v>0</v>
      </c>
      <c r="U382" s="155" t="s">
        <v>571</v>
      </c>
    </row>
    <row r="383" spans="1:21" hidden="1">
      <c r="A383" s="155">
        <v>45502</v>
      </c>
      <c r="B383" s="156" t="s">
        <v>17</v>
      </c>
      <c r="C383" s="157">
        <v>81</v>
      </c>
      <c r="D383" s="158">
        <v>45502</v>
      </c>
      <c r="E383" s="158" t="s">
        <v>27</v>
      </c>
      <c r="F383" s="159" t="s">
        <v>327</v>
      </c>
      <c r="G383" s="159" t="s">
        <v>461</v>
      </c>
      <c r="H383" s="161" t="s">
        <v>320</v>
      </c>
      <c r="I383" s="159">
        <v>91388.17</v>
      </c>
      <c r="J383" s="159">
        <v>91388.17</v>
      </c>
      <c r="K383" s="159">
        <v>0</v>
      </c>
      <c r="L383" s="159">
        <v>9097.8799999999992</v>
      </c>
      <c r="M383" s="159">
        <v>0</v>
      </c>
      <c r="N383" s="162">
        <v>9097.8799999999992</v>
      </c>
      <c r="O383" s="163">
        <v>9.9552053619193809E-2</v>
      </c>
      <c r="P383" s="162">
        <v>9097.8799999999992</v>
      </c>
      <c r="Q383" s="162">
        <v>0</v>
      </c>
      <c r="R383" s="172">
        <v>0</v>
      </c>
      <c r="S383" s="156"/>
      <c r="T383" s="171">
        <v>0</v>
      </c>
      <c r="U383" s="155" t="s">
        <v>571</v>
      </c>
    </row>
    <row r="384" spans="1:21" hidden="1">
      <c r="A384" s="155">
        <v>45502</v>
      </c>
      <c r="B384" s="156" t="s">
        <v>17</v>
      </c>
      <c r="C384" s="157">
        <v>81</v>
      </c>
      <c r="D384" s="158">
        <v>45502</v>
      </c>
      <c r="E384" s="158" t="s">
        <v>27</v>
      </c>
      <c r="F384" s="159" t="s">
        <v>327</v>
      </c>
      <c r="G384" s="159" t="s">
        <v>462</v>
      </c>
      <c r="H384" s="161" t="s">
        <v>132</v>
      </c>
      <c r="I384" s="159">
        <v>11848.6</v>
      </c>
      <c r="J384" s="159">
        <v>0</v>
      </c>
      <c r="K384" s="159">
        <v>11848.6</v>
      </c>
      <c r="L384" s="159">
        <v>1080</v>
      </c>
      <c r="M384" s="159">
        <v>0</v>
      </c>
      <c r="N384" s="162">
        <v>1080</v>
      </c>
      <c r="O384" s="163">
        <v>9.115000928379724E-2</v>
      </c>
      <c r="P384" s="162">
        <v>0</v>
      </c>
      <c r="Q384" s="162">
        <v>1080</v>
      </c>
      <c r="R384" s="172">
        <v>54</v>
      </c>
      <c r="S384" s="156"/>
      <c r="T384" s="171">
        <v>1026</v>
      </c>
      <c r="U384" s="155" t="s">
        <v>571</v>
      </c>
    </row>
    <row r="385" spans="1:21" hidden="1">
      <c r="A385" s="155">
        <v>45504</v>
      </c>
      <c r="B385" s="156" t="s">
        <v>17</v>
      </c>
      <c r="C385" s="157">
        <v>79</v>
      </c>
      <c r="D385" s="158">
        <v>45504</v>
      </c>
      <c r="E385" s="158" t="s">
        <v>27</v>
      </c>
      <c r="F385" s="159" t="s">
        <v>327</v>
      </c>
      <c r="G385" s="159" t="s">
        <v>463</v>
      </c>
      <c r="H385" s="161" t="s">
        <v>320</v>
      </c>
      <c r="I385" s="159">
        <v>183789.72</v>
      </c>
      <c r="J385" s="159">
        <v>183789.72</v>
      </c>
      <c r="K385" s="159">
        <v>0</v>
      </c>
      <c r="L385" s="159">
        <v>18296.64</v>
      </c>
      <c r="M385" s="159">
        <v>0</v>
      </c>
      <c r="N385" s="162">
        <v>18296.64</v>
      </c>
      <c r="O385" s="163">
        <v>9.9552031528205159E-2</v>
      </c>
      <c r="P385" s="162">
        <v>18296.64</v>
      </c>
      <c r="Q385" s="162">
        <v>0</v>
      </c>
      <c r="R385" s="172">
        <v>0</v>
      </c>
      <c r="S385" s="156"/>
      <c r="T385" s="171">
        <v>0</v>
      </c>
      <c r="U385" s="155" t="s">
        <v>571</v>
      </c>
    </row>
    <row r="386" spans="1:21" hidden="1">
      <c r="A386" s="155">
        <v>45504</v>
      </c>
      <c r="B386" s="156" t="s">
        <v>17</v>
      </c>
      <c r="C386" s="157">
        <v>79</v>
      </c>
      <c r="D386" s="158">
        <v>45504</v>
      </c>
      <c r="E386" s="158" t="s">
        <v>27</v>
      </c>
      <c r="F386" s="159" t="s">
        <v>327</v>
      </c>
      <c r="G386" s="159" t="s">
        <v>464</v>
      </c>
      <c r="H386" s="161" t="s">
        <v>320</v>
      </c>
      <c r="I386" s="159">
        <v>120050.45</v>
      </c>
      <c r="J386" s="159">
        <v>120050.45</v>
      </c>
      <c r="K386" s="159">
        <v>0</v>
      </c>
      <c r="L386" s="159">
        <v>11951.26</v>
      </c>
      <c r="M386" s="159">
        <v>0</v>
      </c>
      <c r="N386" s="162">
        <v>11951.26</v>
      </c>
      <c r="O386" s="163">
        <v>9.9551980021732531E-2</v>
      </c>
      <c r="P386" s="162">
        <v>11951.26</v>
      </c>
      <c r="Q386" s="162">
        <v>0</v>
      </c>
      <c r="R386" s="172">
        <v>0</v>
      </c>
      <c r="S386" s="156"/>
      <c r="T386" s="171">
        <v>0</v>
      </c>
      <c r="U386" s="155" t="s">
        <v>571</v>
      </c>
    </row>
    <row r="387" spans="1:21" hidden="1">
      <c r="A387" s="155">
        <v>45504</v>
      </c>
      <c r="B387" s="156" t="s">
        <v>17</v>
      </c>
      <c r="C387" s="157">
        <v>79</v>
      </c>
      <c r="D387" s="158">
        <v>45504</v>
      </c>
      <c r="E387" s="158" t="s">
        <v>27</v>
      </c>
      <c r="F387" s="159" t="s">
        <v>327</v>
      </c>
      <c r="G387" s="159" t="s">
        <v>465</v>
      </c>
      <c r="H387" s="161" t="s">
        <v>435</v>
      </c>
      <c r="I387" s="159">
        <v>1928680</v>
      </c>
      <c r="J387" s="159">
        <v>0</v>
      </c>
      <c r="K387" s="159">
        <v>1928680</v>
      </c>
      <c r="L387" s="159">
        <v>192000</v>
      </c>
      <c r="M387" s="159">
        <v>136800</v>
      </c>
      <c r="N387" s="162">
        <v>328800</v>
      </c>
      <c r="O387" s="163">
        <v>0.17047929153618019</v>
      </c>
      <c r="P387" s="162">
        <v>0</v>
      </c>
      <c r="Q387" s="162">
        <v>328800</v>
      </c>
      <c r="R387" s="172">
        <v>16440</v>
      </c>
      <c r="S387" s="156"/>
      <c r="T387" s="171">
        <v>312360</v>
      </c>
      <c r="U387" s="155" t="s">
        <v>571</v>
      </c>
    </row>
    <row r="388" spans="1:21" hidden="1">
      <c r="A388" s="155">
        <v>45504</v>
      </c>
      <c r="B388" s="156" t="s">
        <v>17</v>
      </c>
      <c r="C388" s="157">
        <v>79</v>
      </c>
      <c r="D388" s="158">
        <v>45504</v>
      </c>
      <c r="E388" s="158" t="s">
        <v>27</v>
      </c>
      <c r="F388" s="159" t="s">
        <v>327</v>
      </c>
      <c r="G388" s="159" t="s">
        <v>466</v>
      </c>
      <c r="H388" s="161" t="s">
        <v>435</v>
      </c>
      <c r="I388" s="159">
        <v>2425907.5</v>
      </c>
      <c r="J388" s="159">
        <v>0</v>
      </c>
      <c r="K388" s="159">
        <v>2425907.5</v>
      </c>
      <c r="L388" s="159">
        <v>241500</v>
      </c>
      <c r="M388" s="159">
        <v>181125</v>
      </c>
      <c r="N388" s="162">
        <v>422625</v>
      </c>
      <c r="O388" s="163">
        <v>0.174213155283126</v>
      </c>
      <c r="P388" s="162">
        <v>0</v>
      </c>
      <c r="Q388" s="162">
        <v>422625</v>
      </c>
      <c r="R388" s="172">
        <v>21131.25</v>
      </c>
      <c r="S388" s="156"/>
      <c r="T388" s="171">
        <v>401493.75</v>
      </c>
      <c r="U388" s="155" t="s">
        <v>571</v>
      </c>
    </row>
    <row r="389" spans="1:21" hidden="1">
      <c r="A389" s="155">
        <v>45504</v>
      </c>
      <c r="B389" s="156" t="s">
        <v>17</v>
      </c>
      <c r="C389" s="157">
        <v>79</v>
      </c>
      <c r="D389" s="158">
        <v>45504</v>
      </c>
      <c r="E389" s="158" t="s">
        <v>27</v>
      </c>
      <c r="F389" s="159" t="s">
        <v>327</v>
      </c>
      <c r="G389" s="159" t="s">
        <v>467</v>
      </c>
      <c r="H389" s="161" t="s">
        <v>204</v>
      </c>
      <c r="I389" s="159">
        <v>6479.37</v>
      </c>
      <c r="J389" s="159">
        <v>0</v>
      </c>
      <c r="K389" s="159">
        <v>6479.37</v>
      </c>
      <c r="L389" s="159">
        <v>645.03</v>
      </c>
      <c r="M389" s="159">
        <v>0</v>
      </c>
      <c r="N389" s="162">
        <v>645.03</v>
      </c>
      <c r="O389" s="163">
        <v>9.9551345269679001E-2</v>
      </c>
      <c r="P389" s="162">
        <v>0</v>
      </c>
      <c r="Q389" s="162">
        <v>645.03</v>
      </c>
      <c r="R389" s="172">
        <v>32.2515</v>
      </c>
      <c r="S389" s="156"/>
      <c r="T389" s="171">
        <v>612.77850000000001</v>
      </c>
      <c r="U389" s="155" t="s">
        <v>571</v>
      </c>
    </row>
    <row r="390" spans="1:21" hidden="1">
      <c r="A390" s="155">
        <v>45504</v>
      </c>
      <c r="B390" s="156" t="s">
        <v>17</v>
      </c>
      <c r="C390" s="157">
        <v>79</v>
      </c>
      <c r="D390" s="158">
        <v>45504</v>
      </c>
      <c r="E390" s="158" t="s">
        <v>27</v>
      </c>
      <c r="F390" s="159" t="s">
        <v>327</v>
      </c>
      <c r="G390" s="159" t="s">
        <v>468</v>
      </c>
      <c r="H390" s="161" t="s">
        <v>204</v>
      </c>
      <c r="I390" s="159">
        <v>7281.65</v>
      </c>
      <c r="J390" s="159">
        <v>0</v>
      </c>
      <c r="K390" s="159">
        <v>7281.65</v>
      </c>
      <c r="L390" s="159">
        <v>724.9</v>
      </c>
      <c r="M390" s="159">
        <v>0</v>
      </c>
      <c r="N390" s="162">
        <v>724.9</v>
      </c>
      <c r="O390" s="163">
        <v>9.9551612615272636E-2</v>
      </c>
      <c r="P390" s="162">
        <v>0</v>
      </c>
      <c r="Q390" s="162">
        <v>724.9</v>
      </c>
      <c r="R390" s="172">
        <v>36.244999999999997</v>
      </c>
      <c r="S390" s="156"/>
      <c r="T390" s="171">
        <v>688.65499999999997</v>
      </c>
      <c r="U390" s="155" t="s">
        <v>571</v>
      </c>
    </row>
    <row r="391" spans="1:21" hidden="1">
      <c r="A391" s="155">
        <v>45504</v>
      </c>
      <c r="B391" s="156" t="s">
        <v>17</v>
      </c>
      <c r="C391" s="157">
        <v>79</v>
      </c>
      <c r="D391" s="158">
        <v>45504</v>
      </c>
      <c r="E391" s="158" t="s">
        <v>27</v>
      </c>
      <c r="F391" s="159" t="s">
        <v>327</v>
      </c>
      <c r="G391" s="159" t="s">
        <v>469</v>
      </c>
      <c r="H391" s="161" t="s">
        <v>435</v>
      </c>
      <c r="I391" s="159">
        <v>1839777.03</v>
      </c>
      <c r="J391" s="159">
        <v>0</v>
      </c>
      <c r="K391" s="159">
        <v>1839777.03</v>
      </c>
      <c r="L391" s="159">
        <v>183149.53</v>
      </c>
      <c r="M391" s="159">
        <v>137362.15</v>
      </c>
      <c r="N391" s="162">
        <v>320511.68</v>
      </c>
      <c r="O391" s="163">
        <v>0.17421224136057401</v>
      </c>
      <c r="P391" s="162">
        <v>0</v>
      </c>
      <c r="Q391" s="162">
        <v>320511.68</v>
      </c>
      <c r="R391" s="172">
        <v>16025.584000000001</v>
      </c>
      <c r="S391" s="156"/>
      <c r="T391" s="171">
        <v>304486.09600000002</v>
      </c>
      <c r="U391" s="155" t="s">
        <v>571</v>
      </c>
    </row>
    <row r="392" spans="1:21" hidden="1">
      <c r="A392" s="155">
        <v>45504</v>
      </c>
      <c r="B392" s="156" t="s">
        <v>17</v>
      </c>
      <c r="C392" s="157">
        <v>79</v>
      </c>
      <c r="D392" s="158">
        <v>45504</v>
      </c>
      <c r="E392" s="158" t="s">
        <v>27</v>
      </c>
      <c r="F392" s="159" t="s">
        <v>327</v>
      </c>
      <c r="G392" s="159" t="s">
        <v>470</v>
      </c>
      <c r="H392" s="161" t="s">
        <v>90</v>
      </c>
      <c r="I392" s="159">
        <v>66928.460000000006</v>
      </c>
      <c r="J392" s="159">
        <v>0</v>
      </c>
      <c r="K392" s="159">
        <v>66928.460000000006</v>
      </c>
      <c r="L392" s="159">
        <v>6610.71</v>
      </c>
      <c r="M392" s="159">
        <v>0</v>
      </c>
      <c r="N392" s="162">
        <v>6610.71</v>
      </c>
      <c r="O392" s="163">
        <v>9.8772779173463721E-2</v>
      </c>
      <c r="P392" s="162">
        <v>0</v>
      </c>
      <c r="Q392" s="162">
        <v>6610.71</v>
      </c>
      <c r="R392" s="172">
        <v>330.53550000000001</v>
      </c>
      <c r="S392" s="156"/>
      <c r="T392" s="171">
        <v>6280.1745000000001</v>
      </c>
      <c r="U392" s="155" t="s">
        <v>571</v>
      </c>
    </row>
    <row r="393" spans="1:21" hidden="1">
      <c r="A393" s="155">
        <v>45504</v>
      </c>
      <c r="B393" s="156" t="s">
        <v>17</v>
      </c>
      <c r="C393" s="157">
        <v>79</v>
      </c>
      <c r="D393" s="158">
        <v>45504</v>
      </c>
      <c r="E393" s="158" t="s">
        <v>27</v>
      </c>
      <c r="F393" s="159" t="s">
        <v>327</v>
      </c>
      <c r="G393" s="159" t="s">
        <v>471</v>
      </c>
      <c r="H393" s="161" t="s">
        <v>435</v>
      </c>
      <c r="I393" s="159">
        <v>10085</v>
      </c>
      <c r="J393" s="159">
        <v>0</v>
      </c>
      <c r="K393" s="159">
        <v>10085</v>
      </c>
      <c r="L393" s="159">
        <v>1000</v>
      </c>
      <c r="M393" s="159">
        <v>750</v>
      </c>
      <c r="N393" s="162">
        <v>1750</v>
      </c>
      <c r="O393" s="163">
        <v>0.17352503718393653</v>
      </c>
      <c r="P393" s="162">
        <v>0</v>
      </c>
      <c r="Q393" s="162">
        <v>1749.9999999999998</v>
      </c>
      <c r="R393" s="172">
        <v>87.5</v>
      </c>
      <c r="S393" s="156"/>
      <c r="T393" s="171">
        <v>1662.4999999999998</v>
      </c>
      <c r="U393" s="155" t="s">
        <v>571</v>
      </c>
    </row>
    <row r="394" spans="1:21" hidden="1">
      <c r="A394" s="155">
        <v>45504</v>
      </c>
      <c r="B394" s="156" t="s">
        <v>17</v>
      </c>
      <c r="C394" s="157">
        <v>79</v>
      </c>
      <c r="D394" s="158">
        <v>45504</v>
      </c>
      <c r="E394" s="158" t="s">
        <v>27</v>
      </c>
      <c r="F394" s="159" t="s">
        <v>327</v>
      </c>
      <c r="G394" s="159" t="s">
        <v>472</v>
      </c>
      <c r="H394" s="161" t="s">
        <v>90</v>
      </c>
      <c r="I394" s="159">
        <v>21171.03</v>
      </c>
      <c r="J394" s="159">
        <v>0</v>
      </c>
      <c r="K394" s="159">
        <v>21171.03</v>
      </c>
      <c r="L394" s="159">
        <v>2068.6999999999998</v>
      </c>
      <c r="M394" s="159">
        <v>0</v>
      </c>
      <c r="N394" s="162">
        <v>2068.6999999999998</v>
      </c>
      <c r="O394" s="163">
        <v>9.7713715393157527E-2</v>
      </c>
      <c r="P394" s="162">
        <v>0</v>
      </c>
      <c r="Q394" s="162">
        <v>2068.6999999999998</v>
      </c>
      <c r="R394" s="172">
        <v>103.435</v>
      </c>
      <c r="S394" s="156"/>
      <c r="T394" s="171">
        <v>1965.2649999999999</v>
      </c>
      <c r="U394" s="155" t="s">
        <v>571</v>
      </c>
    </row>
    <row r="395" spans="1:21" hidden="1">
      <c r="A395" s="155">
        <v>45504</v>
      </c>
      <c r="B395" s="156" t="s">
        <v>17</v>
      </c>
      <c r="C395" s="157">
        <v>79</v>
      </c>
      <c r="D395" s="158">
        <v>45504</v>
      </c>
      <c r="E395" s="158" t="s">
        <v>27</v>
      </c>
      <c r="F395" s="159" t="s">
        <v>327</v>
      </c>
      <c r="G395" s="159" t="s">
        <v>473</v>
      </c>
      <c r="H395" s="161" t="s">
        <v>144</v>
      </c>
      <c r="I395" s="159">
        <v>22644.6</v>
      </c>
      <c r="J395" s="159">
        <v>0</v>
      </c>
      <c r="K395" s="159">
        <v>22644.6</v>
      </c>
      <c r="L395" s="159">
        <v>2254.3200000000002</v>
      </c>
      <c r="M395" s="159">
        <v>0</v>
      </c>
      <c r="N395" s="162">
        <v>2254.3200000000002</v>
      </c>
      <c r="O395" s="163">
        <v>9.9552211123181703E-2</v>
      </c>
      <c r="P395" s="162">
        <v>0</v>
      </c>
      <c r="Q395" s="162">
        <v>2254.3200000000002</v>
      </c>
      <c r="R395" s="172">
        <v>112.71600000000001</v>
      </c>
      <c r="S395" s="156"/>
      <c r="T395" s="171">
        <v>2141.6040000000003</v>
      </c>
      <c r="U395" s="155" t="s">
        <v>571</v>
      </c>
    </row>
    <row r="396" spans="1:21" hidden="1">
      <c r="A396" s="155">
        <v>45504</v>
      </c>
      <c r="B396" s="156" t="s">
        <v>17</v>
      </c>
      <c r="C396" s="157">
        <v>79</v>
      </c>
      <c r="D396" s="158">
        <v>45504</v>
      </c>
      <c r="E396" s="158" t="s">
        <v>27</v>
      </c>
      <c r="F396" s="159" t="s">
        <v>327</v>
      </c>
      <c r="G396" s="159" t="s">
        <v>474</v>
      </c>
      <c r="H396" s="161" t="s">
        <v>435</v>
      </c>
      <c r="I396" s="159">
        <v>5754619.5999999996</v>
      </c>
      <c r="J396" s="159">
        <v>0</v>
      </c>
      <c r="K396" s="159">
        <v>5754619.5999999996</v>
      </c>
      <c r="L396" s="159">
        <v>572880</v>
      </c>
      <c r="M396" s="159">
        <v>429660</v>
      </c>
      <c r="N396" s="162">
        <v>1002540</v>
      </c>
      <c r="O396" s="163">
        <v>0.17421481690987881</v>
      </c>
      <c r="P396" s="162">
        <v>0</v>
      </c>
      <c r="Q396" s="162">
        <v>1002540</v>
      </c>
      <c r="R396" s="172">
        <v>50127</v>
      </c>
      <c r="S396" s="156"/>
      <c r="T396" s="171">
        <v>952413</v>
      </c>
      <c r="U396" s="155" t="s">
        <v>571</v>
      </c>
    </row>
    <row r="397" spans="1:21" hidden="1">
      <c r="A397" s="155">
        <v>45504</v>
      </c>
      <c r="B397" s="156" t="s">
        <v>17</v>
      </c>
      <c r="C397" s="157">
        <v>79</v>
      </c>
      <c r="D397" s="158">
        <v>45504</v>
      </c>
      <c r="E397" s="158" t="s">
        <v>27</v>
      </c>
      <c r="F397" s="159" t="s">
        <v>327</v>
      </c>
      <c r="G397" s="159" t="s">
        <v>475</v>
      </c>
      <c r="H397" s="161" t="s">
        <v>435</v>
      </c>
      <c r="I397" s="159">
        <v>44425057</v>
      </c>
      <c r="J397" s="159">
        <v>0</v>
      </c>
      <c r="K397" s="159">
        <v>44425057</v>
      </c>
      <c r="L397" s="159">
        <v>4422600</v>
      </c>
      <c r="M397" s="159">
        <v>3316950</v>
      </c>
      <c r="N397" s="162">
        <v>7739550</v>
      </c>
      <c r="O397" s="163">
        <v>0.17421587101171304</v>
      </c>
      <c r="P397" s="162">
        <v>0</v>
      </c>
      <c r="Q397" s="162">
        <v>7739550</v>
      </c>
      <c r="R397" s="172">
        <v>386977.5</v>
      </c>
      <c r="S397" s="156"/>
      <c r="T397" s="171">
        <v>7352572.5</v>
      </c>
      <c r="U397" s="155" t="s">
        <v>571</v>
      </c>
    </row>
    <row r="398" spans="1:21" hidden="1">
      <c r="A398" s="155">
        <v>45504</v>
      </c>
      <c r="B398" s="156" t="s">
        <v>17</v>
      </c>
      <c r="C398" s="157">
        <v>79</v>
      </c>
      <c r="D398" s="158">
        <v>45504</v>
      </c>
      <c r="E398" s="158" t="s">
        <v>27</v>
      </c>
      <c r="F398" s="159" t="s">
        <v>327</v>
      </c>
      <c r="G398" s="159" t="s">
        <v>476</v>
      </c>
      <c r="H398" s="161" t="s">
        <v>63</v>
      </c>
      <c r="I398" s="159">
        <v>828752.5</v>
      </c>
      <c r="J398" s="159">
        <v>828752.5</v>
      </c>
      <c r="K398" s="159">
        <v>0</v>
      </c>
      <c r="L398" s="159">
        <v>165000</v>
      </c>
      <c r="M398" s="159">
        <v>0</v>
      </c>
      <c r="N398" s="162">
        <v>165000</v>
      </c>
      <c r="O398" s="163">
        <v>0.19909442203794256</v>
      </c>
      <c r="P398" s="162">
        <v>165000</v>
      </c>
      <c r="Q398" s="162">
        <v>0</v>
      </c>
      <c r="R398" s="172">
        <v>0</v>
      </c>
      <c r="S398" s="156"/>
      <c r="T398" s="171">
        <v>0</v>
      </c>
      <c r="U398" s="155" t="s">
        <v>571</v>
      </c>
    </row>
    <row r="399" spans="1:21" hidden="1">
      <c r="A399" s="155">
        <v>45504</v>
      </c>
      <c r="B399" s="156" t="s">
        <v>17</v>
      </c>
      <c r="C399" s="157">
        <v>79</v>
      </c>
      <c r="D399" s="158">
        <v>45504</v>
      </c>
      <c r="E399" s="158" t="s">
        <v>27</v>
      </c>
      <c r="F399" s="159" t="s">
        <v>327</v>
      </c>
      <c r="G399" s="159" t="s">
        <v>477</v>
      </c>
      <c r="H399" s="161" t="s">
        <v>90</v>
      </c>
      <c r="I399" s="159">
        <v>19801.18</v>
      </c>
      <c r="J399" s="159">
        <v>0</v>
      </c>
      <c r="K399" s="159">
        <v>19801.18</v>
      </c>
      <c r="L399" s="159">
        <v>1918.7</v>
      </c>
      <c r="M399" s="159">
        <v>0</v>
      </c>
      <c r="N399" s="162">
        <v>1918.7</v>
      </c>
      <c r="O399" s="163">
        <v>9.6898265658915281E-2</v>
      </c>
      <c r="P399" s="162">
        <v>0</v>
      </c>
      <c r="Q399" s="162">
        <v>1918.7</v>
      </c>
      <c r="R399" s="172">
        <v>95.935000000000002</v>
      </c>
      <c r="S399" s="156"/>
      <c r="T399" s="171">
        <v>1822.7650000000001</v>
      </c>
      <c r="U399" s="155" t="s">
        <v>571</v>
      </c>
    </row>
    <row r="400" spans="1:21" hidden="1">
      <c r="A400" s="155">
        <v>45506</v>
      </c>
      <c r="B400" s="156" t="s">
        <v>17</v>
      </c>
      <c r="C400" s="157">
        <v>77</v>
      </c>
      <c r="D400" s="158">
        <v>45506</v>
      </c>
      <c r="E400" s="158" t="s">
        <v>27</v>
      </c>
      <c r="F400" s="159" t="s">
        <v>327</v>
      </c>
      <c r="G400" s="159">
        <v>1317615</v>
      </c>
      <c r="H400" s="161" t="s">
        <v>107</v>
      </c>
      <c r="I400" s="159">
        <v>80553.69</v>
      </c>
      <c r="J400" s="159">
        <v>80553.69</v>
      </c>
      <c r="K400" s="159">
        <v>0</v>
      </c>
      <c r="L400" s="159">
        <v>8015.3</v>
      </c>
      <c r="M400" s="159">
        <v>0</v>
      </c>
      <c r="N400" s="162">
        <v>8015.3</v>
      </c>
      <c r="O400" s="163">
        <v>9.9502580204581567E-2</v>
      </c>
      <c r="P400" s="162">
        <v>8015.3</v>
      </c>
      <c r="Q400" s="162">
        <v>0</v>
      </c>
      <c r="R400" s="172">
        <v>0</v>
      </c>
      <c r="S400" s="156"/>
      <c r="T400" s="171">
        <v>0</v>
      </c>
      <c r="U400" s="155" t="s">
        <v>571</v>
      </c>
    </row>
    <row r="401" spans="1:21" hidden="1">
      <c r="A401" s="155">
        <v>45509</v>
      </c>
      <c r="B401" s="156" t="s">
        <v>17</v>
      </c>
      <c r="C401" s="157">
        <v>74</v>
      </c>
      <c r="D401" s="158">
        <v>45509</v>
      </c>
      <c r="E401" s="158" t="s">
        <v>27</v>
      </c>
      <c r="F401" s="159" t="s">
        <v>327</v>
      </c>
      <c r="G401" s="159" t="s">
        <v>478</v>
      </c>
      <c r="H401" s="161" t="s">
        <v>107</v>
      </c>
      <c r="I401" s="159">
        <v>1115647.75</v>
      </c>
      <c r="J401" s="159">
        <v>1115647.75</v>
      </c>
      <c r="K401" s="159">
        <v>0</v>
      </c>
      <c r="L401" s="159">
        <v>277652.5</v>
      </c>
      <c r="M401" s="159">
        <v>79130.960000000006</v>
      </c>
      <c r="N401" s="162">
        <v>356783.46</v>
      </c>
      <c r="O401" s="163">
        <v>0.31979938112186396</v>
      </c>
      <c r="P401" s="162">
        <v>356783.46</v>
      </c>
      <c r="Q401" s="162">
        <v>0</v>
      </c>
      <c r="R401" s="172">
        <v>0</v>
      </c>
      <c r="S401" s="156"/>
      <c r="T401" s="171">
        <v>0</v>
      </c>
      <c r="U401" s="155" t="s">
        <v>571</v>
      </c>
    </row>
    <row r="402" spans="1:21" hidden="1">
      <c r="A402" s="155">
        <v>45509</v>
      </c>
      <c r="B402" s="156" t="s">
        <v>17</v>
      </c>
      <c r="C402" s="157">
        <v>74</v>
      </c>
      <c r="D402" s="158">
        <v>45509</v>
      </c>
      <c r="E402" s="158" t="s">
        <v>27</v>
      </c>
      <c r="F402" s="159" t="s">
        <v>327</v>
      </c>
      <c r="G402" s="159" t="s">
        <v>479</v>
      </c>
      <c r="H402" s="161" t="s">
        <v>107</v>
      </c>
      <c r="I402" s="159">
        <v>9094.57</v>
      </c>
      <c r="J402" s="159">
        <v>9094.57</v>
      </c>
      <c r="K402" s="159">
        <v>0</v>
      </c>
      <c r="L402" s="159">
        <v>1802.8</v>
      </c>
      <c r="M402" s="159">
        <v>0</v>
      </c>
      <c r="N402" s="162">
        <v>1802.8</v>
      </c>
      <c r="O402" s="163">
        <v>0.19822817351452571</v>
      </c>
      <c r="P402" s="162">
        <v>1802.8</v>
      </c>
      <c r="Q402" s="162">
        <v>0</v>
      </c>
      <c r="R402" s="172">
        <v>0</v>
      </c>
      <c r="S402" s="156"/>
      <c r="T402" s="171">
        <v>0</v>
      </c>
      <c r="U402" s="155" t="s">
        <v>571</v>
      </c>
    </row>
    <row r="403" spans="1:21" hidden="1">
      <c r="A403" s="155">
        <v>45509</v>
      </c>
      <c r="B403" s="156" t="s">
        <v>17</v>
      </c>
      <c r="C403" s="157">
        <v>74</v>
      </c>
      <c r="D403" s="158">
        <v>45509</v>
      </c>
      <c r="E403" s="158" t="s">
        <v>27</v>
      </c>
      <c r="F403" s="159" t="s">
        <v>327</v>
      </c>
      <c r="G403" s="159" t="s">
        <v>480</v>
      </c>
      <c r="H403" s="161" t="s">
        <v>107</v>
      </c>
      <c r="I403" s="159">
        <v>39301.89</v>
      </c>
      <c r="J403" s="159">
        <v>39301.89</v>
      </c>
      <c r="K403" s="159">
        <v>0</v>
      </c>
      <c r="L403" s="159">
        <v>3908.6</v>
      </c>
      <c r="M403" s="159">
        <v>2784.88</v>
      </c>
      <c r="N403" s="162">
        <v>6693.48</v>
      </c>
      <c r="O403" s="163">
        <v>0.1703093668014439</v>
      </c>
      <c r="P403" s="162">
        <v>6693.48</v>
      </c>
      <c r="Q403" s="162">
        <v>0</v>
      </c>
      <c r="R403" s="172">
        <v>0</v>
      </c>
      <c r="S403" s="156"/>
      <c r="T403" s="171">
        <v>0</v>
      </c>
      <c r="U403" s="155" t="s">
        <v>571</v>
      </c>
    </row>
    <row r="404" spans="1:21" hidden="1">
      <c r="A404" s="155">
        <v>45510</v>
      </c>
      <c r="B404" s="156" t="s">
        <v>17</v>
      </c>
      <c r="C404" s="157">
        <v>73</v>
      </c>
      <c r="D404" s="158">
        <v>45510</v>
      </c>
      <c r="E404" s="158" t="s">
        <v>27</v>
      </c>
      <c r="F404" s="159" t="s">
        <v>327</v>
      </c>
      <c r="G404" s="159" t="s">
        <v>481</v>
      </c>
      <c r="H404" s="161" t="s">
        <v>482</v>
      </c>
      <c r="I404" s="159">
        <v>2511.25</v>
      </c>
      <c r="J404" s="159">
        <v>2511.25</v>
      </c>
      <c r="K404" s="159">
        <v>0</v>
      </c>
      <c r="L404" s="159">
        <v>625</v>
      </c>
      <c r="M404" s="159">
        <v>250</v>
      </c>
      <c r="N404" s="162">
        <v>875</v>
      </c>
      <c r="O404" s="163">
        <v>0.34843205574912894</v>
      </c>
      <c r="P404" s="162">
        <v>875.00000000000011</v>
      </c>
      <c r="Q404" s="162">
        <v>0</v>
      </c>
      <c r="R404" s="172">
        <v>0</v>
      </c>
      <c r="S404" s="156"/>
      <c r="T404" s="171">
        <v>0</v>
      </c>
      <c r="U404" s="155" t="s">
        <v>571</v>
      </c>
    </row>
    <row r="405" spans="1:21" hidden="1">
      <c r="A405" s="155">
        <v>45510</v>
      </c>
      <c r="B405" s="156" t="s">
        <v>17</v>
      </c>
      <c r="C405" s="157">
        <v>73</v>
      </c>
      <c r="D405" s="158">
        <v>45510</v>
      </c>
      <c r="E405" s="158" t="s">
        <v>27</v>
      </c>
      <c r="F405" s="159" t="s">
        <v>327</v>
      </c>
      <c r="G405" s="159" t="s">
        <v>483</v>
      </c>
      <c r="H405" s="161" t="s">
        <v>482</v>
      </c>
      <c r="I405" s="159">
        <v>6574.45</v>
      </c>
      <c r="J405" s="159">
        <v>6574.45</v>
      </c>
      <c r="K405" s="159">
        <v>0</v>
      </c>
      <c r="L405" s="159">
        <v>654.5</v>
      </c>
      <c r="M405" s="159">
        <v>654.5</v>
      </c>
      <c r="N405" s="162">
        <v>1309</v>
      </c>
      <c r="O405" s="163">
        <v>0.19910410756793345</v>
      </c>
      <c r="P405" s="162">
        <v>1309</v>
      </c>
      <c r="Q405" s="162">
        <v>0</v>
      </c>
      <c r="R405" s="172">
        <v>0</v>
      </c>
      <c r="S405" s="156"/>
      <c r="T405" s="171">
        <v>0</v>
      </c>
      <c r="U405" s="155" t="s">
        <v>571</v>
      </c>
    </row>
    <row r="406" spans="1:21" hidden="1">
      <c r="A406" s="155">
        <v>45510</v>
      </c>
      <c r="B406" s="156" t="s">
        <v>17</v>
      </c>
      <c r="C406" s="157">
        <v>73</v>
      </c>
      <c r="D406" s="158">
        <v>45510</v>
      </c>
      <c r="E406" s="158" t="s">
        <v>27</v>
      </c>
      <c r="F406" s="159" t="s">
        <v>327</v>
      </c>
      <c r="G406" s="159">
        <v>1317630</v>
      </c>
      <c r="H406" s="161" t="s">
        <v>482</v>
      </c>
      <c r="I406" s="159">
        <v>5022.5</v>
      </c>
      <c r="J406" s="159">
        <v>5022.5</v>
      </c>
      <c r="K406" s="159">
        <v>0</v>
      </c>
      <c r="L406" s="159">
        <v>1000</v>
      </c>
      <c r="M406" s="159">
        <v>500</v>
      </c>
      <c r="N406" s="162">
        <v>1500</v>
      </c>
      <c r="O406" s="163">
        <v>0.29865604778496763</v>
      </c>
      <c r="P406" s="162">
        <v>1500</v>
      </c>
      <c r="Q406" s="162">
        <v>0</v>
      </c>
      <c r="R406" s="172">
        <v>0</v>
      </c>
      <c r="S406" s="156"/>
      <c r="T406" s="171">
        <v>0</v>
      </c>
      <c r="U406" s="155" t="s">
        <v>571</v>
      </c>
    </row>
    <row r="407" spans="1:21" hidden="1">
      <c r="A407" s="155">
        <v>45511</v>
      </c>
      <c r="B407" s="156" t="s">
        <v>17</v>
      </c>
      <c r="C407" s="157">
        <v>72</v>
      </c>
      <c r="D407" s="158">
        <v>45511</v>
      </c>
      <c r="E407" s="158" t="s">
        <v>27</v>
      </c>
      <c r="F407" s="159" t="s">
        <v>327</v>
      </c>
      <c r="G407" s="159" t="s">
        <v>484</v>
      </c>
      <c r="H407" s="161" t="s">
        <v>90</v>
      </c>
      <c r="I407" s="159">
        <v>35633.97</v>
      </c>
      <c r="J407" s="159">
        <v>0</v>
      </c>
      <c r="K407" s="159">
        <v>35633.97</v>
      </c>
      <c r="L407" s="159">
        <v>3449.47</v>
      </c>
      <c r="M407" s="159">
        <v>0</v>
      </c>
      <c r="N407" s="162">
        <v>3449.47</v>
      </c>
      <c r="O407" s="163">
        <v>9.6802854130482785E-2</v>
      </c>
      <c r="P407" s="162">
        <v>0</v>
      </c>
      <c r="Q407" s="162">
        <v>3449.47</v>
      </c>
      <c r="R407" s="172">
        <v>172.4735</v>
      </c>
      <c r="S407" s="156"/>
      <c r="T407" s="171">
        <v>3276.9964999999997</v>
      </c>
      <c r="U407" s="155" t="s">
        <v>571</v>
      </c>
    </row>
    <row r="408" spans="1:21" hidden="1">
      <c r="A408" s="155">
        <v>45513</v>
      </c>
      <c r="B408" s="156" t="s">
        <v>17</v>
      </c>
      <c r="C408" s="157">
        <v>70</v>
      </c>
      <c r="D408" s="158">
        <v>45513</v>
      </c>
      <c r="E408" s="158" t="s">
        <v>27</v>
      </c>
      <c r="F408" s="159" t="s">
        <v>327</v>
      </c>
      <c r="G408" s="159" t="s">
        <v>485</v>
      </c>
      <c r="H408" s="161" t="s">
        <v>486</v>
      </c>
      <c r="I408" s="159">
        <v>112640.43</v>
      </c>
      <c r="J408" s="159">
        <v>0</v>
      </c>
      <c r="K408" s="159">
        <v>112640.43</v>
      </c>
      <c r="L408" s="159">
        <v>11209.6</v>
      </c>
      <c r="M408" s="159">
        <v>11209.6</v>
      </c>
      <c r="N408" s="162">
        <v>22419.200000000001</v>
      </c>
      <c r="O408" s="163">
        <v>0.19903333110500379</v>
      </c>
      <c r="P408" s="162">
        <v>0</v>
      </c>
      <c r="Q408" s="162">
        <v>22419.200000000001</v>
      </c>
      <c r="R408" s="172">
        <v>1120.96</v>
      </c>
      <c r="S408" s="156"/>
      <c r="T408" s="171">
        <v>21298.240000000002</v>
      </c>
      <c r="U408" s="155" t="s">
        <v>571</v>
      </c>
    </row>
    <row r="409" spans="1:21" hidden="1">
      <c r="A409" s="155">
        <v>45513</v>
      </c>
      <c r="B409" s="156" t="s">
        <v>17</v>
      </c>
      <c r="C409" s="157">
        <v>70</v>
      </c>
      <c r="D409" s="158">
        <v>45513</v>
      </c>
      <c r="E409" s="158" t="s">
        <v>27</v>
      </c>
      <c r="F409" s="159" t="s">
        <v>327</v>
      </c>
      <c r="G409" s="159" t="s">
        <v>487</v>
      </c>
      <c r="H409" s="161" t="s">
        <v>486</v>
      </c>
      <c r="I409" s="159">
        <v>13342.47</v>
      </c>
      <c r="J409" s="159">
        <v>0</v>
      </c>
      <c r="K409" s="159">
        <v>13342.47</v>
      </c>
      <c r="L409" s="159">
        <v>1324.29</v>
      </c>
      <c r="M409" s="159">
        <v>1324.29</v>
      </c>
      <c r="N409" s="162">
        <v>2648.58</v>
      </c>
      <c r="O409" s="163">
        <v>0.19850747275429512</v>
      </c>
      <c r="P409" s="162">
        <v>0</v>
      </c>
      <c r="Q409" s="162">
        <v>2648.58</v>
      </c>
      <c r="R409" s="172">
        <v>132.429</v>
      </c>
      <c r="S409" s="156"/>
      <c r="T409" s="171">
        <v>2516.1509999999998</v>
      </c>
      <c r="U409" s="155" t="s">
        <v>571</v>
      </c>
    </row>
    <row r="410" spans="1:21" hidden="1">
      <c r="A410" s="155">
        <v>45513</v>
      </c>
      <c r="B410" s="156" t="s">
        <v>17</v>
      </c>
      <c r="C410" s="157">
        <v>70</v>
      </c>
      <c r="D410" s="158">
        <v>45513</v>
      </c>
      <c r="E410" s="158" t="s">
        <v>27</v>
      </c>
      <c r="F410" s="159" t="s">
        <v>327</v>
      </c>
      <c r="G410" s="159" t="s">
        <v>488</v>
      </c>
      <c r="H410" s="161" t="s">
        <v>486</v>
      </c>
      <c r="I410" s="159">
        <v>44438.9</v>
      </c>
      <c r="J410" s="159">
        <v>0</v>
      </c>
      <c r="K410" s="159">
        <v>44438.9</v>
      </c>
      <c r="L410" s="159">
        <v>11050</v>
      </c>
      <c r="M410" s="159">
        <v>4420</v>
      </c>
      <c r="N410" s="162">
        <v>15470</v>
      </c>
      <c r="O410" s="163">
        <v>0.34811842777386476</v>
      </c>
      <c r="P410" s="162">
        <v>0</v>
      </c>
      <c r="Q410" s="162">
        <v>15470</v>
      </c>
      <c r="R410" s="172">
        <v>773.5</v>
      </c>
      <c r="S410" s="156"/>
      <c r="T410" s="171">
        <v>14696.5</v>
      </c>
      <c r="U410" s="155" t="s">
        <v>571</v>
      </c>
    </row>
    <row r="411" spans="1:21" hidden="1">
      <c r="A411" s="155">
        <v>45513</v>
      </c>
      <c r="B411" s="156" t="s">
        <v>17</v>
      </c>
      <c r="C411" s="157">
        <v>70</v>
      </c>
      <c r="D411" s="158">
        <v>45513</v>
      </c>
      <c r="E411" s="158" t="s">
        <v>27</v>
      </c>
      <c r="F411" s="159" t="s">
        <v>327</v>
      </c>
      <c r="G411" s="159" t="s">
        <v>489</v>
      </c>
      <c r="H411" s="161" t="s">
        <v>486</v>
      </c>
      <c r="I411" s="159">
        <v>251298.6</v>
      </c>
      <c r="J411" s="159">
        <v>0</v>
      </c>
      <c r="K411" s="159">
        <v>251298.6</v>
      </c>
      <c r="L411" s="159">
        <v>25013.3</v>
      </c>
      <c r="M411" s="159">
        <v>18759.98</v>
      </c>
      <c r="N411" s="162">
        <v>43773.279999999999</v>
      </c>
      <c r="O411" s="163">
        <v>0.17418831621027733</v>
      </c>
      <c r="P411" s="162">
        <v>0</v>
      </c>
      <c r="Q411" s="162">
        <v>43773.279999999999</v>
      </c>
      <c r="R411" s="172">
        <v>2188.6640000000002</v>
      </c>
      <c r="S411" s="156"/>
      <c r="T411" s="171">
        <v>41584.616000000002</v>
      </c>
      <c r="U411" s="155" t="s">
        <v>571</v>
      </c>
    </row>
    <row r="412" spans="1:21" hidden="1">
      <c r="A412" s="155">
        <v>45513</v>
      </c>
      <c r="B412" s="156" t="s">
        <v>17</v>
      </c>
      <c r="C412" s="157">
        <v>70</v>
      </c>
      <c r="D412" s="158">
        <v>45513</v>
      </c>
      <c r="E412" s="158" t="s">
        <v>27</v>
      </c>
      <c r="F412" s="159" t="s">
        <v>327</v>
      </c>
      <c r="G412" s="159">
        <v>1317697</v>
      </c>
      <c r="H412" s="161" t="s">
        <v>486</v>
      </c>
      <c r="I412" s="159">
        <v>2774060.17</v>
      </c>
      <c r="J412" s="159">
        <v>0</v>
      </c>
      <c r="K412" s="159">
        <v>2774060.17</v>
      </c>
      <c r="L412" s="159">
        <v>276159.3</v>
      </c>
      <c r="M412" s="159">
        <v>207119.48</v>
      </c>
      <c r="N412" s="162">
        <v>483278.78</v>
      </c>
      <c r="O412" s="163">
        <v>0.17421351750996808</v>
      </c>
      <c r="P412" s="162">
        <v>0</v>
      </c>
      <c r="Q412" s="162">
        <v>483278.78</v>
      </c>
      <c r="R412" s="172">
        <v>24163.939000000002</v>
      </c>
      <c r="S412" s="156"/>
      <c r="T412" s="171">
        <v>459114.84100000001</v>
      </c>
      <c r="U412" s="155" t="s">
        <v>571</v>
      </c>
    </row>
    <row r="413" spans="1:21" hidden="1">
      <c r="A413" s="155">
        <v>45517</v>
      </c>
      <c r="B413" s="156" t="s">
        <v>17</v>
      </c>
      <c r="C413" s="157">
        <v>66</v>
      </c>
      <c r="D413" s="158">
        <v>45514</v>
      </c>
      <c r="E413" s="158" t="s">
        <v>27</v>
      </c>
      <c r="F413" s="159" t="s">
        <v>453</v>
      </c>
      <c r="G413" s="159" t="s">
        <v>490</v>
      </c>
      <c r="H413" s="161" t="s">
        <v>20</v>
      </c>
      <c r="I413" s="159">
        <v>1170118.58</v>
      </c>
      <c r="J413" s="159">
        <v>0</v>
      </c>
      <c r="K413" s="159">
        <v>1170118.58</v>
      </c>
      <c r="L413" s="159"/>
      <c r="M413" s="159">
        <v>0</v>
      </c>
      <c r="N413" s="162">
        <v>0</v>
      </c>
      <c r="O413" s="163">
        <v>0</v>
      </c>
      <c r="P413" s="162">
        <v>0</v>
      </c>
      <c r="Q413" s="162">
        <v>0</v>
      </c>
      <c r="R413" s="172">
        <v>0</v>
      </c>
      <c r="S413" s="156"/>
      <c r="T413" s="171">
        <v>0</v>
      </c>
      <c r="U413" s="155" t="s">
        <v>571</v>
      </c>
    </row>
    <row r="414" spans="1:21" hidden="1">
      <c r="A414" s="155">
        <v>45518</v>
      </c>
      <c r="B414" s="156" t="s">
        <v>17</v>
      </c>
      <c r="C414" s="157">
        <v>65</v>
      </c>
      <c r="D414" s="158">
        <v>45516</v>
      </c>
      <c r="E414" s="158" t="s">
        <v>27</v>
      </c>
      <c r="F414" s="159" t="s">
        <v>453</v>
      </c>
      <c r="G414" s="159" t="s">
        <v>491</v>
      </c>
      <c r="H414" s="161" t="s">
        <v>492</v>
      </c>
      <c r="I414" s="159">
        <v>1525.84</v>
      </c>
      <c r="J414" s="159">
        <v>1525.84</v>
      </c>
      <c r="K414" s="159">
        <v>0</v>
      </c>
      <c r="L414" s="159">
        <v>303.8</v>
      </c>
      <c r="M414" s="159">
        <v>0</v>
      </c>
      <c r="N414" s="162">
        <v>303.8</v>
      </c>
      <c r="O414" s="163">
        <v>0.19910344465999058</v>
      </c>
      <c r="P414" s="162">
        <v>303.8</v>
      </c>
      <c r="Q414" s="162">
        <v>0</v>
      </c>
      <c r="R414" s="172">
        <v>0</v>
      </c>
      <c r="S414" s="156"/>
      <c r="T414" s="171">
        <v>0</v>
      </c>
      <c r="U414" s="155" t="s">
        <v>571</v>
      </c>
    </row>
    <row r="415" spans="1:21" hidden="1">
      <c r="A415" s="155">
        <v>45519</v>
      </c>
      <c r="B415" s="156" t="s">
        <v>17</v>
      </c>
      <c r="C415" s="157">
        <v>64</v>
      </c>
      <c r="D415" s="158">
        <v>45517</v>
      </c>
      <c r="E415" s="158" t="s">
        <v>27</v>
      </c>
      <c r="F415" s="159" t="s">
        <v>453</v>
      </c>
      <c r="G415" s="159" t="s">
        <v>493</v>
      </c>
      <c r="H415" s="161" t="s">
        <v>445</v>
      </c>
      <c r="I415" s="159">
        <v>59525.34</v>
      </c>
      <c r="J415" s="159">
        <v>0</v>
      </c>
      <c r="K415" s="159">
        <v>59525.34</v>
      </c>
      <c r="L415" s="159">
        <v>5925.87</v>
      </c>
      <c r="M415" s="159">
        <v>0</v>
      </c>
      <c r="N415" s="162">
        <v>5925.87</v>
      </c>
      <c r="O415" s="163">
        <v>9.9552056317527962E-2</v>
      </c>
      <c r="P415" s="162">
        <v>0</v>
      </c>
      <c r="Q415" s="162">
        <v>5925.87</v>
      </c>
      <c r="R415" s="172">
        <v>296.29349999999999</v>
      </c>
      <c r="S415" s="156"/>
      <c r="T415" s="171">
        <v>5629.5765000000001</v>
      </c>
      <c r="U415" s="155" t="s">
        <v>571</v>
      </c>
    </row>
    <row r="416" spans="1:21" hidden="1">
      <c r="A416" s="155">
        <v>45519</v>
      </c>
      <c r="B416" s="156" t="s">
        <v>17</v>
      </c>
      <c r="C416" s="157">
        <v>64</v>
      </c>
      <c r="D416" s="158">
        <v>45518</v>
      </c>
      <c r="E416" s="158" t="s">
        <v>27</v>
      </c>
      <c r="F416" s="159" t="s">
        <v>453</v>
      </c>
      <c r="G416" s="159" t="s">
        <v>494</v>
      </c>
      <c r="H416" s="161" t="s">
        <v>495</v>
      </c>
      <c r="I416" s="159">
        <v>1759177.65</v>
      </c>
      <c r="J416" s="159">
        <v>1759177.65</v>
      </c>
      <c r="K416" s="159">
        <v>0</v>
      </c>
      <c r="L416" s="159">
        <v>175125.7</v>
      </c>
      <c r="M416" s="159">
        <v>0</v>
      </c>
      <c r="N416" s="162">
        <v>175125.7</v>
      </c>
      <c r="O416" s="163">
        <v>9.9549752692685706E-2</v>
      </c>
      <c r="P416" s="162">
        <v>175125.7</v>
      </c>
      <c r="Q416" s="162">
        <v>0</v>
      </c>
      <c r="R416" s="172">
        <v>0</v>
      </c>
      <c r="S416" s="156"/>
      <c r="T416" s="171">
        <v>0</v>
      </c>
      <c r="U416" s="155" t="s">
        <v>571</v>
      </c>
    </row>
    <row r="417" spans="1:21" hidden="1">
      <c r="A417" s="155">
        <v>45520</v>
      </c>
      <c r="B417" s="156" t="s">
        <v>17</v>
      </c>
      <c r="C417" s="157">
        <v>63</v>
      </c>
      <c r="D417" s="158">
        <v>45519</v>
      </c>
      <c r="E417" s="158" t="s">
        <v>27</v>
      </c>
      <c r="F417" s="159" t="s">
        <v>453</v>
      </c>
      <c r="G417" s="159" t="s">
        <v>496</v>
      </c>
      <c r="H417" s="161" t="s">
        <v>320</v>
      </c>
      <c r="I417" s="159">
        <v>81563.320000000007</v>
      </c>
      <c r="J417" s="159">
        <v>81563.320000000007</v>
      </c>
      <c r="K417" s="159">
        <v>0</v>
      </c>
      <c r="L417" s="159">
        <v>8119.79</v>
      </c>
      <c r="M417" s="159">
        <v>0</v>
      </c>
      <c r="N417" s="162">
        <v>8119.79</v>
      </c>
      <c r="O417" s="163">
        <v>9.9551979983159081E-2</v>
      </c>
      <c r="P417" s="162">
        <v>8119.7899999999991</v>
      </c>
      <c r="Q417" s="162">
        <v>0</v>
      </c>
      <c r="R417" s="172">
        <v>0</v>
      </c>
      <c r="S417" s="156"/>
      <c r="T417" s="171">
        <v>0</v>
      </c>
      <c r="U417" s="155" t="s">
        <v>571</v>
      </c>
    </row>
    <row r="418" spans="1:21" hidden="1">
      <c r="A418" s="155">
        <v>45523</v>
      </c>
      <c r="B418" s="156" t="s">
        <v>17</v>
      </c>
      <c r="C418" s="157">
        <v>60</v>
      </c>
      <c r="D418" s="158">
        <v>45521</v>
      </c>
      <c r="E418" s="158" t="s">
        <v>25</v>
      </c>
      <c r="F418" s="159" t="s">
        <v>453</v>
      </c>
      <c r="G418" s="159" t="s">
        <v>497</v>
      </c>
      <c r="H418" s="161" t="s">
        <v>257</v>
      </c>
      <c r="I418" s="159">
        <v>74093.55</v>
      </c>
      <c r="J418" s="166">
        <v>0</v>
      </c>
      <c r="K418" s="159">
        <v>74093.55</v>
      </c>
      <c r="L418" s="159">
        <v>7376.16</v>
      </c>
      <c r="M418" s="159">
        <v>0</v>
      </c>
      <c r="N418" s="162">
        <v>7376.16</v>
      </c>
      <c r="O418" s="163">
        <v>9.9551985294266496E-2</v>
      </c>
      <c r="P418" s="162">
        <v>0</v>
      </c>
      <c r="Q418" s="162">
        <v>7376.16</v>
      </c>
      <c r="R418" s="172">
        <v>368.80799999999999</v>
      </c>
      <c r="S418" s="154"/>
      <c r="T418" s="171">
        <v>7007.3519999999999</v>
      </c>
      <c r="U418" s="155" t="s">
        <v>571</v>
      </c>
    </row>
    <row r="419" spans="1:21" hidden="1">
      <c r="A419" s="155">
        <v>45523</v>
      </c>
      <c r="B419" s="156" t="s">
        <v>17</v>
      </c>
      <c r="C419" s="157">
        <v>60</v>
      </c>
      <c r="D419" s="158">
        <v>45522</v>
      </c>
      <c r="E419" s="158" t="s">
        <v>25</v>
      </c>
      <c r="F419" s="159" t="s">
        <v>453</v>
      </c>
      <c r="G419" s="159" t="s">
        <v>498</v>
      </c>
      <c r="H419" s="161" t="s">
        <v>257</v>
      </c>
      <c r="I419" s="159">
        <v>76035.75</v>
      </c>
      <c r="J419" s="166">
        <v>0</v>
      </c>
      <c r="K419" s="159">
        <v>76035.75</v>
      </c>
      <c r="L419" s="159">
        <v>7569.51</v>
      </c>
      <c r="M419" s="159">
        <v>0</v>
      </c>
      <c r="N419" s="162">
        <v>7569.51</v>
      </c>
      <c r="O419" s="163">
        <v>9.9551987058719094E-2</v>
      </c>
      <c r="P419" s="162">
        <v>0</v>
      </c>
      <c r="Q419" s="162">
        <v>7569.51</v>
      </c>
      <c r="R419" s="172">
        <v>378.47550000000001</v>
      </c>
      <c r="S419" s="154"/>
      <c r="T419" s="171">
        <v>7191.0344999999998</v>
      </c>
      <c r="U419" s="155" t="s">
        <v>571</v>
      </c>
    </row>
    <row r="420" spans="1:21" hidden="1">
      <c r="A420" s="155">
        <v>45523</v>
      </c>
      <c r="B420" s="156" t="s">
        <v>17</v>
      </c>
      <c r="C420" s="157">
        <v>60</v>
      </c>
      <c r="D420" s="158">
        <v>45523</v>
      </c>
      <c r="E420" s="158" t="s">
        <v>25</v>
      </c>
      <c r="F420" s="159" t="s">
        <v>453</v>
      </c>
      <c r="G420" s="159" t="s">
        <v>499</v>
      </c>
      <c r="H420" s="161" t="s">
        <v>257</v>
      </c>
      <c r="I420" s="159">
        <v>29514.83</v>
      </c>
      <c r="J420" s="166">
        <v>0</v>
      </c>
      <c r="K420" s="159">
        <v>29514.83</v>
      </c>
      <c r="L420" s="159">
        <v>2938.26</v>
      </c>
      <c r="M420" s="159">
        <v>0</v>
      </c>
      <c r="N420" s="162">
        <v>2938.26</v>
      </c>
      <c r="O420" s="163">
        <v>9.9551987932845962E-2</v>
      </c>
      <c r="P420" s="162">
        <v>0</v>
      </c>
      <c r="Q420" s="162">
        <v>2938.26</v>
      </c>
      <c r="R420" s="172">
        <v>146.91300000000001</v>
      </c>
      <c r="S420" s="154"/>
      <c r="T420" s="171">
        <v>2791.3470000000002</v>
      </c>
      <c r="U420" s="155" t="s">
        <v>571</v>
      </c>
    </row>
    <row r="421" spans="1:21" hidden="1">
      <c r="A421" s="155">
        <v>45523</v>
      </c>
      <c r="B421" s="156" t="s">
        <v>17</v>
      </c>
      <c r="C421" s="157">
        <v>60</v>
      </c>
      <c r="D421" s="158">
        <v>45524</v>
      </c>
      <c r="E421" s="158" t="s">
        <v>25</v>
      </c>
      <c r="F421" s="159" t="s">
        <v>453</v>
      </c>
      <c r="G421" s="159" t="s">
        <v>500</v>
      </c>
      <c r="H421" s="161" t="s">
        <v>257</v>
      </c>
      <c r="I421" s="159">
        <v>63515.73</v>
      </c>
      <c r="J421" s="166">
        <v>0</v>
      </c>
      <c r="K421" s="159">
        <v>63515.73</v>
      </c>
      <c r="L421" s="159">
        <v>6323.12</v>
      </c>
      <c r="M421" s="159">
        <v>0</v>
      </c>
      <c r="N421" s="162">
        <v>6323.12</v>
      </c>
      <c r="O421" s="163">
        <v>9.9552032228866758E-2</v>
      </c>
      <c r="P421" s="162">
        <v>0</v>
      </c>
      <c r="Q421" s="162">
        <v>6323.12</v>
      </c>
      <c r="R421" s="172">
        <v>316.15600000000001</v>
      </c>
      <c r="S421" s="154"/>
      <c r="T421" s="171">
        <v>6006.9639999999999</v>
      </c>
      <c r="U421" s="155" t="s">
        <v>571</v>
      </c>
    </row>
    <row r="422" spans="1:21" hidden="1">
      <c r="A422" s="155">
        <v>45523</v>
      </c>
      <c r="B422" s="156" t="s">
        <v>17</v>
      </c>
      <c r="C422" s="157">
        <v>60</v>
      </c>
      <c r="D422" s="158">
        <v>45525</v>
      </c>
      <c r="E422" s="158" t="s">
        <v>25</v>
      </c>
      <c r="F422" s="159" t="s">
        <v>453</v>
      </c>
      <c r="G422" s="159" t="s">
        <v>501</v>
      </c>
      <c r="H422" s="161" t="s">
        <v>257</v>
      </c>
      <c r="I422" s="159">
        <v>203525.7</v>
      </c>
      <c r="J422" s="166">
        <v>0</v>
      </c>
      <c r="K422" s="159">
        <v>203525.7</v>
      </c>
      <c r="L422" s="159">
        <v>20261.39</v>
      </c>
      <c r="M422" s="159">
        <v>0</v>
      </c>
      <c r="N422" s="162">
        <v>20261.39</v>
      </c>
      <c r="O422" s="163">
        <v>9.9551997610129811E-2</v>
      </c>
      <c r="P422" s="162">
        <v>0</v>
      </c>
      <c r="Q422" s="162">
        <v>20261.39</v>
      </c>
      <c r="R422" s="172">
        <v>1013.0695000000001</v>
      </c>
      <c r="S422" s="154"/>
      <c r="T422" s="171">
        <v>19248.320499999998</v>
      </c>
      <c r="U422" s="155" t="s">
        <v>571</v>
      </c>
    </row>
    <row r="423" spans="1:21" hidden="1">
      <c r="A423" s="155">
        <v>45523</v>
      </c>
      <c r="B423" s="156" t="s">
        <v>17</v>
      </c>
      <c r="C423" s="157">
        <v>60</v>
      </c>
      <c r="D423" s="158">
        <v>45526</v>
      </c>
      <c r="E423" s="158" t="s">
        <v>25</v>
      </c>
      <c r="F423" s="159" t="s">
        <v>453</v>
      </c>
      <c r="G423" s="159" t="s">
        <v>502</v>
      </c>
      <c r="H423" s="161" t="s">
        <v>257</v>
      </c>
      <c r="I423" s="159">
        <v>171536.09</v>
      </c>
      <c r="J423" s="166">
        <v>0</v>
      </c>
      <c r="K423" s="159">
        <v>171536.09</v>
      </c>
      <c r="L423" s="159">
        <v>17076.759999999998</v>
      </c>
      <c r="M423" s="159">
        <v>0</v>
      </c>
      <c r="N423" s="162">
        <v>17076.759999999998</v>
      </c>
      <c r="O423" s="163">
        <v>9.9551995151574216E-2</v>
      </c>
      <c r="P423" s="162">
        <v>0</v>
      </c>
      <c r="Q423" s="162">
        <v>17076.759999999998</v>
      </c>
      <c r="R423" s="172">
        <v>853.83799999999997</v>
      </c>
      <c r="S423" s="154"/>
      <c r="T423" s="171">
        <v>16222.921999999999</v>
      </c>
      <c r="U423" s="155" t="s">
        <v>571</v>
      </c>
    </row>
    <row r="424" spans="1:21" hidden="1">
      <c r="A424" s="155">
        <v>45526</v>
      </c>
      <c r="B424" s="156" t="s">
        <v>17</v>
      </c>
      <c r="C424" s="157">
        <v>57</v>
      </c>
      <c r="D424" s="158">
        <v>45527</v>
      </c>
      <c r="E424" s="158" t="s">
        <v>25</v>
      </c>
      <c r="F424" s="159" t="s">
        <v>453</v>
      </c>
      <c r="G424" s="159" t="s">
        <v>503</v>
      </c>
      <c r="H424" s="161" t="s">
        <v>320</v>
      </c>
      <c r="I424" s="159">
        <v>220460.96</v>
      </c>
      <c r="J424" s="166">
        <v>220460.96</v>
      </c>
      <c r="K424" s="159">
        <v>0</v>
      </c>
      <c r="L424" s="159">
        <v>21947.33</v>
      </c>
      <c r="M424" s="159">
        <v>0</v>
      </c>
      <c r="N424" s="162">
        <v>21947.33</v>
      </c>
      <c r="O424" s="163">
        <v>9.9552002313697638E-2</v>
      </c>
      <c r="P424" s="162">
        <v>21947.33</v>
      </c>
      <c r="Q424" s="162">
        <v>0</v>
      </c>
      <c r="R424" s="172">
        <v>0</v>
      </c>
      <c r="S424" s="154"/>
      <c r="T424" s="171">
        <v>0</v>
      </c>
      <c r="U424" s="155" t="s">
        <v>571</v>
      </c>
    </row>
    <row r="425" spans="1:21" hidden="1">
      <c r="A425" s="155">
        <v>45526</v>
      </c>
      <c r="B425" s="156" t="s">
        <v>17</v>
      </c>
      <c r="C425" s="157">
        <v>57</v>
      </c>
      <c r="D425" s="158">
        <v>45528</v>
      </c>
      <c r="E425" s="158" t="s">
        <v>25</v>
      </c>
      <c r="F425" s="159" t="s">
        <v>453</v>
      </c>
      <c r="G425" s="159" t="s">
        <v>504</v>
      </c>
      <c r="H425" s="161" t="s">
        <v>235</v>
      </c>
      <c r="I425" s="159">
        <v>1858.75</v>
      </c>
      <c r="J425" s="166">
        <v>0</v>
      </c>
      <c r="K425" s="159">
        <v>1858.75</v>
      </c>
      <c r="L425" s="159">
        <v>185.04</v>
      </c>
      <c r="M425" s="159">
        <v>0</v>
      </c>
      <c r="N425" s="162">
        <v>185.04</v>
      </c>
      <c r="O425" s="163">
        <v>9.9550773369199722E-2</v>
      </c>
      <c r="P425" s="162">
        <v>0</v>
      </c>
      <c r="Q425" s="162">
        <v>185.04</v>
      </c>
      <c r="R425" s="172">
        <v>9.2520000000000007</v>
      </c>
      <c r="S425" s="154"/>
      <c r="T425" s="171">
        <v>175.78799999999998</v>
      </c>
      <c r="U425" s="155" t="s">
        <v>571</v>
      </c>
    </row>
    <row r="426" spans="1:21" hidden="1">
      <c r="A426" s="155">
        <v>45526</v>
      </c>
      <c r="B426" s="156" t="s">
        <v>17</v>
      </c>
      <c r="C426" s="157">
        <v>57</v>
      </c>
      <c r="D426" s="158">
        <v>45529</v>
      </c>
      <c r="E426" s="158" t="s">
        <v>25</v>
      </c>
      <c r="F426" s="159" t="s">
        <v>453</v>
      </c>
      <c r="G426" s="159" t="s">
        <v>505</v>
      </c>
      <c r="H426" s="161" t="s">
        <v>235</v>
      </c>
      <c r="I426" s="159">
        <v>34631.449999999997</v>
      </c>
      <c r="J426" s="166">
        <v>0</v>
      </c>
      <c r="K426" s="159">
        <v>34631.449999999997</v>
      </c>
      <c r="L426" s="159">
        <v>3447.63</v>
      </c>
      <c r="M426" s="159">
        <v>0</v>
      </c>
      <c r="N426" s="162">
        <v>3447.63</v>
      </c>
      <c r="O426" s="163">
        <v>9.9551996812146201E-2</v>
      </c>
      <c r="P426" s="162">
        <v>0</v>
      </c>
      <c r="Q426" s="162">
        <v>3447.63</v>
      </c>
      <c r="R426" s="172">
        <v>172.38150000000002</v>
      </c>
      <c r="S426" s="154"/>
      <c r="T426" s="171">
        <v>3275.2485000000001</v>
      </c>
      <c r="U426" s="155" t="s">
        <v>571</v>
      </c>
    </row>
    <row r="427" spans="1:21" hidden="1">
      <c r="A427" s="155">
        <v>45526</v>
      </c>
      <c r="B427" s="156" t="s">
        <v>17</v>
      </c>
      <c r="C427" s="157">
        <v>57</v>
      </c>
      <c r="D427" s="158">
        <v>45530</v>
      </c>
      <c r="E427" s="158" t="s">
        <v>25</v>
      </c>
      <c r="F427" s="159" t="s">
        <v>453</v>
      </c>
      <c r="G427" s="159" t="s">
        <v>506</v>
      </c>
      <c r="H427" s="161" t="s">
        <v>235</v>
      </c>
      <c r="I427" s="159">
        <v>3424.01</v>
      </c>
      <c r="J427" s="166">
        <v>0</v>
      </c>
      <c r="K427" s="159">
        <v>3424.01</v>
      </c>
      <c r="L427" s="159">
        <v>340.87</v>
      </c>
      <c r="M427" s="159">
        <v>0</v>
      </c>
      <c r="N427" s="162">
        <v>340.87</v>
      </c>
      <c r="O427" s="163">
        <v>9.955286345542215E-2</v>
      </c>
      <c r="P427" s="162">
        <v>0</v>
      </c>
      <c r="Q427" s="162">
        <v>340.87</v>
      </c>
      <c r="R427" s="172">
        <v>17.043500000000002</v>
      </c>
      <c r="S427" s="154"/>
      <c r="T427" s="171">
        <v>323.82650000000001</v>
      </c>
      <c r="U427" s="155" t="s">
        <v>571</v>
      </c>
    </row>
    <row r="428" spans="1:21" hidden="1">
      <c r="A428" s="155">
        <v>45526</v>
      </c>
      <c r="B428" s="156" t="s">
        <v>17</v>
      </c>
      <c r="C428" s="157">
        <v>57</v>
      </c>
      <c r="D428" s="158">
        <v>45531</v>
      </c>
      <c r="E428" s="158" t="s">
        <v>25</v>
      </c>
      <c r="F428" s="159" t="s">
        <v>453</v>
      </c>
      <c r="G428" s="159" t="s">
        <v>507</v>
      </c>
      <c r="H428" s="161" t="s">
        <v>235</v>
      </c>
      <c r="I428" s="159">
        <v>18587.5</v>
      </c>
      <c r="J428" s="166">
        <v>0</v>
      </c>
      <c r="K428" s="159">
        <v>18587.5</v>
      </c>
      <c r="L428" s="159">
        <v>1850.42</v>
      </c>
      <c r="M428" s="159">
        <v>0</v>
      </c>
      <c r="N428" s="162">
        <v>1850.42</v>
      </c>
      <c r="O428" s="163">
        <v>9.9551849361129791E-2</v>
      </c>
      <c r="P428" s="162">
        <v>0</v>
      </c>
      <c r="Q428" s="162">
        <v>1850.42</v>
      </c>
      <c r="R428" s="172">
        <v>92.521000000000015</v>
      </c>
      <c r="S428" s="154"/>
      <c r="T428" s="171">
        <v>1757.8990000000001</v>
      </c>
      <c r="U428" s="155" t="s">
        <v>571</v>
      </c>
    </row>
    <row r="429" spans="1:21" hidden="1">
      <c r="A429" s="155">
        <v>45526</v>
      </c>
      <c r="B429" s="156" t="s">
        <v>17</v>
      </c>
      <c r="C429" s="157">
        <v>57</v>
      </c>
      <c r="D429" s="158">
        <v>45532</v>
      </c>
      <c r="E429" s="158" t="s">
        <v>25</v>
      </c>
      <c r="F429" s="159" t="s">
        <v>453</v>
      </c>
      <c r="G429" s="159" t="s">
        <v>508</v>
      </c>
      <c r="H429" s="161" t="s">
        <v>235</v>
      </c>
      <c r="I429" s="159">
        <v>22598.48</v>
      </c>
      <c r="J429" s="166">
        <v>0</v>
      </c>
      <c r="K429" s="159">
        <v>22598.48</v>
      </c>
      <c r="L429" s="159">
        <v>2249.73</v>
      </c>
      <c r="M429" s="159">
        <v>0</v>
      </c>
      <c r="N429" s="162">
        <v>2249.73</v>
      </c>
      <c r="O429" s="163">
        <v>9.955227077219353E-2</v>
      </c>
      <c r="P429" s="162">
        <v>0</v>
      </c>
      <c r="Q429" s="162">
        <v>2249.73</v>
      </c>
      <c r="R429" s="172">
        <v>112.48650000000001</v>
      </c>
      <c r="S429" s="154"/>
      <c r="T429" s="171">
        <v>2137.2435</v>
      </c>
      <c r="U429" s="155" t="s">
        <v>571</v>
      </c>
    </row>
    <row r="430" spans="1:21" hidden="1">
      <c r="A430" s="155">
        <v>45526</v>
      </c>
      <c r="B430" s="156" t="s">
        <v>17</v>
      </c>
      <c r="C430" s="157">
        <v>57</v>
      </c>
      <c r="D430" s="158">
        <v>45533</v>
      </c>
      <c r="E430" s="158" t="s">
        <v>25</v>
      </c>
      <c r="F430" s="159" t="s">
        <v>453</v>
      </c>
      <c r="G430" s="159" t="s">
        <v>509</v>
      </c>
      <c r="H430" s="161" t="s">
        <v>235</v>
      </c>
      <c r="I430" s="159">
        <v>30816.13</v>
      </c>
      <c r="J430" s="166">
        <v>0</v>
      </c>
      <c r="K430" s="159">
        <v>30816.13</v>
      </c>
      <c r="L430" s="159">
        <v>3067.81</v>
      </c>
      <c r="M430" s="159">
        <v>0</v>
      </c>
      <c r="N430" s="162">
        <v>3067.81</v>
      </c>
      <c r="O430" s="163">
        <v>9.9552085222901113E-2</v>
      </c>
      <c r="P430" s="162">
        <v>0</v>
      </c>
      <c r="Q430" s="162">
        <v>3067.81</v>
      </c>
      <c r="R430" s="172">
        <v>153.3905</v>
      </c>
      <c r="S430" s="154"/>
      <c r="T430" s="171">
        <v>2914.4195</v>
      </c>
      <c r="U430" s="155" t="s">
        <v>571</v>
      </c>
    </row>
    <row r="431" spans="1:21" hidden="1">
      <c r="A431" s="155">
        <v>45526</v>
      </c>
      <c r="B431" s="156" t="s">
        <v>17</v>
      </c>
      <c r="C431" s="157">
        <v>57</v>
      </c>
      <c r="D431" s="158">
        <v>45534</v>
      </c>
      <c r="E431" s="158" t="s">
        <v>25</v>
      </c>
      <c r="F431" s="159" t="s">
        <v>453</v>
      </c>
      <c r="G431" s="159" t="s">
        <v>510</v>
      </c>
      <c r="H431" s="161" t="s">
        <v>235</v>
      </c>
      <c r="I431" s="159">
        <v>24457.25</v>
      </c>
      <c r="J431" s="166">
        <v>0</v>
      </c>
      <c r="K431" s="159">
        <v>24457.25</v>
      </c>
      <c r="L431" s="159">
        <v>2434.77</v>
      </c>
      <c r="M431" s="159">
        <v>0</v>
      </c>
      <c r="N431" s="162">
        <v>2434.77</v>
      </c>
      <c r="O431" s="163">
        <v>9.9552075560416647E-2</v>
      </c>
      <c r="P431" s="162">
        <v>0</v>
      </c>
      <c r="Q431" s="162">
        <v>2434.77</v>
      </c>
      <c r="R431" s="172">
        <v>121.7385</v>
      </c>
      <c r="S431" s="154"/>
      <c r="T431" s="171">
        <v>2313.0315000000001</v>
      </c>
      <c r="U431" s="155" t="s">
        <v>571</v>
      </c>
    </row>
    <row r="432" spans="1:21" hidden="1">
      <c r="A432" s="155">
        <v>45527</v>
      </c>
      <c r="B432" s="156" t="s">
        <v>17</v>
      </c>
      <c r="C432" s="157">
        <v>56</v>
      </c>
      <c r="D432" s="158">
        <v>45536</v>
      </c>
      <c r="E432" s="158" t="s">
        <v>25</v>
      </c>
      <c r="F432" s="159" t="s">
        <v>453</v>
      </c>
      <c r="G432" s="159" t="s">
        <v>511</v>
      </c>
      <c r="H432" s="161" t="s">
        <v>283</v>
      </c>
      <c r="I432" s="159">
        <v>2525.5700000000002</v>
      </c>
      <c r="J432" s="159">
        <v>2525.5700000000002</v>
      </c>
      <c r="K432" s="159">
        <v>0</v>
      </c>
      <c r="L432" s="159">
        <v>628.55999999999995</v>
      </c>
      <c r="M432" s="159">
        <v>0</v>
      </c>
      <c r="N432" s="162">
        <v>628.55999999999995</v>
      </c>
      <c r="O432" s="163">
        <v>0.24887847099862601</v>
      </c>
      <c r="P432" s="162">
        <v>628.55999999999995</v>
      </c>
      <c r="Q432" s="162">
        <v>0</v>
      </c>
      <c r="R432" s="172">
        <v>0</v>
      </c>
      <c r="S432" s="154"/>
      <c r="T432" s="171">
        <v>0</v>
      </c>
      <c r="U432" s="155" t="s">
        <v>571</v>
      </c>
    </row>
    <row r="433" spans="1:21" hidden="1">
      <c r="A433" s="155">
        <v>45527</v>
      </c>
      <c r="B433" s="156" t="s">
        <v>17</v>
      </c>
      <c r="C433" s="157">
        <v>56</v>
      </c>
      <c r="D433" s="158">
        <v>45537</v>
      </c>
      <c r="E433" s="158" t="s">
        <v>25</v>
      </c>
      <c r="F433" s="159" t="s">
        <v>453</v>
      </c>
      <c r="G433" s="159" t="s">
        <v>512</v>
      </c>
      <c r="H433" s="161" t="s">
        <v>283</v>
      </c>
      <c r="I433" s="159">
        <v>1784.98</v>
      </c>
      <c r="J433" s="159">
        <v>1784.98</v>
      </c>
      <c r="K433" s="159">
        <v>0</v>
      </c>
      <c r="L433" s="159">
        <v>177.7</v>
      </c>
      <c r="M433" s="159">
        <v>0</v>
      </c>
      <c r="N433" s="162">
        <v>177.7</v>
      </c>
      <c r="O433" s="163">
        <v>9.9552936167352002E-2</v>
      </c>
      <c r="P433" s="162">
        <v>177.7</v>
      </c>
      <c r="Q433" s="162">
        <v>0</v>
      </c>
      <c r="R433" s="172">
        <v>0</v>
      </c>
      <c r="S433" s="154"/>
      <c r="T433" s="171">
        <v>0</v>
      </c>
      <c r="U433" s="155" t="s">
        <v>571</v>
      </c>
    </row>
    <row r="434" spans="1:21" hidden="1">
      <c r="A434" s="155">
        <v>45527</v>
      </c>
      <c r="B434" s="156" t="s">
        <v>17</v>
      </c>
      <c r="C434" s="157">
        <v>56</v>
      </c>
      <c r="D434" s="158">
        <v>45538</v>
      </c>
      <c r="E434" s="158" t="s">
        <v>25</v>
      </c>
      <c r="F434" s="159" t="s">
        <v>453</v>
      </c>
      <c r="G434" s="159" t="s">
        <v>513</v>
      </c>
      <c r="H434" s="161" t="s">
        <v>283</v>
      </c>
      <c r="I434" s="159">
        <v>5949.95</v>
      </c>
      <c r="J434" s="159">
        <v>5949.95</v>
      </c>
      <c r="K434" s="159">
        <v>0</v>
      </c>
      <c r="L434" s="159">
        <v>592.33000000000004</v>
      </c>
      <c r="M434" s="159">
        <v>0</v>
      </c>
      <c r="N434" s="162">
        <v>592.33000000000004</v>
      </c>
      <c r="O434" s="163">
        <v>9.9552097076446036E-2</v>
      </c>
      <c r="P434" s="162">
        <v>592.33000000000004</v>
      </c>
      <c r="Q434" s="162">
        <v>0</v>
      </c>
      <c r="R434" s="172">
        <v>0</v>
      </c>
      <c r="S434" s="154"/>
      <c r="T434" s="171">
        <v>0</v>
      </c>
      <c r="U434" s="155" t="s">
        <v>571</v>
      </c>
    </row>
    <row r="435" spans="1:21" hidden="1">
      <c r="A435" s="155">
        <v>45527</v>
      </c>
      <c r="B435" s="156" t="s">
        <v>17</v>
      </c>
      <c r="C435" s="157">
        <v>56</v>
      </c>
      <c r="D435" s="158">
        <v>45539</v>
      </c>
      <c r="E435" s="158" t="s">
        <v>25</v>
      </c>
      <c r="F435" s="159" t="s">
        <v>453</v>
      </c>
      <c r="G435" s="159" t="s">
        <v>514</v>
      </c>
      <c r="H435" s="161" t="s">
        <v>283</v>
      </c>
      <c r="I435" s="159">
        <v>2848.38</v>
      </c>
      <c r="J435" s="159">
        <v>2848.38</v>
      </c>
      <c r="K435" s="159">
        <v>0</v>
      </c>
      <c r="L435" s="159">
        <v>283.56</v>
      </c>
      <c r="M435" s="159">
        <v>0</v>
      </c>
      <c r="N435" s="162">
        <v>283.56</v>
      </c>
      <c r="O435" s="163">
        <v>9.9551323910433295E-2</v>
      </c>
      <c r="P435" s="162">
        <v>283.56</v>
      </c>
      <c r="Q435" s="162">
        <v>0</v>
      </c>
      <c r="R435" s="172">
        <v>0</v>
      </c>
      <c r="S435" s="154"/>
      <c r="T435" s="171">
        <v>0</v>
      </c>
      <c r="U435" s="155" t="s">
        <v>571</v>
      </c>
    </row>
    <row r="436" spans="1:21" hidden="1">
      <c r="A436" s="155">
        <v>45527</v>
      </c>
      <c r="B436" s="156" t="s">
        <v>17</v>
      </c>
      <c r="C436" s="157">
        <v>56</v>
      </c>
      <c r="D436" s="158">
        <v>45540</v>
      </c>
      <c r="E436" s="158" t="s">
        <v>25</v>
      </c>
      <c r="F436" s="159" t="s">
        <v>453</v>
      </c>
      <c r="G436" s="159" t="s">
        <v>515</v>
      </c>
      <c r="H436" s="161" t="s">
        <v>283</v>
      </c>
      <c r="I436" s="159">
        <v>6329.72</v>
      </c>
      <c r="J436" s="159">
        <v>6329.72</v>
      </c>
      <c r="K436" s="159">
        <v>0</v>
      </c>
      <c r="L436" s="159">
        <v>1260.27</v>
      </c>
      <c r="M436" s="159">
        <v>0</v>
      </c>
      <c r="N436" s="162">
        <v>1260.27</v>
      </c>
      <c r="O436" s="163">
        <v>0.19910359383985388</v>
      </c>
      <c r="P436" s="162">
        <v>1260.27</v>
      </c>
      <c r="Q436" s="162">
        <v>0</v>
      </c>
      <c r="R436" s="172">
        <v>0</v>
      </c>
      <c r="S436" s="154"/>
      <c r="T436" s="171">
        <v>0</v>
      </c>
      <c r="U436" s="155" t="s">
        <v>571</v>
      </c>
    </row>
    <row r="437" spans="1:21" hidden="1">
      <c r="A437" s="155">
        <v>45530</v>
      </c>
      <c r="B437" s="156" t="s">
        <v>17</v>
      </c>
      <c r="C437" s="157">
        <v>53</v>
      </c>
      <c r="D437" s="158">
        <v>45546</v>
      </c>
      <c r="E437" s="158" t="s">
        <v>25</v>
      </c>
      <c r="F437" s="159" t="s">
        <v>453</v>
      </c>
      <c r="G437" s="159" t="s">
        <v>516</v>
      </c>
      <c r="H437" s="161" t="s">
        <v>115</v>
      </c>
      <c r="I437" s="159">
        <v>6450.07</v>
      </c>
      <c r="J437" s="166">
        <v>0</v>
      </c>
      <c r="K437" s="159">
        <v>6450.07</v>
      </c>
      <c r="L437" s="159">
        <v>1608.77</v>
      </c>
      <c r="M437" s="159">
        <v>0</v>
      </c>
      <c r="N437" s="162">
        <v>1608.77</v>
      </c>
      <c r="O437" s="163">
        <v>0.24941899855350408</v>
      </c>
      <c r="P437" s="162">
        <v>0</v>
      </c>
      <c r="Q437" s="162">
        <v>1608.77</v>
      </c>
      <c r="R437" s="172">
        <v>80.438500000000005</v>
      </c>
      <c r="S437" s="154"/>
      <c r="T437" s="171">
        <v>1528.3315</v>
      </c>
      <c r="U437" s="155" t="s">
        <v>571</v>
      </c>
    </row>
    <row r="438" spans="1:21" hidden="1">
      <c r="A438" s="155">
        <v>45530</v>
      </c>
      <c r="B438" s="156" t="s">
        <v>17</v>
      </c>
      <c r="C438" s="157">
        <v>53</v>
      </c>
      <c r="D438" s="158">
        <v>45547</v>
      </c>
      <c r="E438" s="158" t="s">
        <v>25</v>
      </c>
      <c r="F438" s="159" t="s">
        <v>453</v>
      </c>
      <c r="G438" s="159" t="s">
        <v>517</v>
      </c>
      <c r="H438" s="161" t="s">
        <v>115</v>
      </c>
      <c r="I438" s="159">
        <v>350.07</v>
      </c>
      <c r="J438" s="166">
        <v>0</v>
      </c>
      <c r="K438" s="159">
        <v>350.07</v>
      </c>
      <c r="L438" s="159">
        <v>34.85</v>
      </c>
      <c r="M438" s="159">
        <v>0</v>
      </c>
      <c r="N438" s="162">
        <v>34.85</v>
      </c>
      <c r="O438" s="163">
        <v>9.9551518267775016E-2</v>
      </c>
      <c r="P438" s="162">
        <v>0</v>
      </c>
      <c r="Q438" s="162">
        <v>34.85</v>
      </c>
      <c r="R438" s="172">
        <v>1.7425000000000002</v>
      </c>
      <c r="S438" s="154"/>
      <c r="T438" s="171">
        <v>33.107500000000002</v>
      </c>
      <c r="U438" s="155" t="s">
        <v>571</v>
      </c>
    </row>
    <row r="439" spans="1:21" hidden="1">
      <c r="A439" s="155">
        <v>45530</v>
      </c>
      <c r="B439" s="156" t="s">
        <v>17</v>
      </c>
      <c r="C439" s="157">
        <v>53</v>
      </c>
      <c r="D439" s="158">
        <v>45548</v>
      </c>
      <c r="E439" s="158" t="s">
        <v>25</v>
      </c>
      <c r="F439" s="159" t="s">
        <v>453</v>
      </c>
      <c r="G439" s="159" t="s">
        <v>518</v>
      </c>
      <c r="H439" s="161" t="s">
        <v>115</v>
      </c>
      <c r="I439" s="159">
        <v>12336.81</v>
      </c>
      <c r="J439" s="166">
        <v>0</v>
      </c>
      <c r="K439" s="159">
        <v>12336.81</v>
      </c>
      <c r="L439" s="159">
        <v>1228.1600000000001</v>
      </c>
      <c r="M439" s="159">
        <v>0</v>
      </c>
      <c r="N439" s="162">
        <v>1228.1600000000001</v>
      </c>
      <c r="O439" s="163">
        <v>9.9552477504314341E-2</v>
      </c>
      <c r="P439" s="162">
        <v>0</v>
      </c>
      <c r="Q439" s="162">
        <v>1228.1600000000001</v>
      </c>
      <c r="R439" s="172">
        <v>61.408000000000008</v>
      </c>
      <c r="S439" s="154"/>
      <c r="T439" s="171">
        <v>1166.7520000000002</v>
      </c>
      <c r="U439" s="155" t="s">
        <v>571</v>
      </c>
    </row>
    <row r="440" spans="1:21" hidden="1">
      <c r="A440" s="155">
        <v>45531</v>
      </c>
      <c r="B440" s="156" t="s">
        <v>17</v>
      </c>
      <c r="C440" s="157">
        <v>52</v>
      </c>
      <c r="D440" s="158">
        <v>45549</v>
      </c>
      <c r="E440" s="158" t="s">
        <v>25</v>
      </c>
      <c r="F440" s="159" t="s">
        <v>453</v>
      </c>
      <c r="G440" s="159" t="s">
        <v>519</v>
      </c>
      <c r="H440" s="161" t="s">
        <v>320</v>
      </c>
      <c r="I440" s="159">
        <v>104744.09</v>
      </c>
      <c r="J440" s="166">
        <v>104744.09</v>
      </c>
      <c r="K440" s="159">
        <v>0</v>
      </c>
      <c r="L440" s="159">
        <v>10427.49</v>
      </c>
      <c r="M440" s="159">
        <v>0</v>
      </c>
      <c r="N440" s="162">
        <v>10427.49</v>
      </c>
      <c r="O440" s="163">
        <v>9.9552060646094689E-2</v>
      </c>
      <c r="P440" s="162">
        <v>10427.49</v>
      </c>
      <c r="Q440" s="162">
        <v>0</v>
      </c>
      <c r="R440" s="172">
        <v>0</v>
      </c>
      <c r="S440" s="154"/>
      <c r="T440" s="171">
        <v>0</v>
      </c>
      <c r="U440" s="155" t="s">
        <v>571</v>
      </c>
    </row>
    <row r="441" spans="1:21" hidden="1">
      <c r="A441" s="155">
        <v>45531</v>
      </c>
      <c r="B441" s="156" t="s">
        <v>17</v>
      </c>
      <c r="C441" s="157">
        <v>52</v>
      </c>
      <c r="D441" s="158">
        <v>45550</v>
      </c>
      <c r="E441" s="158" t="s">
        <v>25</v>
      </c>
      <c r="F441" s="159" t="s">
        <v>453</v>
      </c>
      <c r="G441" s="159" t="s">
        <v>520</v>
      </c>
      <c r="H441" s="161" t="s">
        <v>320</v>
      </c>
      <c r="I441" s="159">
        <v>132777.04</v>
      </c>
      <c r="J441" s="166">
        <v>132777.04</v>
      </c>
      <c r="K441" s="159">
        <v>0</v>
      </c>
      <c r="L441" s="159">
        <v>13218.22</v>
      </c>
      <c r="M441" s="159">
        <v>0</v>
      </c>
      <c r="N441" s="162">
        <v>13218.22</v>
      </c>
      <c r="O441" s="163">
        <v>9.9552000857979647E-2</v>
      </c>
      <c r="P441" s="162">
        <v>13218.22</v>
      </c>
      <c r="Q441" s="162">
        <v>0</v>
      </c>
      <c r="R441" s="172">
        <v>0</v>
      </c>
      <c r="S441" s="154"/>
      <c r="T441" s="171">
        <v>0</v>
      </c>
      <c r="U441" s="155" t="s">
        <v>571</v>
      </c>
    </row>
    <row r="442" spans="1:21" hidden="1">
      <c r="A442" s="155">
        <v>45533</v>
      </c>
      <c r="B442" s="156" t="s">
        <v>17</v>
      </c>
      <c r="C442" s="157">
        <v>50</v>
      </c>
      <c r="D442" s="158">
        <v>45552</v>
      </c>
      <c r="E442" s="158" t="s">
        <v>25</v>
      </c>
      <c r="F442" s="159" t="s">
        <v>453</v>
      </c>
      <c r="G442" s="159" t="s">
        <v>521</v>
      </c>
      <c r="H442" s="161" t="s">
        <v>522</v>
      </c>
      <c r="I442" s="159">
        <v>52254.99</v>
      </c>
      <c r="J442" s="166">
        <v>0</v>
      </c>
      <c r="K442" s="159">
        <v>52254.99</v>
      </c>
      <c r="L442" s="159">
        <v>5202.09</v>
      </c>
      <c r="M442" s="159">
        <v>3706</v>
      </c>
      <c r="N442" s="162">
        <v>8908.09</v>
      </c>
      <c r="O442" s="163">
        <v>0.17047348014036556</v>
      </c>
      <c r="P442" s="162">
        <v>0</v>
      </c>
      <c r="Q442" s="162">
        <v>8908.09</v>
      </c>
      <c r="R442" s="172">
        <v>445.40450000000004</v>
      </c>
      <c r="S442" s="154"/>
      <c r="T442" s="171">
        <v>8462.6854999999996</v>
      </c>
      <c r="U442" s="155" t="s">
        <v>571</v>
      </c>
    </row>
    <row r="443" spans="1:21" hidden="1">
      <c r="A443" s="155">
        <v>45533</v>
      </c>
      <c r="B443" s="156" t="s">
        <v>17</v>
      </c>
      <c r="C443" s="157">
        <v>50</v>
      </c>
      <c r="D443" s="158">
        <v>45553</v>
      </c>
      <c r="E443" s="158" t="s">
        <v>25</v>
      </c>
      <c r="F443" s="159" t="s">
        <v>453</v>
      </c>
      <c r="G443" s="159" t="s">
        <v>523</v>
      </c>
      <c r="H443" s="161" t="s">
        <v>524</v>
      </c>
      <c r="I443" s="159">
        <v>-71948.42</v>
      </c>
      <c r="J443" s="166">
        <v>0</v>
      </c>
      <c r="K443" s="159">
        <v>-71948.42</v>
      </c>
      <c r="L443" s="159">
        <v>-7162.61</v>
      </c>
      <c r="M443" s="159">
        <v>0</v>
      </c>
      <c r="N443" s="162">
        <v>-7162.61</v>
      </c>
      <c r="O443" s="163">
        <v>9.9552012399994325E-2</v>
      </c>
      <c r="P443" s="162">
        <v>0</v>
      </c>
      <c r="Q443" s="162">
        <v>-7162.61</v>
      </c>
      <c r="R443" s="172">
        <v>-358.13049999999998</v>
      </c>
      <c r="S443" s="154"/>
      <c r="T443" s="171">
        <v>-6804.4794999999995</v>
      </c>
      <c r="U443" s="155" t="s">
        <v>571</v>
      </c>
    </row>
    <row r="444" spans="1:21" hidden="1">
      <c r="A444" s="155">
        <v>45533</v>
      </c>
      <c r="B444" s="156" t="s">
        <v>17</v>
      </c>
      <c r="C444" s="157">
        <v>50</v>
      </c>
      <c r="D444" s="158">
        <v>45554</v>
      </c>
      <c r="E444" s="158" t="s">
        <v>25</v>
      </c>
      <c r="F444" s="159" t="s">
        <v>453</v>
      </c>
      <c r="G444" s="159" t="s">
        <v>525</v>
      </c>
      <c r="H444" s="161" t="s">
        <v>524</v>
      </c>
      <c r="I444" s="159">
        <v>0</v>
      </c>
      <c r="J444" s="166">
        <v>0</v>
      </c>
      <c r="K444" s="159">
        <v>0</v>
      </c>
      <c r="L444" s="159"/>
      <c r="M444" s="159">
        <v>0</v>
      </c>
      <c r="N444" s="162">
        <v>0</v>
      </c>
      <c r="O444" s="163"/>
      <c r="P444" s="162">
        <v>0</v>
      </c>
      <c r="Q444" s="162">
        <v>0</v>
      </c>
      <c r="R444" s="172">
        <v>0</v>
      </c>
      <c r="S444" s="154"/>
      <c r="T444" s="171">
        <v>0</v>
      </c>
      <c r="U444" s="155" t="s">
        <v>571</v>
      </c>
    </row>
    <row r="445" spans="1:21" hidden="1">
      <c r="A445" s="155">
        <v>45533</v>
      </c>
      <c r="B445" s="156" t="s">
        <v>17</v>
      </c>
      <c r="C445" s="157">
        <v>50</v>
      </c>
      <c r="D445" s="158">
        <v>45555</v>
      </c>
      <c r="E445" s="158" t="s">
        <v>25</v>
      </c>
      <c r="F445" s="159" t="s">
        <v>453</v>
      </c>
      <c r="G445" s="159" t="s">
        <v>526</v>
      </c>
      <c r="H445" s="161" t="s">
        <v>524</v>
      </c>
      <c r="I445" s="159">
        <v>42654.5</v>
      </c>
      <c r="J445" s="166">
        <v>0</v>
      </c>
      <c r="K445" s="159">
        <v>42654.5</v>
      </c>
      <c r="L445" s="159">
        <v>4246.34</v>
      </c>
      <c r="M445" s="159">
        <v>0</v>
      </c>
      <c r="N445" s="162">
        <v>4246.34</v>
      </c>
      <c r="O445" s="163">
        <v>9.9551981619758756E-2</v>
      </c>
      <c r="P445" s="162">
        <v>0</v>
      </c>
      <c r="Q445" s="162">
        <v>4246.34</v>
      </c>
      <c r="R445" s="172">
        <v>212.31700000000001</v>
      </c>
      <c r="S445" s="154"/>
      <c r="T445" s="171">
        <v>4034.0230000000001</v>
      </c>
      <c r="U445" s="155" t="s">
        <v>571</v>
      </c>
    </row>
    <row r="446" spans="1:21" hidden="1">
      <c r="A446" s="155">
        <v>45534</v>
      </c>
      <c r="B446" s="156" t="s">
        <v>17</v>
      </c>
      <c r="C446" s="157">
        <v>49</v>
      </c>
      <c r="D446" s="158">
        <v>45556</v>
      </c>
      <c r="E446" s="158" t="s">
        <v>25</v>
      </c>
      <c r="F446" s="159" t="s">
        <v>453</v>
      </c>
      <c r="G446" s="159" t="s">
        <v>527</v>
      </c>
      <c r="H446" s="161" t="s">
        <v>320</v>
      </c>
      <c r="I446" s="159">
        <v>143597.98000000001</v>
      </c>
      <c r="J446" s="166">
        <v>143597.98000000001</v>
      </c>
      <c r="K446" s="159">
        <v>0</v>
      </c>
      <c r="L446" s="159">
        <v>14295.47</v>
      </c>
      <c r="M446" s="159">
        <v>0</v>
      </c>
      <c r="N446" s="162">
        <v>14295.47</v>
      </c>
      <c r="O446" s="163">
        <v>9.9552027124615527E-2</v>
      </c>
      <c r="P446" s="162">
        <v>14295.47</v>
      </c>
      <c r="Q446" s="162">
        <v>0</v>
      </c>
      <c r="R446" s="172">
        <v>0</v>
      </c>
      <c r="S446" s="154"/>
      <c r="T446" s="171">
        <v>0</v>
      </c>
      <c r="U446" s="155" t="s">
        <v>571</v>
      </c>
    </row>
    <row r="447" spans="1:21" hidden="1">
      <c r="A447" s="155">
        <v>45534</v>
      </c>
      <c r="B447" s="156" t="s">
        <v>17</v>
      </c>
      <c r="C447" s="157">
        <v>49</v>
      </c>
      <c r="D447" s="158">
        <v>45557</v>
      </c>
      <c r="E447" s="158" t="s">
        <v>25</v>
      </c>
      <c r="F447" s="159" t="s">
        <v>453</v>
      </c>
      <c r="G447" s="159" t="s">
        <v>528</v>
      </c>
      <c r="H447" s="161" t="s">
        <v>320</v>
      </c>
      <c r="I447" s="159">
        <v>110053.22</v>
      </c>
      <c r="J447" s="166">
        <v>110053.22</v>
      </c>
      <c r="K447" s="159">
        <v>0</v>
      </c>
      <c r="L447" s="159">
        <v>10956.02</v>
      </c>
      <c r="M447" s="159">
        <v>0</v>
      </c>
      <c r="N447" s="162">
        <v>10956.02</v>
      </c>
      <c r="O447" s="163">
        <v>9.9552016742445154E-2</v>
      </c>
      <c r="P447" s="162">
        <v>10956.02</v>
      </c>
      <c r="Q447" s="162">
        <v>0</v>
      </c>
      <c r="R447" s="172">
        <v>0</v>
      </c>
      <c r="S447" s="154"/>
      <c r="T447" s="171">
        <v>0</v>
      </c>
      <c r="U447" s="155" t="s">
        <v>571</v>
      </c>
    </row>
    <row r="448" spans="1:21" hidden="1">
      <c r="A448" s="155">
        <v>45534</v>
      </c>
      <c r="B448" s="156" t="s">
        <v>17</v>
      </c>
      <c r="C448" s="157">
        <v>49</v>
      </c>
      <c r="D448" s="158">
        <v>45558</v>
      </c>
      <c r="E448" s="158" t="s">
        <v>25</v>
      </c>
      <c r="F448" s="159" t="s">
        <v>453</v>
      </c>
      <c r="G448" s="159" t="s">
        <v>529</v>
      </c>
      <c r="H448" s="161" t="s">
        <v>320</v>
      </c>
      <c r="I448" s="159">
        <v>110053.22</v>
      </c>
      <c r="J448" s="166">
        <v>110053.22</v>
      </c>
      <c r="K448" s="159">
        <v>0</v>
      </c>
      <c r="L448" s="159">
        <v>10956.02</v>
      </c>
      <c r="M448" s="159">
        <v>0</v>
      </c>
      <c r="N448" s="162">
        <v>10956.02</v>
      </c>
      <c r="O448" s="163">
        <v>9.9552016742445154E-2</v>
      </c>
      <c r="P448" s="162">
        <v>10956.02</v>
      </c>
      <c r="Q448" s="162">
        <v>0</v>
      </c>
      <c r="R448" s="172">
        <v>0</v>
      </c>
      <c r="S448" s="154"/>
      <c r="T448" s="171">
        <v>0</v>
      </c>
      <c r="U448" s="155" t="s">
        <v>571</v>
      </c>
    </row>
    <row r="449" spans="1:21" hidden="1">
      <c r="A449" s="155">
        <v>45534</v>
      </c>
      <c r="B449" s="156" t="s">
        <v>17</v>
      </c>
      <c r="C449" s="157">
        <v>49</v>
      </c>
      <c r="D449" s="158">
        <v>45559</v>
      </c>
      <c r="E449" s="158" t="s">
        <v>25</v>
      </c>
      <c r="F449" s="159" t="s">
        <v>453</v>
      </c>
      <c r="G449" s="159" t="s">
        <v>530</v>
      </c>
      <c r="H449" s="161" t="s">
        <v>320</v>
      </c>
      <c r="I449" s="159">
        <v>110053.22</v>
      </c>
      <c r="J449" s="166">
        <v>110053.22</v>
      </c>
      <c r="K449" s="159">
        <v>0</v>
      </c>
      <c r="L449" s="159">
        <v>10956.02</v>
      </c>
      <c r="M449" s="159">
        <v>0</v>
      </c>
      <c r="N449" s="162">
        <v>10956.02</v>
      </c>
      <c r="O449" s="163">
        <v>9.9552016742445154E-2</v>
      </c>
      <c r="P449" s="162">
        <v>10956.02</v>
      </c>
      <c r="Q449" s="162">
        <v>0</v>
      </c>
      <c r="R449" s="172">
        <v>0</v>
      </c>
      <c r="S449" s="154"/>
      <c r="T449" s="171">
        <v>0</v>
      </c>
      <c r="U449" s="155" t="s">
        <v>571</v>
      </c>
    </row>
    <row r="450" spans="1:21" hidden="1">
      <c r="A450" s="155">
        <v>45534</v>
      </c>
      <c r="B450" s="156" t="s">
        <v>17</v>
      </c>
      <c r="C450" s="157">
        <v>49</v>
      </c>
      <c r="D450" s="158">
        <v>45560</v>
      </c>
      <c r="E450" s="158" t="s">
        <v>25</v>
      </c>
      <c r="F450" s="159" t="s">
        <v>453</v>
      </c>
      <c r="G450" s="159" t="s">
        <v>531</v>
      </c>
      <c r="H450" s="161" t="s">
        <v>107</v>
      </c>
      <c r="I450" s="159">
        <v>7696.99</v>
      </c>
      <c r="J450" s="159">
        <v>7696.99</v>
      </c>
      <c r="K450" s="159">
        <v>0</v>
      </c>
      <c r="L450" s="159">
        <v>766.25</v>
      </c>
      <c r="M450" s="159">
        <v>574.69000000000005</v>
      </c>
      <c r="N450" s="162">
        <v>1340.94</v>
      </c>
      <c r="O450" s="163">
        <v>0.17421615462667875</v>
      </c>
      <c r="P450" s="162">
        <v>1340.94</v>
      </c>
      <c r="Q450" s="162">
        <v>0</v>
      </c>
      <c r="R450" s="172">
        <v>0</v>
      </c>
      <c r="S450" s="154"/>
      <c r="T450" s="171">
        <v>0</v>
      </c>
      <c r="U450" s="155" t="s">
        <v>571</v>
      </c>
    </row>
    <row r="451" spans="1:21" hidden="1">
      <c r="A451" s="155">
        <v>45534</v>
      </c>
      <c r="B451" s="156" t="s">
        <v>17</v>
      </c>
      <c r="C451" s="157">
        <v>49</v>
      </c>
      <c r="D451" s="158">
        <v>45565</v>
      </c>
      <c r="E451" s="158" t="s">
        <v>25</v>
      </c>
      <c r="F451" s="159" t="s">
        <v>453</v>
      </c>
      <c r="G451" s="159" t="s">
        <v>532</v>
      </c>
      <c r="H451" s="161" t="s">
        <v>110</v>
      </c>
      <c r="I451" s="159">
        <v>76257.88</v>
      </c>
      <c r="J451" s="166">
        <v>0</v>
      </c>
      <c r="K451" s="159">
        <v>76257.88</v>
      </c>
      <c r="L451" s="159">
        <v>7591.63</v>
      </c>
      <c r="M451" s="159">
        <v>0</v>
      </c>
      <c r="N451" s="162">
        <v>7591.63</v>
      </c>
      <c r="O451" s="163">
        <v>9.9552072520243146E-2</v>
      </c>
      <c r="P451" s="162">
        <v>0</v>
      </c>
      <c r="Q451" s="162">
        <v>7591.63</v>
      </c>
      <c r="R451" s="172">
        <v>379.58150000000001</v>
      </c>
      <c r="S451" s="154"/>
      <c r="T451" s="171">
        <v>7212.0484999999999</v>
      </c>
      <c r="U451" s="155" t="s">
        <v>571</v>
      </c>
    </row>
    <row r="452" spans="1:21" hidden="1">
      <c r="A452" s="155">
        <v>45534</v>
      </c>
      <c r="B452" s="156" t="s">
        <v>17</v>
      </c>
      <c r="C452" s="157">
        <v>49</v>
      </c>
      <c r="D452" s="158">
        <v>45566</v>
      </c>
      <c r="E452" s="158" t="s">
        <v>25</v>
      </c>
      <c r="F452" s="159" t="s">
        <v>453</v>
      </c>
      <c r="G452" s="159" t="s">
        <v>533</v>
      </c>
      <c r="H452" s="161" t="s">
        <v>110</v>
      </c>
      <c r="I452" s="159">
        <v>55747.27</v>
      </c>
      <c r="J452" s="166">
        <v>0</v>
      </c>
      <c r="K452" s="159">
        <v>55747.27</v>
      </c>
      <c r="L452" s="159">
        <v>5549.75</v>
      </c>
      <c r="M452" s="159">
        <v>0</v>
      </c>
      <c r="N452" s="162">
        <v>5549.75</v>
      </c>
      <c r="O452" s="163">
        <v>9.9551960122890332E-2</v>
      </c>
      <c r="P452" s="162">
        <v>0</v>
      </c>
      <c r="Q452" s="162">
        <v>5549.75</v>
      </c>
      <c r="R452" s="172">
        <v>277.48750000000001</v>
      </c>
      <c r="S452" s="154"/>
      <c r="T452" s="171">
        <v>5272.2624999999998</v>
      </c>
      <c r="U452" s="155" t="s">
        <v>571</v>
      </c>
    </row>
    <row r="453" spans="1:21" hidden="1">
      <c r="A453" s="155">
        <v>45534</v>
      </c>
      <c r="B453" s="156" t="s">
        <v>17</v>
      </c>
      <c r="C453" s="157">
        <v>49</v>
      </c>
      <c r="D453" s="158">
        <v>45567</v>
      </c>
      <c r="E453" s="158" t="s">
        <v>25</v>
      </c>
      <c r="F453" s="159" t="s">
        <v>453</v>
      </c>
      <c r="G453" s="159">
        <v>1317980</v>
      </c>
      <c r="H453" s="161" t="s">
        <v>534</v>
      </c>
      <c r="I453" s="159">
        <v>8431609.2599999998</v>
      </c>
      <c r="J453" s="166">
        <v>0</v>
      </c>
      <c r="K453" s="159">
        <v>8431609.2599999998</v>
      </c>
      <c r="L453" s="159">
        <v>671506.96</v>
      </c>
      <c r="M453" s="159">
        <v>0</v>
      </c>
      <c r="N453" s="162">
        <v>671506.96</v>
      </c>
      <c r="O453" s="163">
        <v>7.9641612804054435E-2</v>
      </c>
      <c r="P453" s="162">
        <v>0</v>
      </c>
      <c r="Q453" s="162">
        <v>671506.96</v>
      </c>
      <c r="R453" s="172">
        <v>33575.347999999998</v>
      </c>
      <c r="S453" s="154"/>
      <c r="T453" s="171">
        <v>637931.61199999996</v>
      </c>
      <c r="U453" s="155" t="s">
        <v>571</v>
      </c>
    </row>
    <row r="454" spans="1:21" hidden="1">
      <c r="A454" s="155">
        <v>45537</v>
      </c>
      <c r="B454" s="156" t="s">
        <v>17</v>
      </c>
      <c r="C454" s="157">
        <v>46</v>
      </c>
      <c r="D454" s="158">
        <v>45568</v>
      </c>
      <c r="E454" s="158" t="s">
        <v>25</v>
      </c>
      <c r="F454" s="159" t="s">
        <v>453</v>
      </c>
      <c r="G454" s="164" t="s">
        <v>535</v>
      </c>
      <c r="H454" s="161" t="s">
        <v>351</v>
      </c>
      <c r="I454" s="159">
        <v>-8438.99</v>
      </c>
      <c r="J454" s="166">
        <v>0</v>
      </c>
      <c r="K454" s="159">
        <v>-8438.99</v>
      </c>
      <c r="L454" s="159">
        <v>-1680.24</v>
      </c>
      <c r="M454" s="159">
        <v>0</v>
      </c>
      <c r="N454" s="162">
        <v>-1680.24</v>
      </c>
      <c r="O454" s="163">
        <v>0.19910439519421164</v>
      </c>
      <c r="P454" s="162">
        <v>0</v>
      </c>
      <c r="Q454" s="162">
        <v>-1680.24</v>
      </c>
      <c r="R454" s="172">
        <v>-84.012</v>
      </c>
      <c r="S454" s="154"/>
      <c r="T454" s="171">
        <v>-1596.2280000000001</v>
      </c>
      <c r="U454" s="155" t="s">
        <v>571</v>
      </c>
    </row>
    <row r="455" spans="1:21" hidden="1">
      <c r="A455" s="155">
        <v>45537</v>
      </c>
      <c r="B455" s="156" t="s">
        <v>17</v>
      </c>
      <c r="C455" s="157">
        <v>46</v>
      </c>
      <c r="D455" s="158">
        <v>45569</v>
      </c>
      <c r="E455" s="158" t="s">
        <v>25</v>
      </c>
      <c r="F455" s="159" t="s">
        <v>453</v>
      </c>
      <c r="G455" s="164" t="s">
        <v>536</v>
      </c>
      <c r="H455" s="161" t="s">
        <v>311</v>
      </c>
      <c r="I455" s="159">
        <v>197926.5</v>
      </c>
      <c r="J455" s="166">
        <v>0</v>
      </c>
      <c r="K455" s="159">
        <v>197926.5</v>
      </c>
      <c r="L455" s="159">
        <v>19700</v>
      </c>
      <c r="M455" s="159">
        <v>0</v>
      </c>
      <c r="N455" s="162">
        <v>19700</v>
      </c>
      <c r="O455" s="163">
        <v>9.9531896941541437E-2</v>
      </c>
      <c r="P455" s="162">
        <v>19700</v>
      </c>
      <c r="Q455" s="162">
        <v>0</v>
      </c>
      <c r="R455" s="172">
        <v>0</v>
      </c>
      <c r="S455" s="154"/>
      <c r="T455" s="171">
        <v>0</v>
      </c>
      <c r="U455" s="155" t="s">
        <v>571</v>
      </c>
    </row>
    <row r="456" spans="1:21" hidden="1">
      <c r="A456" s="155">
        <v>45544</v>
      </c>
      <c r="B456" s="156" t="s">
        <v>17</v>
      </c>
      <c r="C456" s="157">
        <v>39</v>
      </c>
      <c r="D456" s="158">
        <v>45570</v>
      </c>
      <c r="E456" s="158" t="s">
        <v>25</v>
      </c>
      <c r="F456" s="159" t="s">
        <v>453</v>
      </c>
      <c r="G456" s="164" t="s">
        <v>537</v>
      </c>
      <c r="H456" s="161" t="s">
        <v>311</v>
      </c>
      <c r="I456" s="159">
        <v>49812.15</v>
      </c>
      <c r="J456" s="159">
        <v>49812.15</v>
      </c>
      <c r="K456" s="159">
        <v>0</v>
      </c>
      <c r="L456" s="159">
        <v>9917.7999999999993</v>
      </c>
      <c r="M456" s="159">
        <v>0</v>
      </c>
      <c r="N456" s="162">
        <v>9917.7999999999993</v>
      </c>
      <c r="O456" s="163">
        <v>0.19910403385519396</v>
      </c>
      <c r="P456" s="162">
        <v>0</v>
      </c>
      <c r="Q456" s="162">
        <v>0</v>
      </c>
      <c r="R456" s="172">
        <v>0</v>
      </c>
      <c r="S456" s="154"/>
      <c r="T456" s="171">
        <v>0</v>
      </c>
      <c r="U456" s="155" t="s">
        <v>571</v>
      </c>
    </row>
    <row r="457" spans="1:21" hidden="1">
      <c r="A457" s="155">
        <v>45547</v>
      </c>
      <c r="B457" s="156" t="s">
        <v>17</v>
      </c>
      <c r="C457" s="157">
        <v>36</v>
      </c>
      <c r="D457" s="158">
        <v>45571</v>
      </c>
      <c r="E457" s="158" t="s">
        <v>25</v>
      </c>
      <c r="F457" s="159" t="s">
        <v>453</v>
      </c>
      <c r="G457" s="164" t="s">
        <v>538</v>
      </c>
      <c r="H457" s="161" t="s">
        <v>539</v>
      </c>
      <c r="I457" s="159">
        <v>6898932</v>
      </c>
      <c r="J457" s="159">
        <v>0</v>
      </c>
      <c r="K457" s="159">
        <v>6898932</v>
      </c>
      <c r="L457" s="159">
        <v>549442.06999999995</v>
      </c>
      <c r="M457" s="159">
        <v>0</v>
      </c>
      <c r="N457" s="162">
        <v>549442.06999999995</v>
      </c>
      <c r="O457" s="163">
        <v>7.9641612643812101E-2</v>
      </c>
      <c r="P457" s="162">
        <v>0</v>
      </c>
      <c r="Q457" s="162">
        <v>549442.06999999995</v>
      </c>
      <c r="R457" s="172">
        <v>27472.103499999997</v>
      </c>
      <c r="S457" s="154"/>
      <c r="T457" s="171">
        <v>521969.96649999998</v>
      </c>
      <c r="U457" s="155" t="s">
        <v>571</v>
      </c>
    </row>
    <row r="458" spans="1:21" hidden="1">
      <c r="A458" s="155">
        <v>45548</v>
      </c>
      <c r="B458" s="156" t="s">
        <v>17</v>
      </c>
      <c r="C458" s="157">
        <v>35</v>
      </c>
      <c r="D458" s="158">
        <v>45572</v>
      </c>
      <c r="E458" s="158" t="s">
        <v>25</v>
      </c>
      <c r="F458" s="159" t="s">
        <v>453</v>
      </c>
      <c r="G458" s="164" t="s">
        <v>540</v>
      </c>
      <c r="H458" s="156" t="s">
        <v>437</v>
      </c>
      <c r="I458" s="159">
        <v>502250</v>
      </c>
      <c r="J458" s="159">
        <v>502250</v>
      </c>
      <c r="K458" s="159">
        <v>0</v>
      </c>
      <c r="L458" s="159">
        <v>50000</v>
      </c>
      <c r="M458" s="159">
        <v>0</v>
      </c>
      <c r="N458" s="162">
        <v>50000</v>
      </c>
      <c r="O458" s="163">
        <v>9.9552015928322551E-2</v>
      </c>
      <c r="P458" s="162">
        <v>50000</v>
      </c>
      <c r="Q458" s="162">
        <v>0</v>
      </c>
      <c r="R458" s="172">
        <v>0</v>
      </c>
      <c r="S458" s="154"/>
      <c r="T458" s="171">
        <v>0</v>
      </c>
      <c r="U458" s="155" t="s">
        <v>571</v>
      </c>
    </row>
    <row r="459" spans="1:21" hidden="1">
      <c r="A459" s="155">
        <v>45551</v>
      </c>
      <c r="B459" s="156" t="s">
        <v>17</v>
      </c>
      <c r="C459" s="157">
        <v>32</v>
      </c>
      <c r="D459" s="158">
        <v>45574</v>
      </c>
      <c r="E459" s="158" t="s">
        <v>25</v>
      </c>
      <c r="F459" s="159" t="s">
        <v>453</v>
      </c>
      <c r="G459" s="164" t="s">
        <v>541</v>
      </c>
      <c r="H459" s="156" t="s">
        <v>542</v>
      </c>
      <c r="I459" s="159">
        <v>815752.67</v>
      </c>
      <c r="J459" s="159">
        <v>203938</v>
      </c>
      <c r="K459" s="159">
        <v>611814.67000000004</v>
      </c>
      <c r="L459" s="159">
        <v>80170.5</v>
      </c>
      <c r="M459" s="159">
        <v>0</v>
      </c>
      <c r="N459" s="162">
        <v>80170.5</v>
      </c>
      <c r="O459" s="163">
        <v>9.8277949859483751E-2</v>
      </c>
      <c r="P459" s="162">
        <v>20042.608538443397</v>
      </c>
      <c r="Q459" s="162">
        <v>60127.891461556603</v>
      </c>
      <c r="R459" s="172">
        <v>3006.3945730778305</v>
      </c>
      <c r="S459" s="154"/>
      <c r="T459" s="171">
        <v>57121.496888478774</v>
      </c>
      <c r="U459" s="155" t="s">
        <v>571</v>
      </c>
    </row>
    <row r="460" spans="1:21" hidden="1">
      <c r="A460" s="155">
        <v>45551</v>
      </c>
      <c r="B460" s="156" t="s">
        <v>17</v>
      </c>
      <c r="C460" s="157">
        <v>32</v>
      </c>
      <c r="D460" s="158">
        <v>45601</v>
      </c>
      <c r="E460" s="158" t="s">
        <v>25</v>
      </c>
      <c r="F460" s="159" t="s">
        <v>453</v>
      </c>
      <c r="G460" s="164" t="s">
        <v>751</v>
      </c>
      <c r="H460" s="156" t="s">
        <v>572</v>
      </c>
      <c r="I460" s="167">
        <v>-7851866.9000000004</v>
      </c>
      <c r="J460" s="166"/>
      <c r="K460" s="159">
        <v>-7851866.9000000004</v>
      </c>
      <c r="L460" s="167">
        <v>-781669.18</v>
      </c>
      <c r="M460" s="167">
        <v>0</v>
      </c>
      <c r="N460" s="162">
        <v>-781669.18</v>
      </c>
      <c r="O460" s="163">
        <v>9.9552016094414442E-2</v>
      </c>
      <c r="P460" s="162">
        <v>0</v>
      </c>
      <c r="Q460" s="162">
        <v>-781669.18</v>
      </c>
      <c r="R460" s="172">
        <v>-39083.459000000003</v>
      </c>
      <c r="S460" s="154"/>
      <c r="T460" s="171">
        <v>-742585.72100000002</v>
      </c>
      <c r="U460" s="155" t="s">
        <v>571</v>
      </c>
    </row>
    <row r="461" spans="1:21" hidden="1">
      <c r="A461" s="155">
        <v>45551</v>
      </c>
      <c r="B461" s="156" t="s">
        <v>17</v>
      </c>
      <c r="C461" s="157">
        <v>32</v>
      </c>
      <c r="D461" s="158">
        <v>45602</v>
      </c>
      <c r="E461" s="158" t="s">
        <v>25</v>
      </c>
      <c r="F461" s="159" t="s">
        <v>453</v>
      </c>
      <c r="G461" s="164" t="s">
        <v>752</v>
      </c>
      <c r="H461" s="156" t="s">
        <v>572</v>
      </c>
      <c r="I461" s="167">
        <v>7851866.9000000004</v>
      </c>
      <c r="J461" s="166"/>
      <c r="K461" s="159">
        <v>7851866.9000000004</v>
      </c>
      <c r="L461" s="167">
        <v>781669.18</v>
      </c>
      <c r="M461" s="167">
        <v>0</v>
      </c>
      <c r="N461" s="162">
        <v>781669.18</v>
      </c>
      <c r="O461" s="163">
        <v>9.9552016094414442E-2</v>
      </c>
      <c r="P461" s="162">
        <v>0</v>
      </c>
      <c r="Q461" s="162">
        <v>781669.18</v>
      </c>
      <c r="R461" s="172">
        <v>39083.459000000003</v>
      </c>
      <c r="S461" s="154"/>
      <c r="T461" s="171">
        <v>742585.72100000002</v>
      </c>
      <c r="U461" s="155" t="s">
        <v>571</v>
      </c>
    </row>
    <row r="462" spans="1:21" hidden="1">
      <c r="A462" s="155">
        <v>45551</v>
      </c>
      <c r="B462" s="156" t="s">
        <v>17</v>
      </c>
      <c r="C462" s="157">
        <v>32</v>
      </c>
      <c r="D462" s="158">
        <v>45603</v>
      </c>
      <c r="E462" s="158" t="s">
        <v>25</v>
      </c>
      <c r="F462" s="159" t="s">
        <v>453</v>
      </c>
      <c r="G462" s="164" t="s">
        <v>673</v>
      </c>
      <c r="H462" s="156" t="s">
        <v>572</v>
      </c>
      <c r="I462" s="167">
        <v>6999116.9800000004</v>
      </c>
      <c r="J462" s="166">
        <v>6999117</v>
      </c>
      <c r="K462" s="159">
        <v>-1.9999999552965164E-2</v>
      </c>
      <c r="L462" s="167">
        <v>696776.21</v>
      </c>
      <c r="M462" s="167">
        <v>-696776</v>
      </c>
      <c r="N462" s="162">
        <v>0.2099999999627471</v>
      </c>
      <c r="O462" s="163">
        <v>3.0003784843548518E-8</v>
      </c>
      <c r="P462" s="162">
        <v>0.21000000056282278</v>
      </c>
      <c r="Q462" s="162">
        <v>-6.0007568345823333E-10</v>
      </c>
      <c r="R462" s="172">
        <v>-3.000378417291167E-11</v>
      </c>
      <c r="S462" s="154"/>
      <c r="T462" s="171">
        <v>-5.700718992853217E-10</v>
      </c>
      <c r="U462" s="155" t="s">
        <v>571</v>
      </c>
    </row>
    <row r="463" spans="1:21" hidden="1">
      <c r="A463" s="155">
        <v>45552</v>
      </c>
      <c r="B463" s="156" t="s">
        <v>17</v>
      </c>
      <c r="C463" s="157">
        <v>31</v>
      </c>
      <c r="D463" s="158">
        <v>45604</v>
      </c>
      <c r="E463" s="158" t="s">
        <v>25</v>
      </c>
      <c r="F463" s="159" t="s">
        <v>453</v>
      </c>
      <c r="G463" s="164" t="s">
        <v>753</v>
      </c>
      <c r="H463" s="156" t="s">
        <v>754</v>
      </c>
      <c r="I463" s="167">
        <v>77145.600000000006</v>
      </c>
      <c r="J463" s="166"/>
      <c r="K463" s="159">
        <v>77145.600000000006</v>
      </c>
      <c r="L463" s="167">
        <v>15360</v>
      </c>
      <c r="M463" s="167">
        <v>0</v>
      </c>
      <c r="N463" s="162">
        <v>15360</v>
      </c>
      <c r="O463" s="163">
        <v>0.19910403185664508</v>
      </c>
      <c r="P463" s="162">
        <v>0</v>
      </c>
      <c r="Q463" s="162">
        <v>15360</v>
      </c>
      <c r="R463" s="172">
        <v>768</v>
      </c>
      <c r="S463" s="154"/>
      <c r="T463" s="171">
        <v>14592</v>
      </c>
      <c r="U463" s="155" t="s">
        <v>571</v>
      </c>
    </row>
    <row r="464" spans="1:21" hidden="1">
      <c r="A464" s="155">
        <v>45554</v>
      </c>
      <c r="B464" s="156" t="s">
        <v>17</v>
      </c>
      <c r="C464" s="157">
        <v>29</v>
      </c>
      <c r="D464" s="158">
        <v>45575</v>
      </c>
      <c r="E464" s="158" t="s">
        <v>23</v>
      </c>
      <c r="F464" s="159" t="s">
        <v>453</v>
      </c>
      <c r="G464" s="164" t="s">
        <v>543</v>
      </c>
      <c r="H464" s="156" t="s">
        <v>90</v>
      </c>
      <c r="I464" s="159">
        <v>-76251.429999999993</v>
      </c>
      <c r="J464" s="159">
        <v>0</v>
      </c>
      <c r="K464" s="159">
        <v>-76251.429999999993</v>
      </c>
      <c r="L464" s="159">
        <v>-7590.98</v>
      </c>
      <c r="M464" s="159">
        <v>0</v>
      </c>
      <c r="N464" s="162">
        <v>-7590.98</v>
      </c>
      <c r="O464" s="163">
        <v>9.9551969058154055E-2</v>
      </c>
      <c r="P464" s="162">
        <v>0</v>
      </c>
      <c r="Q464" s="162">
        <v>-7590.98</v>
      </c>
      <c r="R464" s="172">
        <v>-379.54899999999998</v>
      </c>
      <c r="S464" s="154"/>
      <c r="T464" s="171">
        <v>-7211.4309999999996</v>
      </c>
      <c r="U464" s="155" t="s">
        <v>571</v>
      </c>
    </row>
    <row r="465" spans="1:21" hidden="1">
      <c r="A465" s="155">
        <v>45554</v>
      </c>
      <c r="B465" s="156" t="s">
        <v>17</v>
      </c>
      <c r="C465" s="157">
        <v>29</v>
      </c>
      <c r="D465" s="158">
        <v>45576</v>
      </c>
      <c r="E465" s="158" t="s">
        <v>23</v>
      </c>
      <c r="F465" s="159" t="s">
        <v>453</v>
      </c>
      <c r="G465" s="164" t="s">
        <v>544</v>
      </c>
      <c r="H465" s="156" t="s">
        <v>90</v>
      </c>
      <c r="I465" s="159">
        <v>146297.39000000001</v>
      </c>
      <c r="J465" s="159">
        <v>0</v>
      </c>
      <c r="K465" s="159">
        <v>146297.39000000001</v>
      </c>
      <c r="L465" s="159">
        <v>14564.2</v>
      </c>
      <c r="M465" s="159">
        <v>0</v>
      </c>
      <c r="N465" s="162">
        <v>14564.2</v>
      </c>
      <c r="O465" s="163">
        <v>9.9552015247845502E-2</v>
      </c>
      <c r="P465" s="162">
        <v>0</v>
      </c>
      <c r="Q465" s="162">
        <v>14564.2</v>
      </c>
      <c r="R465" s="172">
        <v>728.21</v>
      </c>
      <c r="S465" s="154"/>
      <c r="T465" s="171">
        <v>13835.990000000002</v>
      </c>
      <c r="U465" s="155" t="s">
        <v>571</v>
      </c>
    </row>
    <row r="466" spans="1:21" hidden="1">
      <c r="A466" s="155">
        <v>45558</v>
      </c>
      <c r="B466" s="156" t="s">
        <v>17</v>
      </c>
      <c r="C466" s="157">
        <v>25</v>
      </c>
      <c r="D466" s="158">
        <v>45577</v>
      </c>
      <c r="E466" s="158" t="s">
        <v>23</v>
      </c>
      <c r="F466" s="159" t="s">
        <v>453</v>
      </c>
      <c r="G466" s="164" t="s">
        <v>545</v>
      </c>
      <c r="H466" s="156" t="s">
        <v>320</v>
      </c>
      <c r="I466" s="159">
        <v>179170.94</v>
      </c>
      <c r="J466" s="159">
        <v>179170.94</v>
      </c>
      <c r="K466" s="159">
        <v>0</v>
      </c>
      <c r="L466" s="159">
        <v>17836.830000000002</v>
      </c>
      <c r="M466" s="166">
        <v>0</v>
      </c>
      <c r="N466" s="162">
        <v>17836.830000000002</v>
      </c>
      <c r="O466" s="163">
        <v>9.9552025568432026E-2</v>
      </c>
      <c r="P466" s="162">
        <v>17836.830000000002</v>
      </c>
      <c r="Q466" s="162">
        <v>0</v>
      </c>
      <c r="R466" s="172">
        <v>0</v>
      </c>
      <c r="S466" s="154"/>
      <c r="T466" s="171">
        <v>0</v>
      </c>
      <c r="U466" s="155" t="s">
        <v>571</v>
      </c>
    </row>
    <row r="467" spans="1:21" hidden="1">
      <c r="A467" s="155">
        <v>45558</v>
      </c>
      <c r="B467" s="156" t="s">
        <v>17</v>
      </c>
      <c r="C467" s="157">
        <v>25</v>
      </c>
      <c r="D467" s="158">
        <v>45578</v>
      </c>
      <c r="E467" s="158" t="s">
        <v>23</v>
      </c>
      <c r="F467" s="159" t="s">
        <v>453</v>
      </c>
      <c r="G467" s="164" t="s">
        <v>546</v>
      </c>
      <c r="H467" s="156" t="s">
        <v>320</v>
      </c>
      <c r="I467" s="159">
        <v>105630.2</v>
      </c>
      <c r="J467" s="159">
        <v>105630.2</v>
      </c>
      <c r="K467" s="159">
        <v>0</v>
      </c>
      <c r="L467" s="159">
        <v>10515.7</v>
      </c>
      <c r="M467" s="166">
        <v>0</v>
      </c>
      <c r="N467" s="162">
        <v>10515.7</v>
      </c>
      <c r="O467" s="163">
        <v>9.9552022054298875E-2</v>
      </c>
      <c r="P467" s="162">
        <v>10515.7</v>
      </c>
      <c r="Q467" s="162">
        <v>0</v>
      </c>
      <c r="R467" s="172">
        <v>0</v>
      </c>
      <c r="S467" s="154"/>
      <c r="T467" s="171">
        <v>0</v>
      </c>
      <c r="U467" s="155" t="s">
        <v>571</v>
      </c>
    </row>
    <row r="468" spans="1:21" hidden="1">
      <c r="A468" s="155">
        <v>45558</v>
      </c>
      <c r="B468" s="156" t="s">
        <v>17</v>
      </c>
      <c r="C468" s="157">
        <v>25</v>
      </c>
      <c r="D468" s="158">
        <v>45579</v>
      </c>
      <c r="E468" s="158" t="s">
        <v>23</v>
      </c>
      <c r="F468" s="159" t="s">
        <v>453</v>
      </c>
      <c r="G468" s="164" t="s">
        <v>547</v>
      </c>
      <c r="H468" s="156" t="s">
        <v>320</v>
      </c>
      <c r="I468" s="159">
        <v>162023.85</v>
      </c>
      <c r="J468" s="159">
        <v>162023.85</v>
      </c>
      <c r="K468" s="159">
        <v>0</v>
      </c>
      <c r="L468" s="159">
        <v>16129.8</v>
      </c>
      <c r="M468" s="166">
        <v>0</v>
      </c>
      <c r="N468" s="162">
        <v>16129.8</v>
      </c>
      <c r="O468" s="163">
        <v>9.9552010398469101E-2</v>
      </c>
      <c r="P468" s="162">
        <v>16129.8</v>
      </c>
      <c r="Q468" s="162">
        <v>0</v>
      </c>
      <c r="R468" s="172">
        <v>0</v>
      </c>
      <c r="S468" s="154"/>
      <c r="T468" s="171">
        <v>0</v>
      </c>
      <c r="U468" s="155" t="s">
        <v>571</v>
      </c>
    </row>
    <row r="469" spans="1:21" hidden="1">
      <c r="A469" s="155">
        <v>45559</v>
      </c>
      <c r="B469" s="156" t="s">
        <v>17</v>
      </c>
      <c r="C469" s="157">
        <v>24</v>
      </c>
      <c r="D469" s="158">
        <v>45580</v>
      </c>
      <c r="E469" s="158" t="s">
        <v>23</v>
      </c>
      <c r="F469" s="159" t="s">
        <v>453</v>
      </c>
      <c r="G469" s="164" t="s">
        <v>548</v>
      </c>
      <c r="H469" s="156" t="s">
        <v>549</v>
      </c>
      <c r="I469" s="159">
        <v>7031.5</v>
      </c>
      <c r="J469" s="159">
        <v>0</v>
      </c>
      <c r="K469" s="159">
        <v>7031.5</v>
      </c>
      <c r="L469" s="159">
        <v>1750</v>
      </c>
      <c r="M469" s="166">
        <v>0</v>
      </c>
      <c r="N469" s="162">
        <v>1750</v>
      </c>
      <c r="O469" s="163">
        <v>0.24888003982080636</v>
      </c>
      <c r="P469" s="162">
        <v>0</v>
      </c>
      <c r="Q469" s="162">
        <v>1750</v>
      </c>
      <c r="R469" s="172">
        <v>87.5</v>
      </c>
      <c r="S469" s="154"/>
      <c r="T469" s="171">
        <v>1662.5</v>
      </c>
      <c r="U469" s="155" t="s">
        <v>571</v>
      </c>
    </row>
    <row r="470" spans="1:21" hidden="1">
      <c r="A470" s="155">
        <v>45559</v>
      </c>
      <c r="B470" s="156" t="s">
        <v>17</v>
      </c>
      <c r="C470" s="157">
        <v>24</v>
      </c>
      <c r="D470" s="158">
        <v>45581</v>
      </c>
      <c r="E470" s="158" t="s">
        <v>23</v>
      </c>
      <c r="F470" s="159" t="s">
        <v>453</v>
      </c>
      <c r="G470" s="164" t="s">
        <v>550</v>
      </c>
      <c r="H470" s="156" t="s">
        <v>549</v>
      </c>
      <c r="I470" s="159">
        <v>5022.5</v>
      </c>
      <c r="J470" s="159">
        <v>0</v>
      </c>
      <c r="K470" s="159">
        <v>5022.5</v>
      </c>
      <c r="L470" s="159">
        <v>500</v>
      </c>
      <c r="M470" s="166">
        <v>0</v>
      </c>
      <c r="N470" s="162">
        <v>500</v>
      </c>
      <c r="O470" s="163">
        <v>9.9552015928322551E-2</v>
      </c>
      <c r="P470" s="162">
        <v>0</v>
      </c>
      <c r="Q470" s="162">
        <v>500</v>
      </c>
      <c r="R470" s="172">
        <v>25</v>
      </c>
      <c r="S470" s="154"/>
      <c r="T470" s="171">
        <v>475</v>
      </c>
      <c r="U470" s="155" t="s">
        <v>571</v>
      </c>
    </row>
    <row r="471" spans="1:21" hidden="1">
      <c r="A471" s="155">
        <v>45559</v>
      </c>
      <c r="B471" s="156" t="s">
        <v>17</v>
      </c>
      <c r="C471" s="157">
        <v>24</v>
      </c>
      <c r="D471" s="158">
        <v>45582</v>
      </c>
      <c r="E471" s="158" t="s">
        <v>23</v>
      </c>
      <c r="F471" s="159" t="s">
        <v>453</v>
      </c>
      <c r="G471" s="164" t="s">
        <v>551</v>
      </c>
      <c r="H471" s="156" t="s">
        <v>549</v>
      </c>
      <c r="I471" s="159">
        <v>22601.25</v>
      </c>
      <c r="J471" s="159">
        <v>0</v>
      </c>
      <c r="K471" s="159">
        <v>22601.25</v>
      </c>
      <c r="L471" s="159">
        <v>2250</v>
      </c>
      <c r="M471" s="166">
        <v>0</v>
      </c>
      <c r="N471" s="162">
        <v>2250</v>
      </c>
      <c r="O471" s="163">
        <v>9.9552015928322551E-2</v>
      </c>
      <c r="P471" s="162">
        <v>0</v>
      </c>
      <c r="Q471" s="162">
        <v>2250</v>
      </c>
      <c r="R471" s="172">
        <v>112.5</v>
      </c>
      <c r="S471" s="154"/>
      <c r="T471" s="171">
        <v>2137.5</v>
      </c>
      <c r="U471" s="155" t="s">
        <v>571</v>
      </c>
    </row>
    <row r="472" spans="1:21" hidden="1">
      <c r="A472" s="155">
        <v>45559</v>
      </c>
      <c r="B472" s="156" t="s">
        <v>17</v>
      </c>
      <c r="C472" s="157">
        <v>24</v>
      </c>
      <c r="D472" s="158">
        <v>45583</v>
      </c>
      <c r="E472" s="158" t="s">
        <v>23</v>
      </c>
      <c r="F472" s="159" t="s">
        <v>453</v>
      </c>
      <c r="G472" s="164" t="s">
        <v>552</v>
      </c>
      <c r="H472" s="156" t="s">
        <v>549</v>
      </c>
      <c r="I472" s="159">
        <v>91219.65</v>
      </c>
      <c r="J472" s="159">
        <v>0</v>
      </c>
      <c r="K472" s="159">
        <v>91219.65</v>
      </c>
      <c r="L472" s="159">
        <v>18162.2</v>
      </c>
      <c r="M472" s="166">
        <v>0</v>
      </c>
      <c r="N472" s="162">
        <v>18162.2</v>
      </c>
      <c r="O472" s="163">
        <v>0.19910403076530114</v>
      </c>
      <c r="P472" s="162">
        <v>0</v>
      </c>
      <c r="Q472" s="162">
        <v>18162.2</v>
      </c>
      <c r="R472" s="172">
        <v>908.11000000000013</v>
      </c>
      <c r="S472" s="154"/>
      <c r="T472" s="171">
        <v>17254.09</v>
      </c>
      <c r="U472" s="155" t="s">
        <v>571</v>
      </c>
    </row>
    <row r="473" spans="1:21" hidden="1">
      <c r="A473" s="155">
        <v>45559</v>
      </c>
      <c r="B473" s="156" t="s">
        <v>17</v>
      </c>
      <c r="C473" s="157">
        <v>24</v>
      </c>
      <c r="D473" s="158">
        <v>45584</v>
      </c>
      <c r="E473" s="158" t="s">
        <v>23</v>
      </c>
      <c r="F473" s="159" t="s">
        <v>453</v>
      </c>
      <c r="G473" s="164" t="s">
        <v>553</v>
      </c>
      <c r="H473" s="156" t="s">
        <v>549</v>
      </c>
      <c r="I473" s="159">
        <v>22802.15</v>
      </c>
      <c r="J473" s="159">
        <v>0</v>
      </c>
      <c r="K473" s="159">
        <v>22802.15</v>
      </c>
      <c r="L473" s="159">
        <v>4540</v>
      </c>
      <c r="M473" s="166">
        <v>0</v>
      </c>
      <c r="N473" s="162">
        <v>4540</v>
      </c>
      <c r="O473" s="163">
        <v>0.19910403185664508</v>
      </c>
      <c r="P473" s="162">
        <v>0</v>
      </c>
      <c r="Q473" s="162">
        <v>4540</v>
      </c>
      <c r="R473" s="172">
        <v>227</v>
      </c>
      <c r="S473" s="154"/>
      <c r="T473" s="171">
        <v>4313</v>
      </c>
      <c r="U473" s="155" t="s">
        <v>571</v>
      </c>
    </row>
    <row r="474" spans="1:21" hidden="1">
      <c r="A474" s="155">
        <v>45561</v>
      </c>
      <c r="B474" s="156" t="s">
        <v>17</v>
      </c>
      <c r="C474" s="157">
        <v>22</v>
      </c>
      <c r="D474" s="158">
        <v>45585</v>
      </c>
      <c r="E474" s="158" t="s">
        <v>23</v>
      </c>
      <c r="F474" s="159" t="s">
        <v>453</v>
      </c>
      <c r="G474" s="164" t="s">
        <v>554</v>
      </c>
      <c r="H474" s="156" t="s">
        <v>20</v>
      </c>
      <c r="I474" s="159">
        <v>511813.14</v>
      </c>
      <c r="J474" s="159">
        <v>0</v>
      </c>
      <c r="K474" s="159">
        <v>511813.14</v>
      </c>
      <c r="L474" s="159"/>
      <c r="M474" s="166">
        <v>0</v>
      </c>
      <c r="N474" s="162">
        <v>0</v>
      </c>
      <c r="O474" s="163">
        <v>0</v>
      </c>
      <c r="P474" s="162">
        <v>0</v>
      </c>
      <c r="Q474" s="162">
        <v>0</v>
      </c>
      <c r="R474" s="172">
        <v>0</v>
      </c>
      <c r="S474" s="154"/>
      <c r="T474" s="171">
        <v>0</v>
      </c>
      <c r="U474" s="155" t="s">
        <v>571</v>
      </c>
    </row>
    <row r="475" spans="1:21" hidden="1">
      <c r="A475" s="155">
        <v>45561</v>
      </c>
      <c r="B475" s="156" t="s">
        <v>17</v>
      </c>
      <c r="C475" s="157">
        <v>22</v>
      </c>
      <c r="D475" s="158">
        <v>45586</v>
      </c>
      <c r="E475" s="158" t="s">
        <v>23</v>
      </c>
      <c r="F475" s="159" t="s">
        <v>453</v>
      </c>
      <c r="G475" s="164" t="s">
        <v>555</v>
      </c>
      <c r="H475" s="156" t="s">
        <v>101</v>
      </c>
      <c r="I475" s="159">
        <v>496223</v>
      </c>
      <c r="J475" s="159">
        <v>0</v>
      </c>
      <c r="K475" s="159">
        <v>496223</v>
      </c>
      <c r="L475" s="159">
        <v>49400</v>
      </c>
      <c r="M475" s="166">
        <v>0</v>
      </c>
      <c r="N475" s="162">
        <v>49400</v>
      </c>
      <c r="O475" s="163">
        <v>9.9552015928322551E-2</v>
      </c>
      <c r="P475" s="162">
        <v>0</v>
      </c>
      <c r="Q475" s="162">
        <v>49400</v>
      </c>
      <c r="R475" s="172">
        <v>2470</v>
      </c>
      <c r="S475" s="154"/>
      <c r="T475" s="171">
        <v>46930</v>
      </c>
      <c r="U475" s="155" t="s">
        <v>571</v>
      </c>
    </row>
    <row r="476" spans="1:21" hidden="1">
      <c r="A476" s="155">
        <v>45561</v>
      </c>
      <c r="B476" s="156" t="s">
        <v>17</v>
      </c>
      <c r="C476" s="157">
        <v>22</v>
      </c>
      <c r="D476" s="158">
        <v>45587</v>
      </c>
      <c r="E476" s="158" t="s">
        <v>23</v>
      </c>
      <c r="F476" s="159" t="s">
        <v>453</v>
      </c>
      <c r="G476" s="164" t="s">
        <v>556</v>
      </c>
      <c r="H476" s="156" t="s">
        <v>101</v>
      </c>
      <c r="I476" s="159">
        <v>435189.4</v>
      </c>
      <c r="J476" s="159">
        <v>0</v>
      </c>
      <c r="K476" s="159">
        <v>435189.4</v>
      </c>
      <c r="L476" s="159"/>
      <c r="M476" s="166">
        <v>0</v>
      </c>
      <c r="N476" s="162">
        <v>0</v>
      </c>
      <c r="O476" s="163">
        <v>0</v>
      </c>
      <c r="P476" s="162">
        <v>0</v>
      </c>
      <c r="Q476" s="162">
        <v>0</v>
      </c>
      <c r="R476" s="172">
        <v>0</v>
      </c>
      <c r="S476" s="154"/>
      <c r="T476" s="171">
        <v>0</v>
      </c>
      <c r="U476" s="155" t="s">
        <v>571</v>
      </c>
    </row>
    <row r="477" spans="1:21" hidden="1">
      <c r="A477" s="155">
        <v>45561</v>
      </c>
      <c r="B477" s="156" t="s">
        <v>17</v>
      </c>
      <c r="C477" s="157">
        <v>22</v>
      </c>
      <c r="D477" s="158">
        <v>45588</v>
      </c>
      <c r="E477" s="158" t="s">
        <v>23</v>
      </c>
      <c r="F477" s="159" t="s">
        <v>453</v>
      </c>
      <c r="G477" s="164" t="s">
        <v>557</v>
      </c>
      <c r="H477" s="156" t="s">
        <v>558</v>
      </c>
      <c r="I477" s="159">
        <v>5357</v>
      </c>
      <c r="J477" s="159">
        <v>0</v>
      </c>
      <c r="K477" s="159">
        <v>5357</v>
      </c>
      <c r="L477" s="159">
        <v>1333.25</v>
      </c>
      <c r="M477" s="166">
        <v>0</v>
      </c>
      <c r="N477" s="162">
        <v>1333.25</v>
      </c>
      <c r="O477" s="163">
        <v>0.24887997013253688</v>
      </c>
      <c r="P477" s="162">
        <v>0</v>
      </c>
      <c r="Q477" s="162">
        <v>1333.25</v>
      </c>
      <c r="R477" s="172">
        <v>66.662500000000009</v>
      </c>
      <c r="S477" s="154"/>
      <c r="T477" s="171">
        <v>1266.5875000000001</v>
      </c>
      <c r="U477" s="155" t="s">
        <v>571</v>
      </c>
    </row>
    <row r="478" spans="1:21" hidden="1">
      <c r="A478" s="155">
        <v>45561</v>
      </c>
      <c r="B478" s="156" t="s">
        <v>17</v>
      </c>
      <c r="C478" s="157">
        <v>22</v>
      </c>
      <c r="D478" s="158">
        <v>45589</v>
      </c>
      <c r="E478" s="158" t="s">
        <v>23</v>
      </c>
      <c r="F478" s="159" t="s">
        <v>453</v>
      </c>
      <c r="G478" s="164" t="s">
        <v>559</v>
      </c>
      <c r="H478" s="156" t="s">
        <v>558</v>
      </c>
      <c r="I478" s="159">
        <v>17855.990000000002</v>
      </c>
      <c r="J478" s="159">
        <v>0</v>
      </c>
      <c r="K478" s="159">
        <v>17855.990000000002</v>
      </c>
      <c r="L478" s="159">
        <v>1777.6</v>
      </c>
      <c r="M478" s="166">
        <v>0</v>
      </c>
      <c r="N478" s="162">
        <v>1777.6</v>
      </c>
      <c r="O478" s="163">
        <v>9.9552027078868191E-2</v>
      </c>
      <c r="P478" s="162">
        <v>0</v>
      </c>
      <c r="Q478" s="162">
        <v>1777.5999999999997</v>
      </c>
      <c r="R478" s="172">
        <v>88.88</v>
      </c>
      <c r="S478" s="154"/>
      <c r="T478" s="171">
        <v>1688.7199999999998</v>
      </c>
      <c r="U478" s="155" t="s">
        <v>571</v>
      </c>
    </row>
    <row r="479" spans="1:21" hidden="1">
      <c r="A479" s="155">
        <v>45561</v>
      </c>
      <c r="B479" s="156" t="s">
        <v>17</v>
      </c>
      <c r="C479" s="157">
        <v>22</v>
      </c>
      <c r="D479" s="158">
        <v>45590</v>
      </c>
      <c r="E479" s="158" t="s">
        <v>23</v>
      </c>
      <c r="F479" s="159" t="s">
        <v>453</v>
      </c>
      <c r="G479" s="164" t="s">
        <v>560</v>
      </c>
      <c r="H479" s="156" t="s">
        <v>558</v>
      </c>
      <c r="I479" s="167">
        <v>161855.09</v>
      </c>
      <c r="J479" s="166"/>
      <c r="K479" s="159">
        <v>161855.09</v>
      </c>
      <c r="L479" s="167">
        <v>16113</v>
      </c>
      <c r="M479" s="167">
        <v>0</v>
      </c>
      <c r="N479" s="168">
        <v>16113</v>
      </c>
      <c r="O479" s="163">
        <v>9.9552012852978558E-2</v>
      </c>
      <c r="P479" s="162">
        <v>0</v>
      </c>
      <c r="Q479" s="162">
        <v>16113.000000000002</v>
      </c>
      <c r="R479" s="172">
        <v>805.65000000000009</v>
      </c>
      <c r="S479" s="154"/>
      <c r="T479" s="171">
        <v>15307.350000000002</v>
      </c>
      <c r="U479" s="155" t="s">
        <v>571</v>
      </c>
    </row>
    <row r="480" spans="1:21" hidden="1">
      <c r="A480" s="155">
        <v>45561</v>
      </c>
      <c r="B480" s="156" t="s">
        <v>17</v>
      </c>
      <c r="C480" s="157">
        <v>22</v>
      </c>
      <c r="D480" s="158">
        <v>45591</v>
      </c>
      <c r="E480" s="158" t="s">
        <v>23</v>
      </c>
      <c r="F480" s="159" t="s">
        <v>453</v>
      </c>
      <c r="G480" s="164" t="s">
        <v>561</v>
      </c>
      <c r="H480" s="156" t="s">
        <v>558</v>
      </c>
      <c r="I480" s="159">
        <v>6529.25</v>
      </c>
      <c r="J480" s="159">
        <v>0</v>
      </c>
      <c r="K480" s="159">
        <v>6529.25</v>
      </c>
      <c r="L480" s="159">
        <v>650</v>
      </c>
      <c r="M480" s="166">
        <v>0</v>
      </c>
      <c r="N480" s="162">
        <v>650</v>
      </c>
      <c r="O480" s="163">
        <v>9.9552015928322551E-2</v>
      </c>
      <c r="P480" s="162">
        <v>0</v>
      </c>
      <c r="Q480" s="162">
        <v>650</v>
      </c>
      <c r="R480" s="172">
        <v>32.5</v>
      </c>
      <c r="S480" s="154"/>
      <c r="T480" s="171">
        <v>617.5</v>
      </c>
      <c r="U480" s="155" t="s">
        <v>571</v>
      </c>
    </row>
    <row r="481" spans="1:21" hidden="1">
      <c r="A481" s="155">
        <v>45561</v>
      </c>
      <c r="B481" s="156" t="s">
        <v>17</v>
      </c>
      <c r="C481" s="157">
        <v>22</v>
      </c>
      <c r="D481" s="158">
        <v>45592</v>
      </c>
      <c r="E481" s="158" t="s">
        <v>23</v>
      </c>
      <c r="F481" s="159" t="s">
        <v>453</v>
      </c>
      <c r="G481" s="164" t="s">
        <v>562</v>
      </c>
      <c r="H481" s="156" t="s">
        <v>558</v>
      </c>
      <c r="I481" s="159">
        <v>62781.25</v>
      </c>
      <c r="J481" s="159">
        <v>0</v>
      </c>
      <c r="K481" s="159">
        <v>62781.25</v>
      </c>
      <c r="L481" s="159">
        <v>6250</v>
      </c>
      <c r="M481" s="166">
        <v>0</v>
      </c>
      <c r="N481" s="162">
        <v>6250</v>
      </c>
      <c r="O481" s="163">
        <v>9.9552015928322551E-2</v>
      </c>
      <c r="P481" s="162">
        <v>0</v>
      </c>
      <c r="Q481" s="162">
        <v>6250</v>
      </c>
      <c r="R481" s="172">
        <v>312.5</v>
      </c>
      <c r="S481" s="154"/>
      <c r="T481" s="171">
        <v>5937.5</v>
      </c>
      <c r="U481" s="155" t="s">
        <v>571</v>
      </c>
    </row>
    <row r="482" spans="1:21" hidden="1">
      <c r="A482" s="155">
        <v>45561</v>
      </c>
      <c r="B482" s="156" t="s">
        <v>17</v>
      </c>
      <c r="C482" s="157">
        <v>22</v>
      </c>
      <c r="D482" s="158">
        <v>45593</v>
      </c>
      <c r="E482" s="158" t="s">
        <v>23</v>
      </c>
      <c r="F482" s="159" t="s">
        <v>453</v>
      </c>
      <c r="G482" s="164" t="s">
        <v>563</v>
      </c>
      <c r="H482" s="156" t="s">
        <v>558</v>
      </c>
      <c r="I482" s="159">
        <v>6402.69</v>
      </c>
      <c r="J482" s="159">
        <v>0</v>
      </c>
      <c r="K482" s="159">
        <v>6402.69</v>
      </c>
      <c r="L482" s="159">
        <v>1274.8</v>
      </c>
      <c r="M482" s="166">
        <v>0</v>
      </c>
      <c r="N482" s="162">
        <v>1274.8</v>
      </c>
      <c r="O482" s="163">
        <v>0.19910381417810327</v>
      </c>
      <c r="P482" s="162">
        <v>0</v>
      </c>
      <c r="Q482" s="162">
        <v>1274.8</v>
      </c>
      <c r="R482" s="172">
        <v>63.74</v>
      </c>
      <c r="S482" s="154"/>
      <c r="T482" s="171">
        <v>1211.06</v>
      </c>
      <c r="U482" s="155" t="s">
        <v>571</v>
      </c>
    </row>
    <row r="483" spans="1:21" hidden="1">
      <c r="A483" s="155">
        <v>45561</v>
      </c>
      <c r="B483" s="156" t="s">
        <v>17</v>
      </c>
      <c r="C483" s="157">
        <v>22</v>
      </c>
      <c r="D483" s="158">
        <v>45594</v>
      </c>
      <c r="E483" s="158" t="s">
        <v>23</v>
      </c>
      <c r="F483" s="159" t="s">
        <v>453</v>
      </c>
      <c r="G483" s="164" t="s">
        <v>564</v>
      </c>
      <c r="H483" s="156" t="s">
        <v>558</v>
      </c>
      <c r="I483" s="159">
        <v>5022.5</v>
      </c>
      <c r="J483" s="159">
        <v>0</v>
      </c>
      <c r="K483" s="159">
        <v>5022.5</v>
      </c>
      <c r="L483" s="159">
        <v>1000</v>
      </c>
      <c r="M483" s="166">
        <v>0</v>
      </c>
      <c r="N483" s="162">
        <v>1000</v>
      </c>
      <c r="O483" s="163">
        <v>0.1991040318566451</v>
      </c>
      <c r="P483" s="162">
        <v>0</v>
      </c>
      <c r="Q483" s="162">
        <v>1000</v>
      </c>
      <c r="R483" s="172">
        <v>50</v>
      </c>
      <c r="S483" s="154"/>
      <c r="T483" s="171">
        <v>950</v>
      </c>
      <c r="U483" s="155" t="s">
        <v>571</v>
      </c>
    </row>
    <row r="484" spans="1:21" hidden="1">
      <c r="A484" s="155">
        <v>45561</v>
      </c>
      <c r="B484" s="156" t="s">
        <v>17</v>
      </c>
      <c r="C484" s="157">
        <v>22</v>
      </c>
      <c r="D484" s="158">
        <v>45595</v>
      </c>
      <c r="E484" s="158" t="s">
        <v>23</v>
      </c>
      <c r="F484" s="159" t="s">
        <v>453</v>
      </c>
      <c r="G484" s="164" t="s">
        <v>565</v>
      </c>
      <c r="H484" s="156" t="s">
        <v>558</v>
      </c>
      <c r="I484" s="159">
        <v>157041.26</v>
      </c>
      <c r="J484" s="159">
        <v>0</v>
      </c>
      <c r="K484" s="159">
        <v>157041.26</v>
      </c>
      <c r="L484" s="159">
        <v>31267.55</v>
      </c>
      <c r="M484" s="166">
        <v>0</v>
      </c>
      <c r="N484" s="162">
        <v>31267.55</v>
      </c>
      <c r="O484" s="163">
        <v>0.19910404437661794</v>
      </c>
      <c r="P484" s="162">
        <v>0</v>
      </c>
      <c r="Q484" s="162">
        <v>31267.55</v>
      </c>
      <c r="R484" s="172">
        <v>1563.3775000000001</v>
      </c>
      <c r="S484" s="154"/>
      <c r="T484" s="171">
        <v>29704.172500000001</v>
      </c>
      <c r="U484" s="155" t="s">
        <v>571</v>
      </c>
    </row>
    <row r="485" spans="1:21" hidden="1">
      <c r="A485" s="155">
        <v>45561</v>
      </c>
      <c r="B485" s="156" t="s">
        <v>17</v>
      </c>
      <c r="C485" s="157">
        <v>22</v>
      </c>
      <c r="D485" s="158">
        <v>45596</v>
      </c>
      <c r="E485" s="158" t="s">
        <v>23</v>
      </c>
      <c r="F485" s="159" t="s">
        <v>453</v>
      </c>
      <c r="G485" s="164" t="s">
        <v>566</v>
      </c>
      <c r="H485" s="156" t="s">
        <v>558</v>
      </c>
      <c r="I485" s="159">
        <v>879431.06</v>
      </c>
      <c r="J485" s="159">
        <v>0</v>
      </c>
      <c r="K485" s="159">
        <v>879431.06</v>
      </c>
      <c r="L485" s="159">
        <v>175098.27</v>
      </c>
      <c r="M485" s="166">
        <v>0</v>
      </c>
      <c r="N485" s="162">
        <v>175098.27</v>
      </c>
      <c r="O485" s="163">
        <v>0.19910403210002611</v>
      </c>
      <c r="P485" s="162">
        <v>0</v>
      </c>
      <c r="Q485" s="162">
        <v>175098.27</v>
      </c>
      <c r="R485" s="172">
        <v>8754.9135000000006</v>
      </c>
      <c r="S485" s="154"/>
      <c r="T485" s="171">
        <v>166343.35649999999</v>
      </c>
      <c r="U485" s="155" t="s">
        <v>571</v>
      </c>
    </row>
    <row r="486" spans="1:21" hidden="1">
      <c r="A486" s="155">
        <v>45562</v>
      </c>
      <c r="B486" s="156" t="s">
        <v>17</v>
      </c>
      <c r="C486" s="157">
        <v>21</v>
      </c>
      <c r="D486" s="158">
        <v>45597</v>
      </c>
      <c r="E486" s="158" t="s">
        <v>23</v>
      </c>
      <c r="F486" s="159" t="s">
        <v>453</v>
      </c>
      <c r="G486" s="164" t="s">
        <v>567</v>
      </c>
      <c r="H486" s="156" t="s">
        <v>144</v>
      </c>
      <c r="I486" s="159">
        <v>17418.849999999999</v>
      </c>
      <c r="J486" s="159">
        <v>0</v>
      </c>
      <c r="K486" s="159">
        <v>17418.849999999999</v>
      </c>
      <c r="L486" s="159">
        <v>1734.08</v>
      </c>
      <c r="M486" s="166">
        <v>0</v>
      </c>
      <c r="N486" s="162">
        <v>1734.08</v>
      </c>
      <c r="O486" s="163">
        <v>9.9551922199226706E-2</v>
      </c>
      <c r="P486" s="162">
        <v>0</v>
      </c>
      <c r="Q486" s="162">
        <v>1734.08</v>
      </c>
      <c r="R486" s="172">
        <v>86.704000000000008</v>
      </c>
      <c r="S486" s="154"/>
      <c r="T486" s="171">
        <v>1647.376</v>
      </c>
      <c r="U486" s="155" t="s">
        <v>571</v>
      </c>
    </row>
    <row r="487" spans="1:21" hidden="1">
      <c r="A487" s="155">
        <v>45562</v>
      </c>
      <c r="B487" s="156" t="s">
        <v>17</v>
      </c>
      <c r="C487" s="157">
        <v>21</v>
      </c>
      <c r="D487" s="158">
        <v>45598</v>
      </c>
      <c r="E487" s="158" t="s">
        <v>23</v>
      </c>
      <c r="F487" s="159" t="s">
        <v>453</v>
      </c>
      <c r="G487" s="164" t="s">
        <v>568</v>
      </c>
      <c r="H487" s="156" t="s">
        <v>144</v>
      </c>
      <c r="I487" s="159">
        <v>14211.48</v>
      </c>
      <c r="J487" s="159">
        <v>0</v>
      </c>
      <c r="K487" s="159">
        <v>14211.48</v>
      </c>
      <c r="L487" s="159">
        <v>1414.78</v>
      </c>
      <c r="M487" s="166">
        <v>0</v>
      </c>
      <c r="N487" s="162">
        <v>1414.78</v>
      </c>
      <c r="O487" s="163">
        <v>9.9551911553195024E-2</v>
      </c>
      <c r="P487" s="162">
        <v>0</v>
      </c>
      <c r="Q487" s="162">
        <v>1414.78</v>
      </c>
      <c r="R487" s="172">
        <v>70.739000000000004</v>
      </c>
      <c r="S487" s="154"/>
      <c r="T487" s="171">
        <v>1344.0409999999999</v>
      </c>
      <c r="U487" s="155" t="s">
        <v>571</v>
      </c>
    </row>
    <row r="488" spans="1:21" hidden="1">
      <c r="A488" s="155">
        <v>45562</v>
      </c>
      <c r="B488" s="156" t="s">
        <v>17</v>
      </c>
      <c r="C488" s="157">
        <v>21</v>
      </c>
      <c r="D488" s="158">
        <v>45599</v>
      </c>
      <c r="E488" s="158" t="s">
        <v>23</v>
      </c>
      <c r="F488" s="159" t="s">
        <v>453</v>
      </c>
      <c r="G488" s="164" t="s">
        <v>569</v>
      </c>
      <c r="H488" s="156" t="s">
        <v>144</v>
      </c>
      <c r="I488" s="159">
        <v>136007.16</v>
      </c>
      <c r="J488" s="159">
        <v>0</v>
      </c>
      <c r="K488" s="159">
        <v>136007.16</v>
      </c>
      <c r="L488" s="159">
        <v>13539.79</v>
      </c>
      <c r="M488" s="166">
        <v>0</v>
      </c>
      <c r="N488" s="162">
        <v>13539.79</v>
      </c>
      <c r="O488" s="163">
        <v>9.9552038289748873E-2</v>
      </c>
      <c r="P488" s="162">
        <v>0</v>
      </c>
      <c r="Q488" s="162">
        <v>13539.79</v>
      </c>
      <c r="R488" s="172">
        <v>676.98950000000013</v>
      </c>
      <c r="S488" s="154"/>
      <c r="T488" s="171">
        <v>12862.800500000001</v>
      </c>
      <c r="U488" s="155" t="s">
        <v>571</v>
      </c>
    </row>
    <row r="489" spans="1:21" hidden="1">
      <c r="A489" s="155">
        <v>45562</v>
      </c>
      <c r="B489" s="156" t="s">
        <v>17</v>
      </c>
      <c r="C489" s="157">
        <v>21</v>
      </c>
      <c r="D489" s="158">
        <v>45600</v>
      </c>
      <c r="E489" s="158" t="s">
        <v>23</v>
      </c>
      <c r="F489" s="159" t="s">
        <v>453</v>
      </c>
      <c r="G489" s="164" t="s">
        <v>570</v>
      </c>
      <c r="H489" s="156" t="s">
        <v>257</v>
      </c>
      <c r="I489" s="159">
        <v>81850.600000000006</v>
      </c>
      <c r="J489" s="159">
        <v>0</v>
      </c>
      <c r="K489" s="159">
        <v>81850.600000000006</v>
      </c>
      <c r="L489" s="159">
        <v>8148.39</v>
      </c>
      <c r="M489" s="166">
        <v>0</v>
      </c>
      <c r="N489" s="162">
        <v>8148.39</v>
      </c>
      <c r="O489" s="163">
        <v>9.9551988623174409E-2</v>
      </c>
      <c r="P489" s="162">
        <v>0</v>
      </c>
      <c r="Q489" s="162">
        <v>8148.3899999999994</v>
      </c>
      <c r="R489" s="172">
        <v>407.41949999999997</v>
      </c>
      <c r="S489" s="154"/>
      <c r="T489" s="171">
        <v>7740.9704999999994</v>
      </c>
      <c r="U489" s="155" t="s">
        <v>571</v>
      </c>
    </row>
    <row r="490" spans="1:21" hidden="1">
      <c r="A490" s="155">
        <v>45566</v>
      </c>
      <c r="B490" s="156" t="s">
        <v>17</v>
      </c>
      <c r="C490" s="157">
        <v>17</v>
      </c>
      <c r="D490" s="158">
        <v>45601</v>
      </c>
      <c r="E490" s="158" t="s">
        <v>23</v>
      </c>
      <c r="F490" s="159" t="s">
        <v>453</v>
      </c>
      <c r="G490" s="164" t="s">
        <v>760</v>
      </c>
      <c r="H490" s="156" t="s">
        <v>445</v>
      </c>
      <c r="I490" s="166">
        <v>50605.64</v>
      </c>
      <c r="J490" s="166">
        <v>0</v>
      </c>
      <c r="K490" s="166">
        <v>50605.64</v>
      </c>
      <c r="L490" s="166">
        <v>5037.8900000000003</v>
      </c>
      <c r="M490" s="166">
        <v>0</v>
      </c>
      <c r="N490" s="162">
        <v>5037.8900000000003</v>
      </c>
      <c r="O490" s="163">
        <v>9.9551947174267547E-2</v>
      </c>
      <c r="P490" s="162">
        <v>0</v>
      </c>
      <c r="Q490" s="162">
        <v>5037.8900000000003</v>
      </c>
      <c r="R490" s="172">
        <v>251.89450000000002</v>
      </c>
      <c r="S490" s="154"/>
      <c r="T490" s="171">
        <v>4785.9955</v>
      </c>
      <c r="U490" s="155" t="s">
        <v>571</v>
      </c>
    </row>
    <row r="491" spans="1:21" hidden="1">
      <c r="A491" s="155">
        <v>45566</v>
      </c>
      <c r="B491" s="156" t="s">
        <v>17</v>
      </c>
      <c r="C491" s="157">
        <v>17</v>
      </c>
      <c r="D491" s="158">
        <v>45602</v>
      </c>
      <c r="E491" s="158" t="s">
        <v>23</v>
      </c>
      <c r="F491" s="159" t="s">
        <v>453</v>
      </c>
      <c r="G491" s="164" t="s">
        <v>761</v>
      </c>
      <c r="H491" s="156" t="s">
        <v>445</v>
      </c>
      <c r="I491" s="166">
        <v>49877.5</v>
      </c>
      <c r="J491" s="166">
        <v>0</v>
      </c>
      <c r="K491" s="166">
        <v>49877.5</v>
      </c>
      <c r="L491" s="166">
        <v>4965.41</v>
      </c>
      <c r="M491" s="166">
        <v>0</v>
      </c>
      <c r="N491" s="162">
        <v>4965.41</v>
      </c>
      <c r="O491" s="163">
        <v>9.9552102651496166E-2</v>
      </c>
      <c r="P491" s="162">
        <v>0</v>
      </c>
      <c r="Q491" s="162">
        <v>4965.41</v>
      </c>
      <c r="R491" s="172">
        <v>248.2705</v>
      </c>
      <c r="S491" s="154"/>
      <c r="T491" s="171">
        <v>4717.1395000000002</v>
      </c>
      <c r="U491" s="155" t="s">
        <v>571</v>
      </c>
    </row>
    <row r="492" spans="1:21" hidden="1">
      <c r="A492" s="155">
        <v>45568</v>
      </c>
      <c r="B492" s="156" t="s">
        <v>17</v>
      </c>
      <c r="C492" s="157">
        <v>15</v>
      </c>
      <c r="D492" s="158">
        <v>45603</v>
      </c>
      <c r="E492" s="158" t="s">
        <v>23</v>
      </c>
      <c r="F492" s="159" t="s">
        <v>453</v>
      </c>
      <c r="G492" s="164" t="s">
        <v>762</v>
      </c>
      <c r="H492" s="156" t="s">
        <v>320</v>
      </c>
      <c r="I492" s="166">
        <v>-198135.62</v>
      </c>
      <c r="J492" s="166">
        <v>0</v>
      </c>
      <c r="K492" s="166">
        <v>-198135.62</v>
      </c>
      <c r="L492" s="166">
        <v>-19724.8</v>
      </c>
      <c r="M492" s="166">
        <v>0</v>
      </c>
      <c r="N492" s="162">
        <v>-19724.8</v>
      </c>
      <c r="O492" s="163">
        <v>9.9552013918547302E-2</v>
      </c>
      <c r="P492" s="162">
        <v>0</v>
      </c>
      <c r="Q492" s="162">
        <v>-19724.8</v>
      </c>
      <c r="R492" s="172">
        <v>-986.24</v>
      </c>
      <c r="S492" s="154"/>
      <c r="T492" s="171">
        <v>-18738.559999999998</v>
      </c>
      <c r="U492" s="155" t="s">
        <v>571</v>
      </c>
    </row>
    <row r="493" spans="1:21" hidden="1">
      <c r="A493" s="155">
        <v>45569</v>
      </c>
      <c r="B493" s="156" t="s">
        <v>17</v>
      </c>
      <c r="C493" s="157">
        <v>14</v>
      </c>
      <c r="D493" s="158">
        <v>45604</v>
      </c>
      <c r="E493" s="158" t="s">
        <v>23</v>
      </c>
      <c r="F493" s="159" t="s">
        <v>453</v>
      </c>
      <c r="G493" s="164" t="s">
        <v>763</v>
      </c>
      <c r="H493" s="156" t="s">
        <v>90</v>
      </c>
      <c r="I493" s="166">
        <v>34477.46</v>
      </c>
      <c r="J493" s="166">
        <v>0</v>
      </c>
      <c r="K493" s="166">
        <v>34477.46</v>
      </c>
      <c r="L493" s="166">
        <v>8580.75</v>
      </c>
      <c r="M493" s="166">
        <v>3432.3</v>
      </c>
      <c r="N493" s="162">
        <v>12013.05</v>
      </c>
      <c r="O493" s="163">
        <v>0.34843199005959252</v>
      </c>
      <c r="P493" s="162">
        <v>0</v>
      </c>
      <c r="Q493" s="162">
        <v>12013.05</v>
      </c>
      <c r="R493" s="172">
        <v>600.65250000000003</v>
      </c>
      <c r="S493" s="154"/>
      <c r="T493" s="171">
        <v>11412.397499999999</v>
      </c>
      <c r="U493" s="155" t="s">
        <v>571</v>
      </c>
    </row>
    <row r="494" spans="1:21" hidden="1">
      <c r="A494" s="155">
        <v>45569</v>
      </c>
      <c r="B494" s="156" t="s">
        <v>17</v>
      </c>
      <c r="C494" s="157">
        <v>14</v>
      </c>
      <c r="D494" s="158">
        <v>45605</v>
      </c>
      <c r="E494" s="158" t="s">
        <v>23</v>
      </c>
      <c r="F494" s="159" t="s">
        <v>453</v>
      </c>
      <c r="G494" s="164" t="s">
        <v>764</v>
      </c>
      <c r="H494" s="156" t="s">
        <v>90</v>
      </c>
      <c r="I494" s="166">
        <v>16585.3</v>
      </c>
      <c r="J494" s="166">
        <v>0</v>
      </c>
      <c r="K494" s="166">
        <v>16585.3</v>
      </c>
      <c r="L494" s="166">
        <v>1651.1</v>
      </c>
      <c r="M494" s="166">
        <v>1651.1</v>
      </c>
      <c r="N494" s="162">
        <v>3302.2</v>
      </c>
      <c r="O494" s="163">
        <v>0.1991040258542203</v>
      </c>
      <c r="P494" s="162">
        <v>0</v>
      </c>
      <c r="Q494" s="162">
        <v>3302.2</v>
      </c>
      <c r="R494" s="172">
        <v>165.11</v>
      </c>
      <c r="S494" s="154"/>
      <c r="T494" s="171">
        <v>3137.0899999999997</v>
      </c>
      <c r="U494" s="155" t="s">
        <v>571</v>
      </c>
    </row>
    <row r="495" spans="1:21" hidden="1">
      <c r="A495" s="155">
        <v>45569</v>
      </c>
      <c r="B495" s="156" t="s">
        <v>17</v>
      </c>
      <c r="C495" s="157">
        <v>14</v>
      </c>
      <c r="D495" s="158">
        <v>45606</v>
      </c>
      <c r="E495" s="158" t="s">
        <v>23</v>
      </c>
      <c r="F495" s="159" t="s">
        <v>453</v>
      </c>
      <c r="G495" s="164" t="s">
        <v>765</v>
      </c>
      <c r="H495" s="156" t="s">
        <v>90</v>
      </c>
      <c r="I495" s="166">
        <v>20090</v>
      </c>
      <c r="J495" s="166">
        <v>0</v>
      </c>
      <c r="K495" s="166">
        <v>20090</v>
      </c>
      <c r="L495" s="166">
        <v>2000</v>
      </c>
      <c r="M495" s="166">
        <v>0</v>
      </c>
      <c r="N495" s="162">
        <v>2000</v>
      </c>
      <c r="O495" s="163">
        <v>9.9552015928322551E-2</v>
      </c>
      <c r="P495" s="162">
        <v>0</v>
      </c>
      <c r="Q495" s="162">
        <v>2000</v>
      </c>
      <c r="R495" s="172">
        <v>100</v>
      </c>
      <c r="S495" s="154"/>
      <c r="T495" s="171">
        <v>1900</v>
      </c>
      <c r="U495" s="155" t="s">
        <v>571</v>
      </c>
    </row>
    <row r="496" spans="1:21" hidden="1">
      <c r="A496" s="155">
        <v>45569</v>
      </c>
      <c r="B496" s="156" t="s">
        <v>17</v>
      </c>
      <c r="C496" s="157">
        <v>14</v>
      </c>
      <c r="D496" s="158">
        <v>45607</v>
      </c>
      <c r="E496" s="158" t="s">
        <v>23</v>
      </c>
      <c r="F496" s="159" t="s">
        <v>453</v>
      </c>
      <c r="G496" s="164" t="s">
        <v>766</v>
      </c>
      <c r="H496" s="156" t="s">
        <v>90</v>
      </c>
      <c r="I496" s="166">
        <v>200263.15</v>
      </c>
      <c r="J496" s="166">
        <v>0</v>
      </c>
      <c r="K496" s="166">
        <v>200263.15</v>
      </c>
      <c r="L496" s="166">
        <v>39873.199999999997</v>
      </c>
      <c r="M496" s="166">
        <v>19936.599999999999</v>
      </c>
      <c r="N496" s="162">
        <v>59809.799999999996</v>
      </c>
      <c r="O496" s="163">
        <v>0.29865604331101353</v>
      </c>
      <c r="P496" s="162">
        <v>0</v>
      </c>
      <c r="Q496" s="162">
        <v>59809.799999999996</v>
      </c>
      <c r="R496" s="172">
        <v>2990.49</v>
      </c>
      <c r="S496" s="154"/>
      <c r="T496" s="171">
        <v>56819.31</v>
      </c>
      <c r="U496" s="155" t="s">
        <v>571</v>
      </c>
    </row>
    <row r="497" spans="1:21" hidden="1">
      <c r="A497" s="155">
        <v>45569</v>
      </c>
      <c r="B497" s="156" t="s">
        <v>17</v>
      </c>
      <c r="C497" s="157">
        <v>14</v>
      </c>
      <c r="D497" s="158">
        <v>45608</v>
      </c>
      <c r="E497" s="158" t="s">
        <v>23</v>
      </c>
      <c r="F497" s="159" t="s">
        <v>453</v>
      </c>
      <c r="G497" s="164" t="s">
        <v>767</v>
      </c>
      <c r="H497" s="156" t="s">
        <v>90</v>
      </c>
      <c r="I497" s="166">
        <v>5022.5</v>
      </c>
      <c r="J497" s="166">
        <v>0</v>
      </c>
      <c r="K497" s="166">
        <v>5022.5</v>
      </c>
      <c r="L497" s="166">
        <v>500</v>
      </c>
      <c r="M497" s="166">
        <v>500</v>
      </c>
      <c r="N497" s="162">
        <v>1000</v>
      </c>
      <c r="O497" s="163">
        <v>0.1991040318566451</v>
      </c>
      <c r="P497" s="162">
        <v>0</v>
      </c>
      <c r="Q497" s="162">
        <v>1000</v>
      </c>
      <c r="R497" s="172">
        <v>50</v>
      </c>
      <c r="S497" s="154"/>
      <c r="T497" s="171">
        <v>950</v>
      </c>
      <c r="U497" s="155" t="s">
        <v>571</v>
      </c>
    </row>
    <row r="498" spans="1:21" hidden="1">
      <c r="A498" s="155">
        <v>45569</v>
      </c>
      <c r="B498" s="156" t="s">
        <v>17</v>
      </c>
      <c r="C498" s="157">
        <v>14</v>
      </c>
      <c r="D498" s="158">
        <v>45609</v>
      </c>
      <c r="E498" s="158" t="s">
        <v>23</v>
      </c>
      <c r="F498" s="159" t="s">
        <v>453</v>
      </c>
      <c r="G498" s="164" t="s">
        <v>768</v>
      </c>
      <c r="H498" s="156" t="s">
        <v>90</v>
      </c>
      <c r="I498" s="166">
        <v>5022.5</v>
      </c>
      <c r="J498" s="166">
        <v>0</v>
      </c>
      <c r="K498" s="166">
        <v>5022.5</v>
      </c>
      <c r="L498" s="166">
        <v>1000</v>
      </c>
      <c r="M498" s="166">
        <v>0</v>
      </c>
      <c r="N498" s="162">
        <v>1000</v>
      </c>
      <c r="O498" s="163">
        <v>0.1991040318566451</v>
      </c>
      <c r="P498" s="162">
        <v>0</v>
      </c>
      <c r="Q498" s="162">
        <v>1000</v>
      </c>
      <c r="R498" s="172">
        <v>50</v>
      </c>
      <c r="S498" s="154"/>
      <c r="T498" s="171">
        <v>950</v>
      </c>
      <c r="U498" s="155" t="s">
        <v>571</v>
      </c>
    </row>
    <row r="499" spans="1:21" hidden="1">
      <c r="A499" s="155">
        <v>45569</v>
      </c>
      <c r="B499" s="156" t="s">
        <v>17</v>
      </c>
      <c r="C499" s="157">
        <v>14</v>
      </c>
      <c r="D499" s="158">
        <v>45610</v>
      </c>
      <c r="E499" s="158" t="s">
        <v>23</v>
      </c>
      <c r="F499" s="159" t="s">
        <v>453</v>
      </c>
      <c r="G499" s="164" t="s">
        <v>769</v>
      </c>
      <c r="H499" s="156" t="s">
        <v>90</v>
      </c>
      <c r="I499" s="166">
        <v>3541761.53</v>
      </c>
      <c r="J499" s="166">
        <v>0</v>
      </c>
      <c r="K499" s="166">
        <v>3541761.53</v>
      </c>
      <c r="L499" s="166">
        <v>352589.5</v>
      </c>
      <c r="M499" s="166">
        <v>264442.13</v>
      </c>
      <c r="N499" s="162">
        <v>617031.63</v>
      </c>
      <c r="O499" s="163">
        <v>0.17421602916331863</v>
      </c>
      <c r="P499" s="162">
        <v>0</v>
      </c>
      <c r="Q499" s="162">
        <v>617031.63</v>
      </c>
      <c r="R499" s="172">
        <v>30851.5815</v>
      </c>
      <c r="S499" s="154"/>
      <c r="T499" s="171">
        <v>586180.04850000003</v>
      </c>
      <c r="U499" s="155" t="s">
        <v>571</v>
      </c>
    </row>
    <row r="500" spans="1:21" hidden="1">
      <c r="A500" s="155">
        <v>45569</v>
      </c>
      <c r="B500" s="156" t="s">
        <v>17</v>
      </c>
      <c r="C500" s="157">
        <v>14</v>
      </c>
      <c r="D500" s="158">
        <v>45611</v>
      </c>
      <c r="E500" s="158" t="s">
        <v>23</v>
      </c>
      <c r="F500" s="159" t="s">
        <v>453</v>
      </c>
      <c r="G500" s="164" t="s">
        <v>770</v>
      </c>
      <c r="H500" s="156" t="s">
        <v>90</v>
      </c>
      <c r="I500" s="166">
        <v>1811193.86</v>
      </c>
      <c r="J500" s="166">
        <v>0</v>
      </c>
      <c r="K500" s="166">
        <v>1811193.86</v>
      </c>
      <c r="L500" s="166">
        <v>360616</v>
      </c>
      <c r="M500" s="166">
        <v>180308</v>
      </c>
      <c r="N500" s="162">
        <v>540924</v>
      </c>
      <c r="O500" s="163">
        <v>0.29865604778496763</v>
      </c>
      <c r="P500" s="162">
        <v>0</v>
      </c>
      <c r="Q500" s="162">
        <v>540924</v>
      </c>
      <c r="R500" s="172">
        <v>27046.2</v>
      </c>
      <c r="S500" s="154"/>
      <c r="T500" s="171">
        <v>513877.8</v>
      </c>
      <c r="U500" s="155" t="s">
        <v>571</v>
      </c>
    </row>
    <row r="501" spans="1:21" hidden="1">
      <c r="A501" s="155">
        <v>45569</v>
      </c>
      <c r="B501" s="156" t="s">
        <v>17</v>
      </c>
      <c r="C501" s="157">
        <v>14</v>
      </c>
      <c r="D501" s="158">
        <v>45612</v>
      </c>
      <c r="E501" s="158" t="s">
        <v>23</v>
      </c>
      <c r="F501" s="159" t="s">
        <v>453</v>
      </c>
      <c r="G501" s="164" t="s">
        <v>771</v>
      </c>
      <c r="H501" s="156" t="s">
        <v>90</v>
      </c>
      <c r="I501" s="169">
        <v>1406473.78</v>
      </c>
      <c r="J501" s="166">
        <v>0</v>
      </c>
      <c r="K501" s="166">
        <v>1406473.78</v>
      </c>
      <c r="L501" s="166">
        <v>350043.25</v>
      </c>
      <c r="M501" s="166">
        <v>140017.29999999999</v>
      </c>
      <c r="N501" s="162">
        <v>490060.55</v>
      </c>
      <c r="O501" s="163">
        <v>0.34843205537752719</v>
      </c>
      <c r="P501" s="162">
        <v>0</v>
      </c>
      <c r="Q501" s="162">
        <v>490060.55</v>
      </c>
      <c r="R501" s="172">
        <v>24503.0275</v>
      </c>
      <c r="S501" s="154"/>
      <c r="T501" s="171">
        <v>465557.52249999996</v>
      </c>
      <c r="U501" s="155" t="s">
        <v>571</v>
      </c>
    </row>
    <row r="502" spans="1:21" hidden="1">
      <c r="A502" s="155">
        <v>45569</v>
      </c>
      <c r="B502" s="156" t="s">
        <v>17</v>
      </c>
      <c r="C502" s="157">
        <v>14</v>
      </c>
      <c r="D502" s="158">
        <v>45613</v>
      </c>
      <c r="E502" s="158" t="s">
        <v>23</v>
      </c>
      <c r="F502" s="159" t="s">
        <v>453</v>
      </c>
      <c r="G502" s="164" t="s">
        <v>772</v>
      </c>
      <c r="H502" s="156" t="s">
        <v>90</v>
      </c>
      <c r="I502" s="166">
        <v>723329.4</v>
      </c>
      <c r="J502" s="166">
        <v>0</v>
      </c>
      <c r="K502" s="166">
        <v>723329.4</v>
      </c>
      <c r="L502" s="166">
        <v>72008.899999999994</v>
      </c>
      <c r="M502" s="166">
        <v>72008.899999999994</v>
      </c>
      <c r="N502" s="162">
        <v>144017.79999999999</v>
      </c>
      <c r="O502" s="163">
        <v>0.19910403199427534</v>
      </c>
      <c r="P502" s="162">
        <v>0</v>
      </c>
      <c r="Q502" s="162">
        <v>144017.79999999999</v>
      </c>
      <c r="R502" s="172">
        <v>7200.8899999999994</v>
      </c>
      <c r="S502" s="154"/>
      <c r="T502" s="171">
        <v>136816.90999999997</v>
      </c>
      <c r="U502" s="155" t="s">
        <v>571</v>
      </c>
    </row>
    <row r="503" spans="1:21" hidden="1">
      <c r="A503" s="155">
        <v>45572</v>
      </c>
      <c r="B503" s="156" t="s">
        <v>17</v>
      </c>
      <c r="C503" s="157">
        <v>11</v>
      </c>
      <c r="D503" s="158">
        <v>45614</v>
      </c>
      <c r="E503" s="158" t="s">
        <v>23</v>
      </c>
      <c r="F503" s="159" t="s">
        <v>453</v>
      </c>
      <c r="G503" s="164" t="s">
        <v>773</v>
      </c>
      <c r="H503" s="156" t="s">
        <v>283</v>
      </c>
      <c r="I503" s="166">
        <v>9747.7800000000007</v>
      </c>
      <c r="J503" s="166">
        <v>0</v>
      </c>
      <c r="K503" s="166">
        <v>9747.7800000000007</v>
      </c>
      <c r="L503" s="166">
        <v>970.41</v>
      </c>
      <c r="M503" s="166">
        <v>727.81</v>
      </c>
      <c r="N503" s="162">
        <v>1698.2199999999998</v>
      </c>
      <c r="O503" s="163">
        <v>0.17421607791722829</v>
      </c>
      <c r="P503" s="162">
        <v>0</v>
      </c>
      <c r="Q503" s="162">
        <v>1698.2199999999998</v>
      </c>
      <c r="R503" s="172">
        <v>84.911000000000001</v>
      </c>
      <c r="S503" s="154"/>
      <c r="T503" s="171">
        <v>1613.3089999999997</v>
      </c>
      <c r="U503" s="155" t="s">
        <v>571</v>
      </c>
    </row>
    <row r="504" spans="1:21" hidden="1">
      <c r="A504" s="155">
        <v>45572</v>
      </c>
      <c r="B504" s="156" t="s">
        <v>17</v>
      </c>
      <c r="C504" s="157">
        <v>11</v>
      </c>
      <c r="D504" s="158">
        <v>45615</v>
      </c>
      <c r="E504" s="158" t="s">
        <v>23</v>
      </c>
      <c r="F504" s="159" t="s">
        <v>453</v>
      </c>
      <c r="G504" s="164" t="s">
        <v>774</v>
      </c>
      <c r="H504" s="156" t="s">
        <v>283</v>
      </c>
      <c r="I504" s="166">
        <v>35372.79</v>
      </c>
      <c r="J504" s="166">
        <v>0</v>
      </c>
      <c r="K504" s="166">
        <v>35372.79</v>
      </c>
      <c r="L504" s="166">
        <v>7042.86</v>
      </c>
      <c r="M504" s="166">
        <v>2641.07</v>
      </c>
      <c r="N504" s="162">
        <v>9683.93</v>
      </c>
      <c r="O504" s="163">
        <v>0.27376777460867519</v>
      </c>
      <c r="P504" s="162">
        <v>0</v>
      </c>
      <c r="Q504" s="162">
        <v>9683.93</v>
      </c>
      <c r="R504" s="172">
        <v>484.19650000000001</v>
      </c>
      <c r="S504" s="154"/>
      <c r="T504" s="171">
        <v>9199.7335000000003</v>
      </c>
      <c r="U504" s="155" t="s">
        <v>571</v>
      </c>
    </row>
    <row r="505" spans="1:21" hidden="1">
      <c r="A505" s="155">
        <v>45572</v>
      </c>
      <c r="B505" s="156" t="s">
        <v>17</v>
      </c>
      <c r="C505" s="157">
        <v>11</v>
      </c>
      <c r="D505" s="158">
        <v>45616</v>
      </c>
      <c r="E505" s="158" t="s">
        <v>23</v>
      </c>
      <c r="F505" s="159" t="s">
        <v>453</v>
      </c>
      <c r="G505" s="164" t="s">
        <v>775</v>
      </c>
      <c r="H505" s="156" t="s">
        <v>283</v>
      </c>
      <c r="I505" s="166">
        <v>1731.81</v>
      </c>
      <c r="J505" s="166">
        <v>0</v>
      </c>
      <c r="K505" s="166">
        <v>1731.81</v>
      </c>
      <c r="L505" s="166">
        <v>172.41</v>
      </c>
      <c r="M505" s="166">
        <v>129.30000000000001</v>
      </c>
      <c r="N505" s="162">
        <v>301.71000000000004</v>
      </c>
      <c r="O505" s="163">
        <v>0.17421657110191074</v>
      </c>
      <c r="P505" s="162">
        <v>0</v>
      </c>
      <c r="Q505" s="162">
        <v>301.71000000000004</v>
      </c>
      <c r="R505" s="172">
        <v>15.085500000000003</v>
      </c>
      <c r="S505" s="154"/>
      <c r="T505" s="171">
        <v>286.62450000000001</v>
      </c>
      <c r="U505" s="155" t="s">
        <v>571</v>
      </c>
    </row>
    <row r="506" spans="1:21" hidden="1">
      <c r="A506" s="155">
        <v>45572</v>
      </c>
      <c r="B506" s="156" t="s">
        <v>17</v>
      </c>
      <c r="C506" s="157">
        <v>11</v>
      </c>
      <c r="D506" s="158">
        <v>45617</v>
      </c>
      <c r="E506" s="158" t="s">
        <v>23</v>
      </c>
      <c r="F506" s="159" t="s">
        <v>453</v>
      </c>
      <c r="G506" s="164" t="s">
        <v>776</v>
      </c>
      <c r="H506" s="156" t="s">
        <v>759</v>
      </c>
      <c r="I506" s="166">
        <v>705026.23</v>
      </c>
      <c r="J506" s="166">
        <v>0</v>
      </c>
      <c r="K506" s="166">
        <v>705026.23</v>
      </c>
      <c r="L506" s="166">
        <v>140365.6</v>
      </c>
      <c r="M506" s="166">
        <v>70182.8</v>
      </c>
      <c r="N506" s="162">
        <v>210548.40000000002</v>
      </c>
      <c r="O506" s="163">
        <v>0.29863910169696811</v>
      </c>
      <c r="P506" s="162">
        <v>0</v>
      </c>
      <c r="Q506" s="162">
        <v>210548.40000000002</v>
      </c>
      <c r="R506" s="172">
        <v>10527.420000000002</v>
      </c>
      <c r="S506" s="154"/>
      <c r="T506" s="171">
        <v>200020.98</v>
      </c>
      <c r="U506" s="155" t="s">
        <v>571</v>
      </c>
    </row>
    <row r="507" spans="1:21" hidden="1">
      <c r="A507" s="155">
        <v>45572</v>
      </c>
      <c r="B507" s="156" t="s">
        <v>17</v>
      </c>
      <c r="C507" s="157">
        <v>11</v>
      </c>
      <c r="D507" s="158">
        <v>45618</v>
      </c>
      <c r="E507" s="158" t="s">
        <v>23</v>
      </c>
      <c r="F507" s="159" t="s">
        <v>453</v>
      </c>
      <c r="G507" s="164" t="s">
        <v>777</v>
      </c>
      <c r="H507" s="156" t="s">
        <v>759</v>
      </c>
      <c r="I507" s="166">
        <v>2037527.62</v>
      </c>
      <c r="J507" s="166">
        <v>0</v>
      </c>
      <c r="K507" s="166">
        <v>2037527.62</v>
      </c>
      <c r="L507" s="166">
        <v>202836</v>
      </c>
      <c r="M507" s="166">
        <v>152127</v>
      </c>
      <c r="N507" s="162">
        <v>354963</v>
      </c>
      <c r="O507" s="163">
        <v>0.17421260772896907</v>
      </c>
      <c r="P507" s="162">
        <v>0</v>
      </c>
      <c r="Q507" s="162">
        <v>354963</v>
      </c>
      <c r="R507" s="172">
        <v>17748.150000000001</v>
      </c>
      <c r="S507" s="154"/>
      <c r="T507" s="171">
        <v>337214.85</v>
      </c>
      <c r="U507" s="155" t="s">
        <v>571</v>
      </c>
    </row>
    <row r="508" spans="1:21" hidden="1">
      <c r="A508" s="155">
        <v>45572</v>
      </c>
      <c r="B508" s="156" t="s">
        <v>17</v>
      </c>
      <c r="C508" s="157">
        <v>11</v>
      </c>
      <c r="D508" s="158">
        <v>45619</v>
      </c>
      <c r="E508" s="158" t="s">
        <v>23</v>
      </c>
      <c r="F508" s="159" t="s">
        <v>453</v>
      </c>
      <c r="G508" s="164" t="s">
        <v>778</v>
      </c>
      <c r="H508" s="156" t="s">
        <v>759</v>
      </c>
      <c r="I508" s="166">
        <v>366431.38</v>
      </c>
      <c r="J508" s="166">
        <v>0</v>
      </c>
      <c r="K508" s="166">
        <v>366431.38</v>
      </c>
      <c r="L508" s="166">
        <v>36475</v>
      </c>
      <c r="M508" s="166">
        <v>27356.25</v>
      </c>
      <c r="N508" s="162">
        <v>63831.25</v>
      </c>
      <c r="O508" s="163">
        <v>0.17419700790909337</v>
      </c>
      <c r="P508" s="162">
        <v>0</v>
      </c>
      <c r="Q508" s="162">
        <v>63831.25</v>
      </c>
      <c r="R508" s="172">
        <v>3191.5625</v>
      </c>
      <c r="S508" s="154"/>
      <c r="T508" s="171">
        <v>60639.6875</v>
      </c>
      <c r="U508" s="155" t="s">
        <v>571</v>
      </c>
    </row>
    <row r="509" spans="1:21" hidden="1">
      <c r="A509" s="155">
        <v>45572</v>
      </c>
      <c r="B509" s="156" t="s">
        <v>17</v>
      </c>
      <c r="C509" s="157">
        <v>11</v>
      </c>
      <c r="D509" s="158">
        <v>45620</v>
      </c>
      <c r="E509" s="158" t="s">
        <v>23</v>
      </c>
      <c r="F509" s="159" t="s">
        <v>453</v>
      </c>
      <c r="G509" s="164" t="s">
        <v>779</v>
      </c>
      <c r="H509" s="156" t="s">
        <v>759</v>
      </c>
      <c r="I509" s="166">
        <v>141037.65</v>
      </c>
      <c r="J509" s="166">
        <v>0</v>
      </c>
      <c r="K509" s="166">
        <v>141037.65</v>
      </c>
      <c r="L509" s="166">
        <v>28073.200000000001</v>
      </c>
      <c r="M509" s="166">
        <v>14036.6</v>
      </c>
      <c r="N509" s="162">
        <v>42109.8</v>
      </c>
      <c r="O509" s="163">
        <v>0.29857133892971133</v>
      </c>
      <c r="P509" s="162">
        <v>0</v>
      </c>
      <c r="Q509" s="162">
        <v>42109.799999999996</v>
      </c>
      <c r="R509" s="172">
        <v>2105.4899999999998</v>
      </c>
      <c r="S509" s="154"/>
      <c r="T509" s="171">
        <v>40004.31</v>
      </c>
      <c r="U509" s="155" t="s">
        <v>571</v>
      </c>
    </row>
    <row r="510" spans="1:21" hidden="1">
      <c r="A510" s="155">
        <v>45572</v>
      </c>
      <c r="B510" s="156" t="s">
        <v>17</v>
      </c>
      <c r="C510" s="157">
        <v>11</v>
      </c>
      <c r="D510" s="158">
        <v>45621</v>
      </c>
      <c r="E510" s="158" t="s">
        <v>23</v>
      </c>
      <c r="F510" s="159" t="s">
        <v>453</v>
      </c>
      <c r="G510" s="164" t="s">
        <v>780</v>
      </c>
      <c r="H510" s="156" t="s">
        <v>759</v>
      </c>
      <c r="I510" s="166">
        <v>5062.5</v>
      </c>
      <c r="J510" s="166">
        <v>0</v>
      </c>
      <c r="K510" s="166">
        <v>5062.5</v>
      </c>
      <c r="L510" s="166">
        <v>1000</v>
      </c>
      <c r="M510" s="166">
        <v>500</v>
      </c>
      <c r="N510" s="162">
        <v>1500</v>
      </c>
      <c r="O510" s="163">
        <v>0.29629629629629628</v>
      </c>
      <c r="P510" s="162">
        <v>0</v>
      </c>
      <c r="Q510" s="162">
        <v>1500</v>
      </c>
      <c r="R510" s="172">
        <v>75</v>
      </c>
      <c r="S510" s="154"/>
      <c r="T510" s="171">
        <v>1425</v>
      </c>
      <c r="U510" s="155" t="s">
        <v>571</v>
      </c>
    </row>
    <row r="511" spans="1:21" hidden="1">
      <c r="A511" s="155">
        <v>45572</v>
      </c>
      <c r="B511" s="156" t="s">
        <v>17</v>
      </c>
      <c r="C511" s="157">
        <v>11</v>
      </c>
      <c r="D511" s="158">
        <v>45622</v>
      </c>
      <c r="E511" s="158" t="s">
        <v>23</v>
      </c>
      <c r="F511" s="159" t="s">
        <v>453</v>
      </c>
      <c r="G511" s="164" t="s">
        <v>781</v>
      </c>
      <c r="H511" s="156" t="s">
        <v>759</v>
      </c>
      <c r="I511" s="166">
        <v>192483.11</v>
      </c>
      <c r="J511" s="166">
        <v>0</v>
      </c>
      <c r="K511" s="166">
        <v>192483.11</v>
      </c>
      <c r="L511" s="166">
        <v>47895.25</v>
      </c>
      <c r="M511" s="166">
        <v>19158.099999999999</v>
      </c>
      <c r="N511" s="162">
        <v>67053.350000000006</v>
      </c>
      <c r="O511" s="163">
        <v>0.34835965607579811</v>
      </c>
      <c r="P511" s="162">
        <v>0</v>
      </c>
      <c r="Q511" s="162">
        <v>67053.350000000006</v>
      </c>
      <c r="R511" s="172">
        <v>3352.6675000000005</v>
      </c>
      <c r="S511" s="154"/>
      <c r="T511" s="171">
        <v>63700.682500000003</v>
      </c>
      <c r="U511" s="155" t="s">
        <v>571</v>
      </c>
    </row>
    <row r="512" spans="1:21" hidden="1">
      <c r="A512" s="155">
        <v>45572</v>
      </c>
      <c r="B512" s="156" t="s">
        <v>17</v>
      </c>
      <c r="C512" s="157">
        <v>11</v>
      </c>
      <c r="D512" s="158">
        <v>45623</v>
      </c>
      <c r="E512" s="158" t="s">
        <v>23</v>
      </c>
      <c r="F512" s="159" t="s">
        <v>453</v>
      </c>
      <c r="G512" s="164" t="s">
        <v>782</v>
      </c>
      <c r="H512" s="156" t="s">
        <v>759</v>
      </c>
      <c r="I512" s="166">
        <v>59911.22</v>
      </c>
      <c r="J512" s="166">
        <v>0</v>
      </c>
      <c r="K512" s="166">
        <v>59911.22</v>
      </c>
      <c r="L512" s="166">
        <v>5960.3</v>
      </c>
      <c r="M512" s="166">
        <v>5960.3</v>
      </c>
      <c r="N512" s="162">
        <v>11920.6</v>
      </c>
      <c r="O512" s="163">
        <v>0.19897107753773</v>
      </c>
      <c r="P512" s="162">
        <v>0</v>
      </c>
      <c r="Q512" s="162">
        <v>11920.6</v>
      </c>
      <c r="R512" s="172">
        <v>596.03000000000009</v>
      </c>
      <c r="S512" s="154"/>
      <c r="T512" s="171">
        <v>11324.57</v>
      </c>
      <c r="U512" s="155" t="s">
        <v>571</v>
      </c>
    </row>
    <row r="513" spans="1:23" hidden="1">
      <c r="A513" s="155">
        <v>45572</v>
      </c>
      <c r="B513" s="156" t="s">
        <v>17</v>
      </c>
      <c r="C513" s="157">
        <v>11</v>
      </c>
      <c r="D513" s="158">
        <v>45624</v>
      </c>
      <c r="E513" s="158" t="s">
        <v>23</v>
      </c>
      <c r="F513" s="159" t="s">
        <v>453</v>
      </c>
      <c r="G513" s="164" t="s">
        <v>783</v>
      </c>
      <c r="H513" s="156" t="s">
        <v>759</v>
      </c>
      <c r="I513" s="166">
        <v>149948.56</v>
      </c>
      <c r="J513" s="166">
        <v>0</v>
      </c>
      <c r="K513" s="166">
        <v>149948.56</v>
      </c>
      <c r="L513" s="166">
        <v>14923.7</v>
      </c>
      <c r="M513" s="166">
        <v>14923.7</v>
      </c>
      <c r="N513" s="162">
        <v>29847.4</v>
      </c>
      <c r="O513" s="163">
        <v>0.19905092786486248</v>
      </c>
      <c r="P513" s="162">
        <v>0</v>
      </c>
      <c r="Q513" s="162">
        <v>29847.4</v>
      </c>
      <c r="R513" s="172">
        <v>1492.3700000000001</v>
      </c>
      <c r="S513" s="154"/>
      <c r="T513" s="171">
        <v>28355.030000000002</v>
      </c>
      <c r="U513" s="155" t="s">
        <v>571</v>
      </c>
    </row>
    <row r="514" spans="1:23" hidden="1">
      <c r="A514" s="155">
        <v>45572</v>
      </c>
      <c r="B514" s="156" t="s">
        <v>17</v>
      </c>
      <c r="C514" s="157">
        <v>11</v>
      </c>
      <c r="D514" s="158">
        <v>45625</v>
      </c>
      <c r="E514" s="158" t="s">
        <v>23</v>
      </c>
      <c r="F514" s="159" t="s">
        <v>453</v>
      </c>
      <c r="G514" s="164" t="s">
        <v>784</v>
      </c>
      <c r="H514" s="156" t="s">
        <v>759</v>
      </c>
      <c r="I514" s="166">
        <v>89950.79</v>
      </c>
      <c r="J514" s="166">
        <v>0</v>
      </c>
      <c r="K514" s="166">
        <v>89950.79</v>
      </c>
      <c r="L514" s="166">
        <v>17901.599999999999</v>
      </c>
      <c r="M514" s="166">
        <v>8950.7999999999993</v>
      </c>
      <c r="N514" s="162">
        <v>26852.399999999998</v>
      </c>
      <c r="O514" s="163">
        <v>0.29852322586605406</v>
      </c>
      <c r="P514" s="162">
        <v>0</v>
      </c>
      <c r="Q514" s="162">
        <v>26852.399999999994</v>
      </c>
      <c r="R514" s="172">
        <v>1342.62</v>
      </c>
      <c r="S514" s="154"/>
      <c r="T514" s="171">
        <v>25509.779999999995</v>
      </c>
      <c r="U514" s="155" t="s">
        <v>571</v>
      </c>
    </row>
    <row r="515" spans="1:23" hidden="1">
      <c r="A515" s="155">
        <v>45572</v>
      </c>
      <c r="B515" s="156" t="s">
        <v>17</v>
      </c>
      <c r="C515" s="157">
        <v>11</v>
      </c>
      <c r="D515" s="158">
        <v>45626</v>
      </c>
      <c r="E515" s="158" t="s">
        <v>23</v>
      </c>
      <c r="F515" s="159" t="s">
        <v>453</v>
      </c>
      <c r="G515" s="164" t="s">
        <v>785</v>
      </c>
      <c r="H515" s="156" t="s">
        <v>759</v>
      </c>
      <c r="I515" s="166">
        <v>1205287</v>
      </c>
      <c r="J515" s="166">
        <v>0</v>
      </c>
      <c r="K515" s="166">
        <v>1205287</v>
      </c>
      <c r="L515" s="166">
        <v>95991</v>
      </c>
      <c r="M515" s="166">
        <v>0</v>
      </c>
      <c r="N515" s="162">
        <v>95991</v>
      </c>
      <c r="O515" s="163">
        <v>7.9641612329677494E-2</v>
      </c>
      <c r="P515" s="162">
        <v>0</v>
      </c>
      <c r="Q515" s="162">
        <v>95991</v>
      </c>
      <c r="R515" s="172">
        <v>4799.55</v>
      </c>
      <c r="S515" s="154"/>
      <c r="T515" s="171">
        <v>91191.45</v>
      </c>
      <c r="U515" s="155" t="s">
        <v>571</v>
      </c>
    </row>
    <row r="516" spans="1:23" hidden="1">
      <c r="A516" s="155">
        <v>45573</v>
      </c>
      <c r="B516" s="156" t="s">
        <v>17</v>
      </c>
      <c r="C516" s="157">
        <v>10</v>
      </c>
      <c r="D516" s="158">
        <v>45627</v>
      </c>
      <c r="E516" s="158" t="s">
        <v>23</v>
      </c>
      <c r="F516" s="159" t="s">
        <v>453</v>
      </c>
      <c r="G516" s="164" t="s">
        <v>786</v>
      </c>
      <c r="H516" s="156" t="s">
        <v>172</v>
      </c>
      <c r="I516" s="166">
        <v>8832.57</v>
      </c>
      <c r="J516" s="166">
        <v>0</v>
      </c>
      <c r="K516" s="166">
        <v>8832.57</v>
      </c>
      <c r="L516" s="166">
        <v>879.3</v>
      </c>
      <c r="M516" s="166">
        <v>0</v>
      </c>
      <c r="N516" s="162">
        <v>879.3</v>
      </c>
      <c r="O516" s="163">
        <v>9.9551999021802257E-2</v>
      </c>
      <c r="P516" s="162">
        <v>0</v>
      </c>
      <c r="Q516" s="162">
        <v>879.3</v>
      </c>
      <c r="R516" s="172">
        <v>43.965000000000003</v>
      </c>
      <c r="S516" s="154"/>
      <c r="T516" s="171">
        <v>835.33499999999992</v>
      </c>
      <c r="U516" s="155" t="s">
        <v>571</v>
      </c>
    </row>
    <row r="517" spans="1:23" hidden="1">
      <c r="A517" s="155">
        <v>45574</v>
      </c>
      <c r="B517" s="156" t="s">
        <v>17</v>
      </c>
      <c r="C517" s="157">
        <v>9</v>
      </c>
      <c r="D517" s="158">
        <v>45628</v>
      </c>
      <c r="E517" s="158" t="s">
        <v>23</v>
      </c>
      <c r="F517" s="159" t="s">
        <v>453</v>
      </c>
      <c r="G517" s="164" t="s">
        <v>787</v>
      </c>
      <c r="H517" s="156" t="s">
        <v>151</v>
      </c>
      <c r="I517" s="166">
        <v>900.03</v>
      </c>
      <c r="J517" s="166">
        <v>0</v>
      </c>
      <c r="K517" s="166">
        <v>900.03</v>
      </c>
      <c r="L517" s="166">
        <v>179.2</v>
      </c>
      <c r="M517" s="166">
        <v>0</v>
      </c>
      <c r="N517" s="162">
        <v>179.2</v>
      </c>
      <c r="O517" s="163">
        <v>0.19910447429530126</v>
      </c>
      <c r="P517" s="162">
        <v>0</v>
      </c>
      <c r="Q517" s="162">
        <v>179.2</v>
      </c>
      <c r="R517" s="172">
        <v>8.9599999999999991</v>
      </c>
      <c r="S517" s="154"/>
      <c r="T517" s="171">
        <v>170.23999999999998</v>
      </c>
      <c r="U517" s="155" t="s">
        <v>571</v>
      </c>
    </row>
    <row r="518" spans="1:23" hidden="1">
      <c r="A518" s="155">
        <v>45574</v>
      </c>
      <c r="B518" s="156" t="s">
        <v>17</v>
      </c>
      <c r="C518" s="157">
        <v>9</v>
      </c>
      <c r="D518" s="158">
        <v>45629</v>
      </c>
      <c r="E518" s="158" t="s">
        <v>23</v>
      </c>
      <c r="F518" s="159" t="s">
        <v>453</v>
      </c>
      <c r="G518" s="164" t="s">
        <v>788</v>
      </c>
      <c r="H518" s="156" t="s">
        <v>172</v>
      </c>
      <c r="I518" s="166">
        <v>1628.29</v>
      </c>
      <c r="J518" s="166">
        <v>0</v>
      </c>
      <c r="K518" s="166">
        <v>1628.29</v>
      </c>
      <c r="L518" s="166">
        <v>162.1</v>
      </c>
      <c r="M518" s="166">
        <v>0</v>
      </c>
      <c r="N518" s="162">
        <v>162.1</v>
      </c>
      <c r="O518" s="163">
        <v>9.9552291053804906E-2</v>
      </c>
      <c r="P518" s="162">
        <v>0</v>
      </c>
      <c r="Q518" s="162">
        <v>162.1</v>
      </c>
      <c r="R518" s="172">
        <v>8.1050000000000004</v>
      </c>
      <c r="S518" s="154"/>
      <c r="T518" s="171">
        <v>153.995</v>
      </c>
      <c r="U518" s="155" t="s">
        <v>571</v>
      </c>
    </row>
    <row r="519" spans="1:23" hidden="1">
      <c r="A519" s="155">
        <v>45576</v>
      </c>
      <c r="B519" s="156" t="s">
        <v>17</v>
      </c>
      <c r="C519" s="157">
        <v>7</v>
      </c>
      <c r="D519" s="158">
        <v>45630</v>
      </c>
      <c r="E519" s="158" t="s">
        <v>23</v>
      </c>
      <c r="F519" s="159" t="s">
        <v>453</v>
      </c>
      <c r="G519" s="164" t="s">
        <v>789</v>
      </c>
      <c r="H519" s="156" t="s">
        <v>204</v>
      </c>
      <c r="I519" s="166">
        <v>8397.7999999999993</v>
      </c>
      <c r="J519" s="166">
        <v>0</v>
      </c>
      <c r="K519" s="166">
        <v>8397.7999999999993</v>
      </c>
      <c r="L519" s="166">
        <v>836.02</v>
      </c>
      <c r="M519" s="166">
        <v>0</v>
      </c>
      <c r="N519" s="162">
        <v>836.02</v>
      </c>
      <c r="O519" s="163">
        <v>9.9552263688108794E-2</v>
      </c>
      <c r="P519" s="162">
        <v>0</v>
      </c>
      <c r="Q519" s="162">
        <v>836.02</v>
      </c>
      <c r="R519" s="172">
        <v>41.801000000000002</v>
      </c>
      <c r="S519" s="154"/>
      <c r="T519" s="171">
        <v>794.21899999999994</v>
      </c>
      <c r="U519" s="155" t="s">
        <v>571</v>
      </c>
    </row>
    <row r="520" spans="1:23" hidden="1">
      <c r="A520" s="155">
        <v>45576</v>
      </c>
      <c r="B520" s="156" t="s">
        <v>17</v>
      </c>
      <c r="C520" s="157">
        <v>7</v>
      </c>
      <c r="D520" s="158">
        <v>45631</v>
      </c>
      <c r="E520" s="158" t="s">
        <v>23</v>
      </c>
      <c r="F520" s="159" t="s">
        <v>453</v>
      </c>
      <c r="G520" s="164" t="s">
        <v>790</v>
      </c>
      <c r="H520" s="156" t="s">
        <v>204</v>
      </c>
      <c r="I520" s="166">
        <v>11905.73</v>
      </c>
      <c r="J520" s="166">
        <v>0</v>
      </c>
      <c r="K520" s="166">
        <v>11905.73</v>
      </c>
      <c r="L520" s="166">
        <v>1185.24</v>
      </c>
      <c r="M520" s="166">
        <v>0</v>
      </c>
      <c r="N520" s="162">
        <v>1185.24</v>
      </c>
      <c r="O520" s="163">
        <v>9.955206442612087E-2</v>
      </c>
      <c r="P520" s="162">
        <v>0</v>
      </c>
      <c r="Q520" s="162">
        <v>1185.24</v>
      </c>
      <c r="R520" s="172">
        <v>59.262</v>
      </c>
      <c r="S520" s="154"/>
      <c r="T520" s="171">
        <v>1125.9780000000001</v>
      </c>
      <c r="U520" s="155" t="s">
        <v>571</v>
      </c>
    </row>
    <row r="521" spans="1:23" hidden="1">
      <c r="A521" s="155">
        <v>45576</v>
      </c>
      <c r="B521" s="156" t="s">
        <v>17</v>
      </c>
      <c r="C521" s="157">
        <v>7</v>
      </c>
      <c r="D521" s="158">
        <v>45632</v>
      </c>
      <c r="E521" s="158" t="s">
        <v>23</v>
      </c>
      <c r="F521" s="159" t="s">
        <v>453</v>
      </c>
      <c r="G521" s="164" t="s">
        <v>791</v>
      </c>
      <c r="H521" s="156" t="s">
        <v>204</v>
      </c>
      <c r="I521" s="166">
        <v>9587.61</v>
      </c>
      <c r="J521" s="166">
        <v>0</v>
      </c>
      <c r="K521" s="166">
        <v>9587.61</v>
      </c>
      <c r="L521" s="166">
        <v>954.47</v>
      </c>
      <c r="M521" s="166">
        <v>0</v>
      </c>
      <c r="N521" s="162">
        <v>954.47</v>
      </c>
      <c r="O521" s="163">
        <v>9.9552443205345231E-2</v>
      </c>
      <c r="P521" s="162">
        <v>0</v>
      </c>
      <c r="Q521" s="162">
        <v>954.47</v>
      </c>
      <c r="R521" s="172">
        <v>47.723500000000001</v>
      </c>
      <c r="S521" s="154"/>
      <c r="T521" s="171">
        <v>906.74649999999997</v>
      </c>
      <c r="U521" s="155" t="s">
        <v>571</v>
      </c>
    </row>
    <row r="522" spans="1:23" hidden="1">
      <c r="A522" s="155">
        <v>45576</v>
      </c>
      <c r="B522" s="156" t="s">
        <v>17</v>
      </c>
      <c r="C522" s="157">
        <v>7</v>
      </c>
      <c r="D522" s="158">
        <v>45633</v>
      </c>
      <c r="E522" s="158" t="s">
        <v>23</v>
      </c>
      <c r="F522" s="159" t="s">
        <v>453</v>
      </c>
      <c r="G522" s="164" t="s">
        <v>792</v>
      </c>
      <c r="H522" s="156" t="s">
        <v>204</v>
      </c>
      <c r="I522" s="166">
        <v>3317.54</v>
      </c>
      <c r="J522" s="166">
        <v>0</v>
      </c>
      <c r="K522" s="166">
        <v>3317.54</v>
      </c>
      <c r="L522" s="166">
        <v>330.27</v>
      </c>
      <c r="M522" s="166">
        <v>0</v>
      </c>
      <c r="N522" s="162">
        <v>330.27</v>
      </c>
      <c r="O522" s="163">
        <v>9.9552680600686047E-2</v>
      </c>
      <c r="P522" s="162">
        <v>0</v>
      </c>
      <c r="Q522" s="162">
        <v>330.27</v>
      </c>
      <c r="R522" s="172">
        <v>16.513500000000001</v>
      </c>
      <c r="S522" s="154"/>
      <c r="T522" s="171">
        <v>313.75649999999996</v>
      </c>
      <c r="U522" s="155" t="s">
        <v>571</v>
      </c>
    </row>
    <row r="523" spans="1:23" hidden="1">
      <c r="A523" s="155">
        <v>45576</v>
      </c>
      <c r="B523" s="156" t="s">
        <v>17</v>
      </c>
      <c r="C523" s="157">
        <v>7</v>
      </c>
      <c r="D523" s="158">
        <v>45634</v>
      </c>
      <c r="E523" s="158" t="s">
        <v>23</v>
      </c>
      <c r="F523" s="159" t="s">
        <v>453</v>
      </c>
      <c r="G523" s="164" t="s">
        <v>793</v>
      </c>
      <c r="H523" s="156" t="s">
        <v>204</v>
      </c>
      <c r="I523" s="166">
        <v>4431</v>
      </c>
      <c r="J523" s="166">
        <v>0</v>
      </c>
      <c r="K523" s="166">
        <v>4431</v>
      </c>
      <c r="L523" s="166">
        <v>441.12</v>
      </c>
      <c r="M523" s="166">
        <v>0</v>
      </c>
      <c r="N523" s="162">
        <v>441.12</v>
      </c>
      <c r="O523" s="163">
        <v>9.9553148273527417E-2</v>
      </c>
      <c r="P523" s="162">
        <v>0</v>
      </c>
      <c r="Q523" s="162">
        <v>441.12</v>
      </c>
      <c r="R523" s="172">
        <v>22.056000000000001</v>
      </c>
      <c r="S523" s="154"/>
      <c r="T523" s="171">
        <v>419.06400000000002</v>
      </c>
      <c r="U523" s="155" t="s">
        <v>571</v>
      </c>
    </row>
    <row r="524" spans="1:23" hidden="1">
      <c r="A524" s="155">
        <v>45576</v>
      </c>
      <c r="B524" s="156" t="s">
        <v>17</v>
      </c>
      <c r="C524" s="157">
        <v>7</v>
      </c>
      <c r="D524" s="158">
        <v>45635</v>
      </c>
      <c r="E524" s="158" t="s">
        <v>23</v>
      </c>
      <c r="F524" s="159" t="s">
        <v>453</v>
      </c>
      <c r="G524" s="164" t="s">
        <v>794</v>
      </c>
      <c r="H524" s="156" t="s">
        <v>110</v>
      </c>
      <c r="I524" s="166">
        <v>38582.85</v>
      </c>
      <c r="J524" s="166">
        <v>0</v>
      </c>
      <c r="K524" s="166">
        <v>38582.85</v>
      </c>
      <c r="L524" s="166">
        <v>3841</v>
      </c>
      <c r="M524" s="166">
        <v>0</v>
      </c>
      <c r="N524" s="162">
        <v>3841</v>
      </c>
      <c r="O524" s="163">
        <v>9.9552003027251743E-2</v>
      </c>
      <c r="P524" s="162">
        <v>0</v>
      </c>
      <c r="Q524" s="162">
        <v>3840.9999999999995</v>
      </c>
      <c r="R524" s="172">
        <v>192.04999999999998</v>
      </c>
      <c r="S524" s="154"/>
      <c r="T524" s="171">
        <v>3648.9499999999994</v>
      </c>
      <c r="U524" s="155" t="s">
        <v>571</v>
      </c>
    </row>
    <row r="525" spans="1:23" hidden="1">
      <c r="A525" s="155">
        <v>45576</v>
      </c>
      <c r="B525" s="156" t="s">
        <v>17</v>
      </c>
      <c r="C525" s="157">
        <v>7</v>
      </c>
      <c r="D525" s="158">
        <v>45636</v>
      </c>
      <c r="E525" s="158" t="s">
        <v>23</v>
      </c>
      <c r="F525" s="159" t="s">
        <v>453</v>
      </c>
      <c r="G525" s="164" t="s">
        <v>795</v>
      </c>
      <c r="H525" s="156" t="s">
        <v>647</v>
      </c>
      <c r="I525" s="166">
        <v>269510.37</v>
      </c>
      <c r="J525" s="166">
        <v>0</v>
      </c>
      <c r="K525" s="166">
        <v>269510.37</v>
      </c>
      <c r="L525" s="166">
        <v>53660.6</v>
      </c>
      <c r="M525" s="166">
        <v>0</v>
      </c>
      <c r="N525" s="162">
        <v>53660.6</v>
      </c>
      <c r="O525" s="163">
        <v>0.1991040270546918</v>
      </c>
      <c r="P525" s="162">
        <v>0</v>
      </c>
      <c r="Q525" s="162">
        <v>53660.6</v>
      </c>
      <c r="R525" s="172">
        <v>2683.03</v>
      </c>
      <c r="S525" s="154"/>
      <c r="T525" s="171">
        <v>50977.57</v>
      </c>
      <c r="U525" s="155" t="s">
        <v>571</v>
      </c>
    </row>
    <row r="526" spans="1:23" hidden="1">
      <c r="A526" s="169">
        <v>45579</v>
      </c>
      <c r="B526" s="156" t="s">
        <v>17</v>
      </c>
      <c r="C526" s="157">
        <v>4</v>
      </c>
      <c r="D526" s="158">
        <v>45637</v>
      </c>
      <c r="E526" s="158" t="s">
        <v>23</v>
      </c>
      <c r="F526" s="159" t="s">
        <v>453</v>
      </c>
      <c r="G526" s="164">
        <v>1318505</v>
      </c>
      <c r="H526" s="154" t="s">
        <v>20</v>
      </c>
      <c r="I526" s="166">
        <v>609528.1</v>
      </c>
      <c r="J526" s="166">
        <v>0</v>
      </c>
      <c r="K526" s="166">
        <v>609528.1</v>
      </c>
      <c r="L526" s="166">
        <v>0</v>
      </c>
      <c r="M526" s="166">
        <v>0</v>
      </c>
      <c r="N526" s="166">
        <v>0</v>
      </c>
      <c r="O526" s="166">
        <v>0</v>
      </c>
      <c r="P526" s="166">
        <v>0</v>
      </c>
      <c r="Q526" s="166">
        <v>0</v>
      </c>
      <c r="R526" s="174">
        <v>0</v>
      </c>
      <c r="S526" s="154"/>
      <c r="T526" s="174">
        <v>0</v>
      </c>
      <c r="U526" s="155" t="s">
        <v>571</v>
      </c>
    </row>
    <row r="527" spans="1:23">
      <c r="A527" s="155">
        <v>45292</v>
      </c>
      <c r="B527" s="156" t="s">
        <v>17</v>
      </c>
      <c r="C527" s="157">
        <v>298</v>
      </c>
      <c r="D527" s="158">
        <v>45292</v>
      </c>
      <c r="E527" s="158" t="s">
        <v>38</v>
      </c>
      <c r="F527" s="159" t="s">
        <v>18</v>
      </c>
      <c r="G527" s="164" t="s">
        <v>19</v>
      </c>
      <c r="H527" s="156" t="s">
        <v>20</v>
      </c>
      <c r="I527" s="166">
        <v>1484251.21</v>
      </c>
      <c r="J527" s="166">
        <v>1484251.21</v>
      </c>
      <c r="K527" s="166">
        <v>0</v>
      </c>
      <c r="L527" s="166"/>
      <c r="M527" s="166">
        <v>0</v>
      </c>
      <c r="N527" s="162">
        <v>0</v>
      </c>
      <c r="O527" s="163">
        <v>0</v>
      </c>
      <c r="P527" s="162">
        <v>0</v>
      </c>
      <c r="Q527" s="162">
        <v>0</v>
      </c>
      <c r="R527" s="172">
        <v>0</v>
      </c>
      <c r="S527" s="154"/>
      <c r="T527" s="171">
        <v>0</v>
      </c>
      <c r="U527" s="155" t="s">
        <v>573</v>
      </c>
      <c r="W527" s="155"/>
    </row>
    <row r="528" spans="1:23">
      <c r="A528" s="155">
        <v>45292</v>
      </c>
      <c r="B528" s="156" t="s">
        <v>17</v>
      </c>
      <c r="C528" s="157">
        <v>298</v>
      </c>
      <c r="D528" s="158">
        <v>45292</v>
      </c>
      <c r="E528" s="158" t="s">
        <v>38</v>
      </c>
      <c r="F528" s="159" t="s">
        <v>18</v>
      </c>
      <c r="G528" s="164" t="s">
        <v>22</v>
      </c>
      <c r="H528" s="156" t="s">
        <v>20</v>
      </c>
      <c r="I528" s="166">
        <v>1781968.5</v>
      </c>
      <c r="J528" s="166">
        <v>1781968.5</v>
      </c>
      <c r="K528" s="166">
        <v>0</v>
      </c>
      <c r="L528" s="166"/>
      <c r="M528" s="166">
        <v>0</v>
      </c>
      <c r="N528" s="162">
        <v>0</v>
      </c>
      <c r="O528" s="163">
        <v>0</v>
      </c>
      <c r="P528" s="162">
        <v>0</v>
      </c>
      <c r="Q528" s="162">
        <v>0</v>
      </c>
      <c r="R528" s="172">
        <v>0</v>
      </c>
      <c r="S528" s="154"/>
      <c r="T528" s="171">
        <v>0</v>
      </c>
      <c r="U528" s="155" t="s">
        <v>573</v>
      </c>
      <c r="W528" s="155"/>
    </row>
    <row r="529" spans="1:23">
      <c r="A529" s="155">
        <v>45292</v>
      </c>
      <c r="B529" s="156" t="s">
        <v>17</v>
      </c>
      <c r="C529" s="157">
        <v>298</v>
      </c>
      <c r="D529" s="158">
        <v>45292</v>
      </c>
      <c r="E529" s="158" t="s">
        <v>38</v>
      </c>
      <c r="F529" s="159" t="s">
        <v>18</v>
      </c>
      <c r="G529" s="164" t="s">
        <v>24</v>
      </c>
      <c r="H529" s="156" t="s">
        <v>20</v>
      </c>
      <c r="I529" s="166">
        <v>5996770</v>
      </c>
      <c r="J529" s="166">
        <v>5996770</v>
      </c>
      <c r="K529" s="166">
        <v>0</v>
      </c>
      <c r="L529" s="166"/>
      <c r="M529" s="166">
        <v>5996770</v>
      </c>
      <c r="N529" s="162">
        <v>5996770</v>
      </c>
      <c r="O529" s="163">
        <v>1</v>
      </c>
      <c r="P529" s="162">
        <v>5996770</v>
      </c>
      <c r="Q529" s="162">
        <v>0</v>
      </c>
      <c r="R529" s="172">
        <v>0</v>
      </c>
      <c r="S529" s="154"/>
      <c r="T529" s="171">
        <v>0</v>
      </c>
      <c r="U529" s="155" t="s">
        <v>573</v>
      </c>
      <c r="W529" s="155"/>
    </row>
    <row r="530" spans="1:23">
      <c r="A530" s="155">
        <v>45292</v>
      </c>
      <c r="B530" s="156" t="s">
        <v>17</v>
      </c>
      <c r="C530" s="157">
        <v>298</v>
      </c>
      <c r="D530" s="158">
        <v>45292</v>
      </c>
      <c r="E530" s="158" t="s">
        <v>38</v>
      </c>
      <c r="F530" s="159" t="s">
        <v>18</v>
      </c>
      <c r="G530" s="164" t="s">
        <v>26</v>
      </c>
      <c r="H530" s="156" t="s">
        <v>20</v>
      </c>
      <c r="I530" s="166">
        <v>10000000</v>
      </c>
      <c r="J530" s="166">
        <v>10000000</v>
      </c>
      <c r="K530" s="166">
        <v>0</v>
      </c>
      <c r="L530" s="166"/>
      <c r="M530" s="166">
        <v>0</v>
      </c>
      <c r="N530" s="162">
        <v>0</v>
      </c>
      <c r="O530" s="163">
        <v>0</v>
      </c>
      <c r="P530" s="162">
        <v>0</v>
      </c>
      <c r="Q530" s="162">
        <v>0</v>
      </c>
      <c r="R530" s="172">
        <v>0</v>
      </c>
      <c r="S530" s="154"/>
      <c r="T530" s="171">
        <v>0</v>
      </c>
      <c r="U530" s="155" t="s">
        <v>573</v>
      </c>
      <c r="W530" s="155"/>
    </row>
    <row r="531" spans="1:23">
      <c r="A531" s="155">
        <v>45292</v>
      </c>
      <c r="B531" s="156" t="s">
        <v>17</v>
      </c>
      <c r="C531" s="157">
        <v>298</v>
      </c>
      <c r="D531" s="158">
        <v>45292</v>
      </c>
      <c r="E531" s="158" t="s">
        <v>38</v>
      </c>
      <c r="F531" s="159" t="s">
        <v>18</v>
      </c>
      <c r="G531" s="164" t="s">
        <v>28</v>
      </c>
      <c r="H531" s="156" t="s">
        <v>20</v>
      </c>
      <c r="I531" s="166">
        <v>777816.31</v>
      </c>
      <c r="J531" s="166">
        <v>777816.31</v>
      </c>
      <c r="K531" s="166">
        <v>0</v>
      </c>
      <c r="L531" s="166"/>
      <c r="M531" s="166">
        <v>0</v>
      </c>
      <c r="N531" s="162">
        <v>0</v>
      </c>
      <c r="O531" s="163">
        <v>0</v>
      </c>
      <c r="P531" s="162">
        <v>0</v>
      </c>
      <c r="Q531" s="162">
        <v>0</v>
      </c>
      <c r="R531" s="172">
        <v>0</v>
      </c>
      <c r="S531" s="154"/>
      <c r="T531" s="171">
        <v>0</v>
      </c>
      <c r="U531" s="155" t="s">
        <v>573</v>
      </c>
      <c r="W531" s="155"/>
    </row>
    <row r="532" spans="1:23">
      <c r="A532" s="155">
        <v>45299</v>
      </c>
      <c r="B532" s="156" t="s">
        <v>17</v>
      </c>
      <c r="C532" s="157">
        <v>291</v>
      </c>
      <c r="D532" s="158">
        <v>45299</v>
      </c>
      <c r="E532" s="158" t="s">
        <v>38</v>
      </c>
      <c r="F532" s="159" t="s">
        <v>18</v>
      </c>
      <c r="G532" s="164" t="s">
        <v>30</v>
      </c>
      <c r="H532" s="156" t="s">
        <v>31</v>
      </c>
      <c r="I532" s="166">
        <v>346341.98</v>
      </c>
      <c r="J532" s="166">
        <v>346341.98</v>
      </c>
      <c r="K532" s="166">
        <v>0</v>
      </c>
      <c r="L532" s="166">
        <v>68958.080000000002</v>
      </c>
      <c r="M532" s="166">
        <v>0</v>
      </c>
      <c r="N532" s="162">
        <v>68958.080000000002</v>
      </c>
      <c r="O532" s="163">
        <v>0.19910401851949916</v>
      </c>
      <c r="P532" s="162">
        <v>68958.080000000002</v>
      </c>
      <c r="Q532" s="162">
        <v>0</v>
      </c>
      <c r="R532" s="172">
        <v>0</v>
      </c>
      <c r="S532" s="154"/>
      <c r="T532" s="171">
        <v>0</v>
      </c>
      <c r="U532" s="155" t="s">
        <v>573</v>
      </c>
      <c r="W532" s="155"/>
    </row>
    <row r="533" spans="1:23">
      <c r="A533" s="155">
        <v>45299</v>
      </c>
      <c r="B533" s="156" t="s">
        <v>17</v>
      </c>
      <c r="C533" s="157">
        <v>291</v>
      </c>
      <c r="D533" s="158">
        <v>45299</v>
      </c>
      <c r="E533" s="158" t="s">
        <v>38</v>
      </c>
      <c r="F533" s="159" t="s">
        <v>18</v>
      </c>
      <c r="G533" s="164" t="s">
        <v>33</v>
      </c>
      <c r="H533" s="156" t="s">
        <v>34</v>
      </c>
      <c r="I533" s="166">
        <v>561581</v>
      </c>
      <c r="J533" s="166">
        <v>561581</v>
      </c>
      <c r="K533" s="166">
        <v>0</v>
      </c>
      <c r="L533" s="166"/>
      <c r="M533" s="166">
        <v>0</v>
      </c>
      <c r="N533" s="162">
        <v>0</v>
      </c>
      <c r="O533" s="163">
        <v>0</v>
      </c>
      <c r="P533" s="162">
        <v>0</v>
      </c>
      <c r="Q533" s="162">
        <v>0</v>
      </c>
      <c r="R533" s="172">
        <v>0</v>
      </c>
      <c r="S533" s="154"/>
      <c r="T533" s="171">
        <v>0</v>
      </c>
      <c r="U533" s="155" t="s">
        <v>573</v>
      </c>
      <c r="W533" s="155"/>
    </row>
    <row r="534" spans="1:23">
      <c r="A534" s="155">
        <v>45299</v>
      </c>
      <c r="B534" s="156" t="s">
        <v>17</v>
      </c>
      <c r="C534" s="157">
        <v>291</v>
      </c>
      <c r="D534" s="158">
        <v>45299</v>
      </c>
      <c r="E534" s="158" t="s">
        <v>38</v>
      </c>
      <c r="F534" s="159" t="s">
        <v>18</v>
      </c>
      <c r="G534" s="164" t="s">
        <v>36</v>
      </c>
      <c r="H534" s="156" t="s">
        <v>37</v>
      </c>
      <c r="I534" s="166">
        <v>181736.33</v>
      </c>
      <c r="J534" s="166">
        <v>0</v>
      </c>
      <c r="K534" s="166">
        <v>181736.33</v>
      </c>
      <c r="L534" s="166"/>
      <c r="M534" s="166">
        <v>0</v>
      </c>
      <c r="N534" s="162">
        <v>0</v>
      </c>
      <c r="O534" s="163">
        <v>0</v>
      </c>
      <c r="P534" s="162">
        <v>0</v>
      </c>
      <c r="Q534" s="162">
        <v>0</v>
      </c>
      <c r="R534" s="172">
        <v>0</v>
      </c>
      <c r="S534" s="154"/>
      <c r="T534" s="171">
        <v>0</v>
      </c>
      <c r="U534" s="155" t="s">
        <v>573</v>
      </c>
      <c r="W534" s="155"/>
    </row>
    <row r="535" spans="1:23">
      <c r="A535" s="155">
        <v>45299</v>
      </c>
      <c r="B535" s="156" t="s">
        <v>17</v>
      </c>
      <c r="C535" s="157">
        <v>291</v>
      </c>
      <c r="D535" s="158">
        <v>45299</v>
      </c>
      <c r="E535" s="158" t="s">
        <v>38</v>
      </c>
      <c r="F535" s="159" t="s">
        <v>18</v>
      </c>
      <c r="G535" s="164" t="s">
        <v>39</v>
      </c>
      <c r="H535" s="156" t="s">
        <v>40</v>
      </c>
      <c r="I535" s="166">
        <v>603983.18000000005</v>
      </c>
      <c r="J535" s="166">
        <v>603983.18000000005</v>
      </c>
      <c r="K535" s="166">
        <v>0</v>
      </c>
      <c r="L535" s="166"/>
      <c r="M535" s="166">
        <v>0</v>
      </c>
      <c r="N535" s="162">
        <v>0</v>
      </c>
      <c r="O535" s="163">
        <v>0</v>
      </c>
      <c r="P535" s="162">
        <v>0</v>
      </c>
      <c r="Q535" s="162">
        <v>0</v>
      </c>
      <c r="R535" s="172">
        <v>0</v>
      </c>
      <c r="S535" s="154"/>
      <c r="T535" s="171">
        <v>0</v>
      </c>
      <c r="U535" s="155" t="s">
        <v>573</v>
      </c>
      <c r="W535" s="155"/>
    </row>
    <row r="536" spans="1:23">
      <c r="A536" s="155">
        <v>45299</v>
      </c>
      <c r="B536" s="156" t="s">
        <v>17</v>
      </c>
      <c r="C536" s="157">
        <v>291</v>
      </c>
      <c r="D536" s="158">
        <v>45299</v>
      </c>
      <c r="E536" s="158" t="s">
        <v>38</v>
      </c>
      <c r="F536" s="159" t="s">
        <v>18</v>
      </c>
      <c r="G536" s="164" t="s">
        <v>41</v>
      </c>
      <c r="H536" s="156" t="s">
        <v>42</v>
      </c>
      <c r="I536" s="166">
        <v>50225</v>
      </c>
      <c r="J536" s="166">
        <v>50225</v>
      </c>
      <c r="K536" s="166">
        <v>0</v>
      </c>
      <c r="L536" s="166">
        <v>10000</v>
      </c>
      <c r="M536" s="166">
        <v>0</v>
      </c>
      <c r="N536" s="162">
        <v>10000</v>
      </c>
      <c r="O536" s="163">
        <v>0.1991040318566451</v>
      </c>
      <c r="P536" s="162">
        <v>10000</v>
      </c>
      <c r="Q536" s="162">
        <v>0</v>
      </c>
      <c r="R536" s="172">
        <v>0</v>
      </c>
      <c r="S536" s="154"/>
      <c r="T536" s="171">
        <v>0</v>
      </c>
      <c r="U536" s="155" t="s">
        <v>573</v>
      </c>
      <c r="W536" s="155"/>
    </row>
    <row r="537" spans="1:23">
      <c r="A537" s="155">
        <v>45299</v>
      </c>
      <c r="B537" s="156" t="s">
        <v>17</v>
      </c>
      <c r="C537" s="157">
        <v>291</v>
      </c>
      <c r="D537" s="158">
        <v>45299</v>
      </c>
      <c r="E537" s="158" t="s">
        <v>38</v>
      </c>
      <c r="F537" s="159" t="s">
        <v>18</v>
      </c>
      <c r="G537" s="164" t="s">
        <v>43</v>
      </c>
      <c r="H537" s="156" t="s">
        <v>44</v>
      </c>
      <c r="I537" s="166">
        <v>167835</v>
      </c>
      <c r="J537" s="166">
        <v>167835</v>
      </c>
      <c r="K537" s="166">
        <v>0</v>
      </c>
      <c r="L537" s="166"/>
      <c r="M537" s="166">
        <v>0</v>
      </c>
      <c r="N537" s="162">
        <v>0</v>
      </c>
      <c r="O537" s="163">
        <v>0</v>
      </c>
      <c r="P537" s="162">
        <v>0</v>
      </c>
      <c r="Q537" s="162">
        <v>0</v>
      </c>
      <c r="R537" s="172">
        <v>0</v>
      </c>
      <c r="S537" s="154"/>
      <c r="T537" s="171">
        <v>0</v>
      </c>
      <c r="U537" s="155" t="s">
        <v>573</v>
      </c>
      <c r="W537" s="155"/>
    </row>
    <row r="538" spans="1:23">
      <c r="A538" s="155">
        <v>45302</v>
      </c>
      <c r="B538" s="156" t="s">
        <v>17</v>
      </c>
      <c r="C538" s="157">
        <v>288</v>
      </c>
      <c r="D538" s="158">
        <v>45302</v>
      </c>
      <c r="E538" s="158" t="s">
        <v>38</v>
      </c>
      <c r="F538" s="159" t="s">
        <v>18</v>
      </c>
      <c r="G538" s="164" t="s">
        <v>45</v>
      </c>
      <c r="H538" s="156" t="s">
        <v>46</v>
      </c>
      <c r="I538" s="166">
        <v>3768215.83</v>
      </c>
      <c r="J538" s="166">
        <v>3768215.83</v>
      </c>
      <c r="K538" s="166">
        <v>0</v>
      </c>
      <c r="L538" s="166">
        <v>937823.75</v>
      </c>
      <c r="M538" s="166">
        <v>0</v>
      </c>
      <c r="N538" s="162">
        <v>937823.75</v>
      </c>
      <c r="O538" s="163">
        <v>0.2488773977683757</v>
      </c>
      <c r="P538" s="162">
        <v>937823.75</v>
      </c>
      <c r="Q538" s="162">
        <v>0</v>
      </c>
      <c r="R538" s="172">
        <v>0</v>
      </c>
      <c r="S538" s="154"/>
      <c r="T538" s="171">
        <v>0</v>
      </c>
      <c r="U538" s="155" t="s">
        <v>573</v>
      </c>
      <c r="W538" s="155"/>
    </row>
    <row r="539" spans="1:23">
      <c r="A539" s="155">
        <v>45302</v>
      </c>
      <c r="B539" s="156" t="s">
        <v>17</v>
      </c>
      <c r="C539" s="157">
        <v>288</v>
      </c>
      <c r="D539" s="158">
        <v>45302</v>
      </c>
      <c r="E539" s="158" t="s">
        <v>38</v>
      </c>
      <c r="F539" s="159" t="s">
        <v>18</v>
      </c>
      <c r="G539" s="164" t="s">
        <v>47</v>
      </c>
      <c r="H539" s="156" t="s">
        <v>46</v>
      </c>
      <c r="I539" s="166">
        <v>1248363</v>
      </c>
      <c r="J539" s="166">
        <v>1248363</v>
      </c>
      <c r="K539" s="166">
        <v>0</v>
      </c>
      <c r="L539" s="166">
        <v>124273.07</v>
      </c>
      <c r="M539" s="166">
        <v>0</v>
      </c>
      <c r="N539" s="162">
        <v>124273.07</v>
      </c>
      <c r="O539" s="163">
        <v>9.9548825141405187E-2</v>
      </c>
      <c r="P539" s="162">
        <v>124273.07</v>
      </c>
      <c r="Q539" s="162">
        <v>0</v>
      </c>
      <c r="R539" s="172">
        <v>0</v>
      </c>
      <c r="S539" s="154"/>
      <c r="T539" s="171">
        <v>0</v>
      </c>
      <c r="U539" s="155" t="s">
        <v>573</v>
      </c>
      <c r="W539" s="155"/>
    </row>
    <row r="540" spans="1:23">
      <c r="A540" s="155">
        <v>45302</v>
      </c>
      <c r="B540" s="156" t="s">
        <v>17</v>
      </c>
      <c r="C540" s="157">
        <v>288</v>
      </c>
      <c r="D540" s="158">
        <v>45302</v>
      </c>
      <c r="E540" s="158" t="s">
        <v>38</v>
      </c>
      <c r="F540" s="159" t="s">
        <v>18</v>
      </c>
      <c r="G540" s="164" t="s">
        <v>48</v>
      </c>
      <c r="H540" s="156" t="s">
        <v>46</v>
      </c>
      <c r="I540" s="166">
        <v>60310</v>
      </c>
      <c r="J540" s="166">
        <v>60310</v>
      </c>
      <c r="K540" s="166">
        <v>0</v>
      </c>
      <c r="L540" s="166">
        <v>6000</v>
      </c>
      <c r="M540" s="166">
        <v>0</v>
      </c>
      <c r="N540" s="162">
        <v>6000</v>
      </c>
      <c r="O540" s="163">
        <v>9.9485989056541199E-2</v>
      </c>
      <c r="P540" s="162">
        <v>6000</v>
      </c>
      <c r="Q540" s="162">
        <v>0</v>
      </c>
      <c r="R540" s="172">
        <v>0</v>
      </c>
      <c r="S540" s="154"/>
      <c r="T540" s="171">
        <v>0</v>
      </c>
      <c r="U540" s="155" t="s">
        <v>573</v>
      </c>
      <c r="W540" s="155"/>
    </row>
    <row r="541" spans="1:23">
      <c r="A541" s="155">
        <v>45302</v>
      </c>
      <c r="B541" s="156" t="s">
        <v>17</v>
      </c>
      <c r="C541" s="157">
        <v>288</v>
      </c>
      <c r="D541" s="158">
        <v>45302</v>
      </c>
      <c r="E541" s="158" t="s">
        <v>38</v>
      </c>
      <c r="F541" s="159" t="s">
        <v>18</v>
      </c>
      <c r="G541" s="164" t="s">
        <v>49</v>
      </c>
      <c r="H541" s="156" t="s">
        <v>46</v>
      </c>
      <c r="I541" s="166">
        <v>104249.85</v>
      </c>
      <c r="J541" s="166">
        <v>104249.85</v>
      </c>
      <c r="K541" s="166">
        <v>0</v>
      </c>
      <c r="L541" s="166">
        <v>20748.599999999999</v>
      </c>
      <c r="M541" s="166">
        <v>0</v>
      </c>
      <c r="N541" s="162">
        <v>20748.599999999999</v>
      </c>
      <c r="O541" s="163">
        <v>0.19902762450017911</v>
      </c>
      <c r="P541" s="162">
        <v>20748.599999999999</v>
      </c>
      <c r="Q541" s="162">
        <v>0</v>
      </c>
      <c r="R541" s="172">
        <v>0</v>
      </c>
      <c r="S541" s="154"/>
      <c r="T541" s="171">
        <v>0</v>
      </c>
      <c r="U541" s="155" t="s">
        <v>573</v>
      </c>
      <c r="W541" s="155"/>
    </row>
    <row r="542" spans="1:23">
      <c r="A542" s="155">
        <v>45302</v>
      </c>
      <c r="B542" s="156" t="s">
        <v>17</v>
      </c>
      <c r="C542" s="157">
        <v>288</v>
      </c>
      <c r="D542" s="158">
        <v>45302</v>
      </c>
      <c r="E542" s="158" t="s">
        <v>38</v>
      </c>
      <c r="F542" s="159" t="s">
        <v>18</v>
      </c>
      <c r="G542" s="164" t="s">
        <v>50</v>
      </c>
      <c r="H542" s="156" t="s">
        <v>46</v>
      </c>
      <c r="I542" s="166">
        <v>113609.77</v>
      </c>
      <c r="J542" s="166">
        <v>113609.77</v>
      </c>
      <c r="K542" s="166">
        <v>0</v>
      </c>
      <c r="L542" s="166">
        <v>11306.1</v>
      </c>
      <c r="M542" s="166">
        <v>0</v>
      </c>
      <c r="N542" s="162">
        <v>11306.1</v>
      </c>
      <c r="O542" s="163">
        <v>9.9516969359237331E-2</v>
      </c>
      <c r="P542" s="162">
        <v>11306.1</v>
      </c>
      <c r="Q542" s="162">
        <v>0</v>
      </c>
      <c r="R542" s="172">
        <v>0</v>
      </c>
      <c r="S542" s="154"/>
      <c r="T542" s="171">
        <v>0</v>
      </c>
      <c r="U542" s="155" t="s">
        <v>573</v>
      </c>
      <c r="W542" s="155"/>
    </row>
    <row r="543" spans="1:23">
      <c r="A543" s="155">
        <v>45302</v>
      </c>
      <c r="B543" s="156" t="s">
        <v>17</v>
      </c>
      <c r="C543" s="157">
        <v>288</v>
      </c>
      <c r="D543" s="158">
        <v>45302</v>
      </c>
      <c r="E543" s="158" t="s">
        <v>38</v>
      </c>
      <c r="F543" s="159" t="s">
        <v>18</v>
      </c>
      <c r="G543" s="164" t="s">
        <v>51</v>
      </c>
      <c r="H543" s="156" t="s">
        <v>46</v>
      </c>
      <c r="I543" s="166">
        <v>189913.61</v>
      </c>
      <c r="J543" s="166">
        <v>189913.61</v>
      </c>
      <c r="K543" s="166">
        <v>0</v>
      </c>
      <c r="L543" s="166">
        <v>37804.6</v>
      </c>
      <c r="M543" s="166">
        <v>0</v>
      </c>
      <c r="N543" s="162">
        <v>37804.6</v>
      </c>
      <c r="O543" s="163">
        <v>0.19906208933630404</v>
      </c>
      <c r="P543" s="162">
        <v>37804.6</v>
      </c>
      <c r="Q543" s="162">
        <v>0</v>
      </c>
      <c r="R543" s="172">
        <v>0</v>
      </c>
      <c r="S543" s="154"/>
      <c r="T543" s="171">
        <v>0</v>
      </c>
      <c r="U543" s="155" t="s">
        <v>573</v>
      </c>
      <c r="W543" s="155"/>
    </row>
    <row r="544" spans="1:23">
      <c r="A544" s="155">
        <v>45302</v>
      </c>
      <c r="B544" s="156" t="s">
        <v>17</v>
      </c>
      <c r="C544" s="157">
        <v>288</v>
      </c>
      <c r="D544" s="158">
        <v>45302</v>
      </c>
      <c r="E544" s="158" t="s">
        <v>38</v>
      </c>
      <c r="F544" s="159" t="s">
        <v>18</v>
      </c>
      <c r="G544" s="164" t="s">
        <v>52</v>
      </c>
      <c r="H544" s="156" t="s">
        <v>46</v>
      </c>
      <c r="I544" s="166">
        <v>12596.25</v>
      </c>
      <c r="J544" s="166">
        <v>12596.25</v>
      </c>
      <c r="K544" s="166">
        <v>0</v>
      </c>
      <c r="L544" s="166">
        <v>2500</v>
      </c>
      <c r="M544" s="166">
        <v>0</v>
      </c>
      <c r="N544" s="162">
        <v>2500</v>
      </c>
      <c r="O544" s="163">
        <v>0.19847176739108863</v>
      </c>
      <c r="P544" s="162">
        <v>2500</v>
      </c>
      <c r="Q544" s="162">
        <v>0</v>
      </c>
      <c r="R544" s="172">
        <v>0</v>
      </c>
      <c r="S544" s="154"/>
      <c r="T544" s="171">
        <v>0</v>
      </c>
      <c r="U544" s="155" t="s">
        <v>573</v>
      </c>
      <c r="W544" s="155"/>
    </row>
    <row r="545" spans="1:23">
      <c r="A545" s="155">
        <v>45302</v>
      </c>
      <c r="B545" s="156" t="s">
        <v>17</v>
      </c>
      <c r="C545" s="157">
        <v>288</v>
      </c>
      <c r="D545" s="158">
        <v>45302</v>
      </c>
      <c r="E545" s="158" t="s">
        <v>38</v>
      </c>
      <c r="F545" s="159" t="s">
        <v>18</v>
      </c>
      <c r="G545" s="164" t="s">
        <v>53</v>
      </c>
      <c r="H545" s="156" t="s">
        <v>46</v>
      </c>
      <c r="I545" s="166">
        <v>10085</v>
      </c>
      <c r="J545" s="166">
        <v>10085</v>
      </c>
      <c r="K545" s="166">
        <v>0</v>
      </c>
      <c r="L545" s="166">
        <v>1000</v>
      </c>
      <c r="M545" s="166">
        <v>0</v>
      </c>
      <c r="N545" s="162">
        <v>1000</v>
      </c>
      <c r="O545" s="163">
        <v>9.9157164105106596E-2</v>
      </c>
      <c r="P545" s="162">
        <v>1000</v>
      </c>
      <c r="Q545" s="162">
        <v>0</v>
      </c>
      <c r="R545" s="172">
        <v>0</v>
      </c>
      <c r="S545" s="154"/>
      <c r="T545" s="171">
        <v>0</v>
      </c>
      <c r="U545" s="155" t="s">
        <v>573</v>
      </c>
      <c r="W545" s="155"/>
    </row>
    <row r="546" spans="1:23">
      <c r="A546" s="155">
        <v>45302</v>
      </c>
      <c r="B546" s="156" t="s">
        <v>17</v>
      </c>
      <c r="C546" s="157">
        <v>288</v>
      </c>
      <c r="D546" s="158">
        <v>45302</v>
      </c>
      <c r="E546" s="158" t="s">
        <v>38</v>
      </c>
      <c r="F546" s="159" t="s">
        <v>18</v>
      </c>
      <c r="G546" s="164" t="s">
        <v>54</v>
      </c>
      <c r="H546" s="156" t="s">
        <v>46</v>
      </c>
      <c r="I546" s="166">
        <v>25152.5</v>
      </c>
      <c r="J546" s="166">
        <v>25152.5</v>
      </c>
      <c r="K546" s="166">
        <v>0</v>
      </c>
      <c r="L546" s="166">
        <v>5000</v>
      </c>
      <c r="M546" s="166">
        <v>0</v>
      </c>
      <c r="N546" s="162">
        <v>5000</v>
      </c>
      <c r="O546" s="163">
        <v>0.19878739687903788</v>
      </c>
      <c r="P546" s="162">
        <v>5000</v>
      </c>
      <c r="Q546" s="162">
        <v>0</v>
      </c>
      <c r="R546" s="172">
        <v>0</v>
      </c>
      <c r="S546" s="154"/>
      <c r="T546" s="171">
        <v>0</v>
      </c>
      <c r="U546" s="155" t="s">
        <v>573</v>
      </c>
      <c r="W546" s="155"/>
    </row>
    <row r="547" spans="1:23">
      <c r="A547" s="155">
        <v>45302</v>
      </c>
      <c r="B547" s="156" t="s">
        <v>17</v>
      </c>
      <c r="C547" s="157">
        <v>288</v>
      </c>
      <c r="D547" s="158">
        <v>45302</v>
      </c>
      <c r="E547" s="158" t="s">
        <v>38</v>
      </c>
      <c r="F547" s="159" t="s">
        <v>18</v>
      </c>
      <c r="G547" s="164" t="s">
        <v>55</v>
      </c>
      <c r="H547" s="156" t="s">
        <v>46</v>
      </c>
      <c r="I547" s="166">
        <v>35761.019999999997</v>
      </c>
      <c r="J547" s="166">
        <v>35761.019999999997</v>
      </c>
      <c r="K547" s="166">
        <v>0</v>
      </c>
      <c r="L547" s="166">
        <v>7112.2</v>
      </c>
      <c r="M547" s="166">
        <v>0</v>
      </c>
      <c r="N547" s="162">
        <v>7112.2</v>
      </c>
      <c r="O547" s="163">
        <v>0.19888135181826472</v>
      </c>
      <c r="P547" s="162">
        <v>7112.2000000000007</v>
      </c>
      <c r="Q547" s="162">
        <v>0</v>
      </c>
      <c r="R547" s="172">
        <v>0</v>
      </c>
      <c r="S547" s="154"/>
      <c r="T547" s="171">
        <v>0</v>
      </c>
      <c r="U547" s="155" t="s">
        <v>573</v>
      </c>
      <c r="W547" s="155"/>
    </row>
    <row r="548" spans="1:23">
      <c r="A548" s="155">
        <v>45302</v>
      </c>
      <c r="B548" s="156" t="s">
        <v>17</v>
      </c>
      <c r="C548" s="157">
        <v>288</v>
      </c>
      <c r="D548" s="158">
        <v>45302</v>
      </c>
      <c r="E548" s="158" t="s">
        <v>38</v>
      </c>
      <c r="F548" s="159" t="s">
        <v>18</v>
      </c>
      <c r="G548" s="164" t="s">
        <v>56</v>
      </c>
      <c r="H548" s="156" t="s">
        <v>46</v>
      </c>
      <c r="I548" s="166">
        <v>313594.68</v>
      </c>
      <c r="J548" s="166">
        <v>313594.68</v>
      </c>
      <c r="K548" s="166">
        <v>0</v>
      </c>
      <c r="L548" s="166">
        <v>31215</v>
      </c>
      <c r="M548" s="166">
        <v>0</v>
      </c>
      <c r="N548" s="162">
        <v>31215</v>
      </c>
      <c r="O548" s="163">
        <v>9.9539316164419633E-2</v>
      </c>
      <c r="P548" s="162">
        <v>31215</v>
      </c>
      <c r="Q548" s="162">
        <v>0</v>
      </c>
      <c r="R548" s="172">
        <v>0</v>
      </c>
      <c r="S548" s="154"/>
      <c r="T548" s="171">
        <v>0</v>
      </c>
      <c r="U548" s="155" t="s">
        <v>573</v>
      </c>
      <c r="W548" s="155"/>
    </row>
    <row r="549" spans="1:23">
      <c r="A549" s="155">
        <v>45302</v>
      </c>
      <c r="B549" s="156" t="s">
        <v>17</v>
      </c>
      <c r="C549" s="157">
        <v>288</v>
      </c>
      <c r="D549" s="158">
        <v>45302</v>
      </c>
      <c r="E549" s="158" t="s">
        <v>38</v>
      </c>
      <c r="F549" s="159" t="s">
        <v>18</v>
      </c>
      <c r="G549" s="164" t="s">
        <v>57</v>
      </c>
      <c r="H549" s="156" t="s">
        <v>46</v>
      </c>
      <c r="I549" s="166">
        <v>307306.51</v>
      </c>
      <c r="J549" s="166">
        <v>307306.51</v>
      </c>
      <c r="K549" s="166">
        <v>0</v>
      </c>
      <c r="L549" s="166">
        <v>30589</v>
      </c>
      <c r="M549" s="166">
        <v>0</v>
      </c>
      <c r="N549" s="162">
        <v>30589</v>
      </c>
      <c r="O549" s="163">
        <v>9.953905629919782E-2</v>
      </c>
      <c r="P549" s="162">
        <v>30589</v>
      </c>
      <c r="Q549" s="162">
        <v>0</v>
      </c>
      <c r="R549" s="172">
        <v>0</v>
      </c>
      <c r="S549" s="154"/>
      <c r="T549" s="171">
        <v>0</v>
      </c>
      <c r="U549" s="155" t="s">
        <v>573</v>
      </c>
      <c r="W549" s="155"/>
    </row>
    <row r="550" spans="1:23">
      <c r="A550" s="155">
        <v>45302</v>
      </c>
      <c r="B550" s="156" t="s">
        <v>17</v>
      </c>
      <c r="C550" s="157">
        <v>288</v>
      </c>
      <c r="D550" s="158">
        <v>45302</v>
      </c>
      <c r="E550" s="158" t="s">
        <v>38</v>
      </c>
      <c r="F550" s="159" t="s">
        <v>18</v>
      </c>
      <c r="G550" s="164" t="s">
        <v>58</v>
      </c>
      <c r="H550" s="156" t="s">
        <v>46</v>
      </c>
      <c r="I550" s="166">
        <v>25152.5</v>
      </c>
      <c r="J550" s="166">
        <v>25152.5</v>
      </c>
      <c r="K550" s="166">
        <v>0</v>
      </c>
      <c r="L550" s="166">
        <v>2500</v>
      </c>
      <c r="M550" s="166">
        <v>0</v>
      </c>
      <c r="N550" s="162">
        <v>2500</v>
      </c>
      <c r="O550" s="163">
        <v>9.9393698439518938E-2</v>
      </c>
      <c r="P550" s="162">
        <v>2500</v>
      </c>
      <c r="Q550" s="162">
        <v>0</v>
      </c>
      <c r="R550" s="172">
        <v>0</v>
      </c>
      <c r="S550" s="154"/>
      <c r="T550" s="171">
        <v>0</v>
      </c>
      <c r="U550" s="155" t="s">
        <v>573</v>
      </c>
      <c r="W550" s="155"/>
    </row>
    <row r="551" spans="1:23">
      <c r="A551" s="155">
        <v>45302</v>
      </c>
      <c r="B551" s="156" t="s">
        <v>17</v>
      </c>
      <c r="C551" s="157">
        <v>288</v>
      </c>
      <c r="D551" s="158">
        <v>45302</v>
      </c>
      <c r="E551" s="158" t="s">
        <v>38</v>
      </c>
      <c r="F551" s="159" t="s">
        <v>18</v>
      </c>
      <c r="G551" s="164" t="s">
        <v>59</v>
      </c>
      <c r="H551" s="156" t="s">
        <v>46</v>
      </c>
      <c r="I551" s="166">
        <v>1079977.95</v>
      </c>
      <c r="J551" s="166">
        <v>1079977.95</v>
      </c>
      <c r="K551" s="166">
        <v>0</v>
      </c>
      <c r="L551" s="166">
        <v>107510</v>
      </c>
      <c r="M551" s="166">
        <v>0</v>
      </c>
      <c r="N551" s="162">
        <v>107510</v>
      </c>
      <c r="O551" s="163">
        <v>9.9548328741341438E-2</v>
      </c>
      <c r="P551" s="162">
        <v>107510</v>
      </c>
      <c r="Q551" s="162">
        <v>0</v>
      </c>
      <c r="R551" s="172">
        <v>0</v>
      </c>
      <c r="S551" s="154"/>
      <c r="T551" s="171">
        <v>0</v>
      </c>
      <c r="U551" s="155" t="s">
        <v>573</v>
      </c>
      <c r="W551" s="155"/>
    </row>
    <row r="552" spans="1:23">
      <c r="A552" s="155">
        <v>45302</v>
      </c>
      <c r="B552" s="156" t="s">
        <v>17</v>
      </c>
      <c r="C552" s="157">
        <v>288</v>
      </c>
      <c r="D552" s="158">
        <v>45302</v>
      </c>
      <c r="E552" s="158" t="s">
        <v>38</v>
      </c>
      <c r="F552" s="159" t="s">
        <v>18</v>
      </c>
      <c r="G552" s="164" t="s">
        <v>60</v>
      </c>
      <c r="H552" s="156" t="s">
        <v>46</v>
      </c>
      <c r="I552" s="166">
        <v>99063.61</v>
      </c>
      <c r="J552" s="166">
        <v>99063.61</v>
      </c>
      <c r="K552" s="166">
        <v>0</v>
      </c>
      <c r="L552" s="166">
        <v>9858</v>
      </c>
      <c r="M552" s="166">
        <v>0</v>
      </c>
      <c r="N552" s="162">
        <v>9858</v>
      </c>
      <c r="O552" s="163">
        <v>9.95118187193057E-2</v>
      </c>
      <c r="P552" s="162">
        <v>9858</v>
      </c>
      <c r="Q552" s="162">
        <v>0</v>
      </c>
      <c r="R552" s="172">
        <v>0</v>
      </c>
      <c r="S552" s="154"/>
      <c r="T552" s="171">
        <v>0</v>
      </c>
      <c r="U552" s="155" t="s">
        <v>573</v>
      </c>
      <c r="W552" s="155"/>
    </row>
    <row r="553" spans="1:23">
      <c r="A553" s="155">
        <v>45302</v>
      </c>
      <c r="B553" s="156" t="s">
        <v>17</v>
      </c>
      <c r="C553" s="157">
        <v>288</v>
      </c>
      <c r="D553" s="158">
        <v>45302</v>
      </c>
      <c r="E553" s="158" t="s">
        <v>38</v>
      </c>
      <c r="F553" s="159" t="s">
        <v>18</v>
      </c>
      <c r="G553" s="164" t="s">
        <v>61</v>
      </c>
      <c r="H553" s="156" t="s">
        <v>46</v>
      </c>
      <c r="I553" s="166">
        <v>5063</v>
      </c>
      <c r="J553" s="166">
        <v>5063</v>
      </c>
      <c r="K553" s="166">
        <v>0</v>
      </c>
      <c r="L553" s="166">
        <v>500.05</v>
      </c>
      <c r="M553" s="166">
        <v>0</v>
      </c>
      <c r="N553" s="162">
        <v>500.05</v>
      </c>
      <c r="O553" s="163">
        <v>9.8765554019356119E-2</v>
      </c>
      <c r="P553" s="162">
        <v>500.05</v>
      </c>
      <c r="Q553" s="162">
        <v>0</v>
      </c>
      <c r="R553" s="172">
        <v>0</v>
      </c>
      <c r="S553" s="154"/>
      <c r="T553" s="171">
        <v>0</v>
      </c>
      <c r="U553" s="155" t="s">
        <v>573</v>
      </c>
      <c r="W553" s="155"/>
    </row>
    <row r="554" spans="1:23">
      <c r="A554" s="155">
        <v>45303</v>
      </c>
      <c r="B554" s="156" t="s">
        <v>17</v>
      </c>
      <c r="C554" s="157">
        <v>287</v>
      </c>
      <c r="D554" s="158">
        <v>45303</v>
      </c>
      <c r="E554" s="158" t="s">
        <v>38</v>
      </c>
      <c r="F554" s="159" t="s">
        <v>18</v>
      </c>
      <c r="G554" s="164" t="s">
        <v>62</v>
      </c>
      <c r="H554" s="156" t="s">
        <v>63</v>
      </c>
      <c r="I554" s="166">
        <v>17166.11</v>
      </c>
      <c r="J554" s="166">
        <v>17166.11</v>
      </c>
      <c r="K554" s="166">
        <v>0</v>
      </c>
      <c r="L554" s="166">
        <v>1704.94</v>
      </c>
      <c r="M554" s="166">
        <v>0</v>
      </c>
      <c r="N554" s="162">
        <v>1704.94</v>
      </c>
      <c r="O554" s="163">
        <v>9.9320113875537325E-2</v>
      </c>
      <c r="P554" s="162">
        <v>1704.94</v>
      </c>
      <c r="Q554" s="162">
        <v>0</v>
      </c>
      <c r="R554" s="172">
        <v>0</v>
      </c>
      <c r="S554" s="154"/>
      <c r="T554" s="171">
        <v>0</v>
      </c>
      <c r="U554" s="155" t="s">
        <v>573</v>
      </c>
      <c r="W554" s="155"/>
    </row>
    <row r="555" spans="1:23">
      <c r="A555" s="155">
        <v>45303</v>
      </c>
      <c r="B555" s="156" t="s">
        <v>17</v>
      </c>
      <c r="C555" s="157">
        <v>287</v>
      </c>
      <c r="D555" s="158">
        <v>45303</v>
      </c>
      <c r="E555" s="158" t="s">
        <v>38</v>
      </c>
      <c r="F555" s="159" t="s">
        <v>18</v>
      </c>
      <c r="G555" s="164" t="s">
        <v>64</v>
      </c>
      <c r="H555" s="156" t="s">
        <v>63</v>
      </c>
      <c r="I555" s="166">
        <v>5062.5</v>
      </c>
      <c r="J555" s="166">
        <v>5062.5</v>
      </c>
      <c r="K555" s="166">
        <v>0</v>
      </c>
      <c r="L555" s="166">
        <v>1000</v>
      </c>
      <c r="M555" s="166">
        <v>0</v>
      </c>
      <c r="N555" s="162">
        <v>1000</v>
      </c>
      <c r="O555" s="163">
        <v>0.19753086419753085</v>
      </c>
      <c r="P555" s="162">
        <v>1000</v>
      </c>
      <c r="Q555" s="162">
        <v>0</v>
      </c>
      <c r="R555" s="172">
        <v>0</v>
      </c>
      <c r="S555" s="154"/>
      <c r="T555" s="171">
        <v>0</v>
      </c>
      <c r="U555" s="155" t="s">
        <v>573</v>
      </c>
      <c r="W555" s="155"/>
    </row>
    <row r="556" spans="1:23">
      <c r="A556" s="155">
        <v>45303</v>
      </c>
      <c r="B556" s="156" t="s">
        <v>17</v>
      </c>
      <c r="C556" s="157">
        <v>287</v>
      </c>
      <c r="D556" s="158">
        <v>45303</v>
      </c>
      <c r="E556" s="158" t="s">
        <v>38</v>
      </c>
      <c r="F556" s="159" t="s">
        <v>18</v>
      </c>
      <c r="G556" s="164" t="s">
        <v>65</v>
      </c>
      <c r="H556" s="156" t="s">
        <v>63</v>
      </c>
      <c r="I556" s="166">
        <v>5062.5</v>
      </c>
      <c r="J556" s="166">
        <v>5062.5</v>
      </c>
      <c r="K556" s="166">
        <v>0</v>
      </c>
      <c r="L556" s="166">
        <v>1250</v>
      </c>
      <c r="M556" s="166">
        <v>0</v>
      </c>
      <c r="N556" s="162">
        <v>1250</v>
      </c>
      <c r="O556" s="163">
        <v>0.24691358024691357</v>
      </c>
      <c r="P556" s="162">
        <v>1250</v>
      </c>
      <c r="Q556" s="162">
        <v>0</v>
      </c>
      <c r="R556" s="172">
        <v>0</v>
      </c>
      <c r="S556" s="154"/>
      <c r="T556" s="171">
        <v>0</v>
      </c>
      <c r="U556" s="155" t="s">
        <v>573</v>
      </c>
      <c r="W556" s="155"/>
    </row>
    <row r="557" spans="1:23">
      <c r="A557" s="155">
        <v>45303</v>
      </c>
      <c r="B557" s="156" t="s">
        <v>17</v>
      </c>
      <c r="C557" s="157">
        <v>287</v>
      </c>
      <c r="D557" s="158">
        <v>45303</v>
      </c>
      <c r="E557" s="158" t="s">
        <v>38</v>
      </c>
      <c r="F557" s="159" t="s">
        <v>18</v>
      </c>
      <c r="G557" s="164" t="s">
        <v>66</v>
      </c>
      <c r="H557" s="156" t="s">
        <v>63</v>
      </c>
      <c r="I557" s="166">
        <v>8603.06</v>
      </c>
      <c r="J557" s="166">
        <v>8603.06</v>
      </c>
      <c r="K557" s="166">
        <v>0</v>
      </c>
      <c r="L557" s="166">
        <v>852.47</v>
      </c>
      <c r="M557" s="166">
        <v>0</v>
      </c>
      <c r="N557" s="162">
        <v>852.47</v>
      </c>
      <c r="O557" s="163">
        <v>9.9089161298421727E-2</v>
      </c>
      <c r="P557" s="162">
        <v>852.47</v>
      </c>
      <c r="Q557" s="162">
        <v>0</v>
      </c>
      <c r="R557" s="172">
        <v>0</v>
      </c>
      <c r="S557" s="154"/>
      <c r="T557" s="171">
        <v>0</v>
      </c>
      <c r="U557" s="155" t="s">
        <v>573</v>
      </c>
      <c r="W557" s="155"/>
    </row>
    <row r="558" spans="1:23">
      <c r="A558" s="155">
        <v>45306</v>
      </c>
      <c r="B558" s="156" t="s">
        <v>17</v>
      </c>
      <c r="C558" s="157">
        <v>284</v>
      </c>
      <c r="D558" s="158">
        <v>45306</v>
      </c>
      <c r="E558" s="158" t="s">
        <v>38</v>
      </c>
      <c r="F558" s="159" t="s">
        <v>18</v>
      </c>
      <c r="G558" s="164" t="s">
        <v>67</v>
      </c>
      <c r="H558" s="156" t="s">
        <v>68</v>
      </c>
      <c r="I558" s="166">
        <v>464387.38</v>
      </c>
      <c r="J558" s="166">
        <v>464387.38</v>
      </c>
      <c r="K558" s="166">
        <v>0</v>
      </c>
      <c r="L558" s="166">
        <v>92461.4</v>
      </c>
      <c r="M558" s="166">
        <v>0</v>
      </c>
      <c r="N558" s="162">
        <v>92461.4</v>
      </c>
      <c r="O558" s="163">
        <v>0.19910403249976344</v>
      </c>
      <c r="P558" s="162">
        <v>92461.4</v>
      </c>
      <c r="Q558" s="162">
        <v>0</v>
      </c>
      <c r="R558" s="172">
        <v>0</v>
      </c>
      <c r="S558" s="154"/>
      <c r="T558" s="171">
        <v>0</v>
      </c>
      <c r="U558" s="155" t="s">
        <v>573</v>
      </c>
      <c r="W558" s="155"/>
    </row>
    <row r="559" spans="1:23">
      <c r="A559" s="155">
        <v>45313</v>
      </c>
      <c r="B559" s="156" t="s">
        <v>17</v>
      </c>
      <c r="C559" s="157">
        <v>277</v>
      </c>
      <c r="D559" s="158">
        <v>45313</v>
      </c>
      <c r="E559" s="158" t="s">
        <v>38</v>
      </c>
      <c r="F559" s="159" t="s">
        <v>18</v>
      </c>
      <c r="G559" s="164" t="s">
        <v>69</v>
      </c>
      <c r="H559" s="156" t="s">
        <v>70</v>
      </c>
      <c r="I559" s="166">
        <v>162164.48000000001</v>
      </c>
      <c r="J559" s="166">
        <v>162164.48000000001</v>
      </c>
      <c r="K559" s="166">
        <v>0</v>
      </c>
      <c r="L559" s="166">
        <v>40359.5</v>
      </c>
      <c r="M559" s="166">
        <v>0</v>
      </c>
      <c r="N559" s="162">
        <v>40359.5</v>
      </c>
      <c r="O559" s="163">
        <v>0.24888002600816159</v>
      </c>
      <c r="P559" s="162">
        <v>40359.5</v>
      </c>
      <c r="Q559" s="162">
        <v>0</v>
      </c>
      <c r="R559" s="172">
        <v>0</v>
      </c>
      <c r="S559" s="154"/>
      <c r="T559" s="171">
        <v>0</v>
      </c>
      <c r="U559" s="155" t="s">
        <v>573</v>
      </c>
      <c r="W559" s="155"/>
    </row>
    <row r="560" spans="1:23">
      <c r="A560" s="155">
        <v>45313</v>
      </c>
      <c r="B560" s="156" t="s">
        <v>17</v>
      </c>
      <c r="C560" s="157">
        <v>277</v>
      </c>
      <c r="D560" s="158">
        <v>45313</v>
      </c>
      <c r="E560" s="158" t="s">
        <v>38</v>
      </c>
      <c r="F560" s="159" t="s">
        <v>18</v>
      </c>
      <c r="G560" s="164" t="s">
        <v>71</v>
      </c>
      <c r="H560" s="156" t="s">
        <v>70</v>
      </c>
      <c r="I560" s="166">
        <v>28957.73</v>
      </c>
      <c r="J560" s="166">
        <v>28957.73</v>
      </c>
      <c r="K560" s="166">
        <v>0</v>
      </c>
      <c r="L560" s="166">
        <v>7207</v>
      </c>
      <c r="M560" s="166">
        <v>0</v>
      </c>
      <c r="N560" s="162">
        <v>7207</v>
      </c>
      <c r="O560" s="163">
        <v>0.24888000544241556</v>
      </c>
      <c r="P560" s="162">
        <v>7207</v>
      </c>
      <c r="Q560" s="162">
        <v>0</v>
      </c>
      <c r="R560" s="172">
        <v>0</v>
      </c>
      <c r="S560" s="154"/>
      <c r="T560" s="171">
        <v>0</v>
      </c>
      <c r="U560" s="155" t="s">
        <v>573</v>
      </c>
      <c r="W560" s="155"/>
    </row>
    <row r="561" spans="1:23">
      <c r="A561" s="155">
        <v>45313</v>
      </c>
      <c r="B561" s="156" t="s">
        <v>17</v>
      </c>
      <c r="C561" s="157">
        <v>277</v>
      </c>
      <c r="D561" s="158">
        <v>45313</v>
      </c>
      <c r="E561" s="158" t="s">
        <v>38</v>
      </c>
      <c r="F561" s="159" t="s">
        <v>18</v>
      </c>
      <c r="G561" s="164" t="s">
        <v>72</v>
      </c>
      <c r="H561" s="156" t="s">
        <v>70</v>
      </c>
      <c r="I561" s="166">
        <v>5022.5</v>
      </c>
      <c r="J561" s="166">
        <v>5022.5</v>
      </c>
      <c r="K561" s="166">
        <v>0</v>
      </c>
      <c r="L561" s="166">
        <v>500</v>
      </c>
      <c r="M561" s="166">
        <v>0</v>
      </c>
      <c r="N561" s="162">
        <v>500</v>
      </c>
      <c r="O561" s="163">
        <v>9.9552015928322551E-2</v>
      </c>
      <c r="P561" s="162">
        <v>500</v>
      </c>
      <c r="Q561" s="162">
        <v>0</v>
      </c>
      <c r="R561" s="172">
        <v>0</v>
      </c>
      <c r="S561" s="154"/>
      <c r="T561" s="171">
        <v>0</v>
      </c>
      <c r="U561" s="155" t="s">
        <v>573</v>
      </c>
      <c r="W561" s="155"/>
    </row>
    <row r="562" spans="1:23">
      <c r="A562" s="155">
        <v>45313</v>
      </c>
      <c r="B562" s="156" t="s">
        <v>17</v>
      </c>
      <c r="C562" s="157">
        <v>277</v>
      </c>
      <c r="D562" s="158">
        <v>45313</v>
      </c>
      <c r="E562" s="158" t="s">
        <v>38</v>
      </c>
      <c r="F562" s="159" t="s">
        <v>18</v>
      </c>
      <c r="G562" s="164" t="s">
        <v>73</v>
      </c>
      <c r="H562" s="156" t="s">
        <v>70</v>
      </c>
      <c r="I562" s="166">
        <v>5817.06</v>
      </c>
      <c r="J562" s="166">
        <v>5817.06</v>
      </c>
      <c r="K562" s="166">
        <v>0</v>
      </c>
      <c r="L562" s="166">
        <v>579.1</v>
      </c>
      <c r="M562" s="166">
        <v>0</v>
      </c>
      <c r="N562" s="162">
        <v>579.1</v>
      </c>
      <c r="O562" s="163">
        <v>9.9552007371421294E-2</v>
      </c>
      <c r="P562" s="162">
        <v>579.1</v>
      </c>
      <c r="Q562" s="162">
        <v>0</v>
      </c>
      <c r="R562" s="172">
        <v>0</v>
      </c>
      <c r="S562" s="154"/>
      <c r="T562" s="171">
        <v>0</v>
      </c>
      <c r="U562" s="155" t="s">
        <v>573</v>
      </c>
      <c r="W562" s="155"/>
    </row>
    <row r="563" spans="1:23">
      <c r="A563" s="155">
        <v>45313</v>
      </c>
      <c r="B563" s="156" t="s">
        <v>17</v>
      </c>
      <c r="C563" s="157">
        <v>277</v>
      </c>
      <c r="D563" s="158">
        <v>45313</v>
      </c>
      <c r="E563" s="158" t="s">
        <v>38</v>
      </c>
      <c r="F563" s="159" t="s">
        <v>18</v>
      </c>
      <c r="G563" s="164" t="s">
        <v>74</v>
      </c>
      <c r="H563" s="156" t="s">
        <v>70</v>
      </c>
      <c r="I563" s="166">
        <v>22601.25</v>
      </c>
      <c r="J563" s="166">
        <v>22601.25</v>
      </c>
      <c r="K563" s="166">
        <v>0</v>
      </c>
      <c r="L563" s="166">
        <v>4500</v>
      </c>
      <c r="M563" s="166">
        <v>0</v>
      </c>
      <c r="N563" s="162">
        <v>4500</v>
      </c>
      <c r="O563" s="163">
        <v>0.1991040318566451</v>
      </c>
      <c r="P563" s="162">
        <v>4500</v>
      </c>
      <c r="Q563" s="162">
        <v>0</v>
      </c>
      <c r="R563" s="172">
        <v>0</v>
      </c>
      <c r="S563" s="154"/>
      <c r="T563" s="171">
        <v>0</v>
      </c>
      <c r="U563" s="155" t="s">
        <v>573</v>
      </c>
      <c r="W563" s="155"/>
    </row>
    <row r="564" spans="1:23">
      <c r="A564" s="155">
        <v>45313</v>
      </c>
      <c r="B564" s="156" t="s">
        <v>17</v>
      </c>
      <c r="C564" s="157">
        <v>277</v>
      </c>
      <c r="D564" s="158">
        <v>45313</v>
      </c>
      <c r="E564" s="158" t="s">
        <v>38</v>
      </c>
      <c r="F564" s="159" t="s">
        <v>18</v>
      </c>
      <c r="G564" s="164" t="s">
        <v>75</v>
      </c>
      <c r="H564" s="156" t="s">
        <v>70</v>
      </c>
      <c r="I564" s="166">
        <v>7533.75</v>
      </c>
      <c r="J564" s="166">
        <v>7533.75</v>
      </c>
      <c r="K564" s="166">
        <v>0</v>
      </c>
      <c r="L564" s="166">
        <v>1500</v>
      </c>
      <c r="M564" s="166">
        <v>0</v>
      </c>
      <c r="N564" s="162">
        <v>1500</v>
      </c>
      <c r="O564" s="163">
        <v>0.1991040318566451</v>
      </c>
      <c r="P564" s="162">
        <v>1500</v>
      </c>
      <c r="Q564" s="162">
        <v>0</v>
      </c>
      <c r="R564" s="172">
        <v>0</v>
      </c>
      <c r="S564" s="154"/>
      <c r="T564" s="171">
        <v>0</v>
      </c>
      <c r="U564" s="155" t="s">
        <v>573</v>
      </c>
      <c r="W564" s="155"/>
    </row>
    <row r="565" spans="1:23">
      <c r="A565" s="155">
        <v>45313</v>
      </c>
      <c r="B565" s="156" t="s">
        <v>17</v>
      </c>
      <c r="C565" s="157">
        <v>277</v>
      </c>
      <c r="D565" s="158">
        <v>45313</v>
      </c>
      <c r="E565" s="158" t="s">
        <v>38</v>
      </c>
      <c r="F565" s="159" t="s">
        <v>18</v>
      </c>
      <c r="G565" s="164" t="s">
        <v>76</v>
      </c>
      <c r="H565" s="156" t="s">
        <v>70</v>
      </c>
      <c r="I565" s="166">
        <v>5022.5</v>
      </c>
      <c r="J565" s="166">
        <v>5022.5</v>
      </c>
      <c r="K565" s="166">
        <v>0</v>
      </c>
      <c r="L565" s="166">
        <v>500</v>
      </c>
      <c r="M565" s="166">
        <v>0</v>
      </c>
      <c r="N565" s="162">
        <v>500</v>
      </c>
      <c r="O565" s="163">
        <v>9.9552015928322551E-2</v>
      </c>
      <c r="P565" s="162">
        <v>500</v>
      </c>
      <c r="Q565" s="162">
        <v>0</v>
      </c>
      <c r="R565" s="172">
        <v>0</v>
      </c>
      <c r="S565" s="154"/>
      <c r="T565" s="171">
        <v>0</v>
      </c>
      <c r="U565" s="155" t="s">
        <v>573</v>
      </c>
      <c r="W565" s="155"/>
    </row>
    <row r="566" spans="1:23">
      <c r="A566" s="155">
        <v>45313</v>
      </c>
      <c r="B566" s="156" t="s">
        <v>17</v>
      </c>
      <c r="C566" s="157">
        <v>277</v>
      </c>
      <c r="D566" s="158">
        <v>45313</v>
      </c>
      <c r="E566" s="158" t="s">
        <v>38</v>
      </c>
      <c r="F566" s="159" t="s">
        <v>18</v>
      </c>
      <c r="G566" s="164" t="s">
        <v>77</v>
      </c>
      <c r="H566" s="156" t="s">
        <v>78</v>
      </c>
      <c r="I566" s="166">
        <v>856453.59</v>
      </c>
      <c r="J566" s="166">
        <v>856453.59</v>
      </c>
      <c r="K566" s="166">
        <v>0</v>
      </c>
      <c r="L566" s="166">
        <v>213144.25</v>
      </c>
      <c r="M566" s="166">
        <v>80994.820000000007</v>
      </c>
      <c r="N566" s="162">
        <v>294139.07</v>
      </c>
      <c r="O566" s="163">
        <v>0.34343842262369406</v>
      </c>
      <c r="P566" s="162">
        <v>294139.07</v>
      </c>
      <c r="Q566" s="162">
        <v>0</v>
      </c>
      <c r="R566" s="172">
        <v>0</v>
      </c>
      <c r="S566" s="154"/>
      <c r="T566" s="171">
        <v>0</v>
      </c>
      <c r="U566" s="155" t="s">
        <v>573</v>
      </c>
      <c r="W566" s="155"/>
    </row>
    <row r="567" spans="1:23">
      <c r="A567" s="155">
        <v>45313</v>
      </c>
      <c r="B567" s="156" t="s">
        <v>17</v>
      </c>
      <c r="C567" s="157">
        <v>277</v>
      </c>
      <c r="D567" s="158">
        <v>45313</v>
      </c>
      <c r="E567" s="158" t="s">
        <v>38</v>
      </c>
      <c r="F567" s="159" t="s">
        <v>18</v>
      </c>
      <c r="G567" s="164" t="s">
        <v>79</v>
      </c>
      <c r="H567" s="156" t="s">
        <v>78</v>
      </c>
      <c r="I567" s="166">
        <v>131880.63</v>
      </c>
      <c r="J567" s="166">
        <v>131880.63</v>
      </c>
      <c r="K567" s="166">
        <v>0</v>
      </c>
      <c r="L567" s="166">
        <v>32812.5</v>
      </c>
      <c r="M567" s="166">
        <v>12468.75</v>
      </c>
      <c r="N567" s="162">
        <v>45281.25</v>
      </c>
      <c r="O567" s="163">
        <v>0.34335027061972634</v>
      </c>
      <c r="P567" s="162">
        <v>45281.25</v>
      </c>
      <c r="Q567" s="162">
        <v>0</v>
      </c>
      <c r="R567" s="172">
        <v>0</v>
      </c>
      <c r="S567" s="154"/>
      <c r="T567" s="171">
        <v>0</v>
      </c>
      <c r="U567" s="155" t="s">
        <v>573</v>
      </c>
      <c r="W567" s="155"/>
    </row>
    <row r="568" spans="1:23">
      <c r="A568" s="155">
        <v>45313</v>
      </c>
      <c r="B568" s="156" t="s">
        <v>17</v>
      </c>
      <c r="C568" s="157">
        <v>277</v>
      </c>
      <c r="D568" s="158">
        <v>45313</v>
      </c>
      <c r="E568" s="158" t="s">
        <v>38</v>
      </c>
      <c r="F568" s="159" t="s">
        <v>18</v>
      </c>
      <c r="G568" s="164" t="s">
        <v>80</v>
      </c>
      <c r="H568" s="156" t="s">
        <v>78</v>
      </c>
      <c r="I568" s="166">
        <v>220260.56</v>
      </c>
      <c r="J568" s="166">
        <v>220260.56</v>
      </c>
      <c r="K568" s="166">
        <v>0</v>
      </c>
      <c r="L568" s="166">
        <v>21923.4</v>
      </c>
      <c r="M568" s="166">
        <v>20827.23</v>
      </c>
      <c r="N568" s="162">
        <v>42750.630000000005</v>
      </c>
      <c r="O568" s="163">
        <v>0.19409117092955727</v>
      </c>
      <c r="P568" s="162">
        <v>42750.630000000005</v>
      </c>
      <c r="Q568" s="162">
        <v>0</v>
      </c>
      <c r="R568" s="172">
        <v>0</v>
      </c>
      <c r="S568" s="154"/>
      <c r="T568" s="171">
        <v>0</v>
      </c>
      <c r="U568" s="155" t="s">
        <v>573</v>
      </c>
      <c r="W568" s="155"/>
    </row>
    <row r="569" spans="1:23">
      <c r="A569" s="155">
        <v>45313</v>
      </c>
      <c r="B569" s="156" t="s">
        <v>17</v>
      </c>
      <c r="C569" s="157">
        <v>277</v>
      </c>
      <c r="D569" s="158">
        <v>45313</v>
      </c>
      <c r="E569" s="158" t="s">
        <v>38</v>
      </c>
      <c r="F569" s="159" t="s">
        <v>18</v>
      </c>
      <c r="G569" s="164" t="s">
        <v>81</v>
      </c>
      <c r="H569" s="156" t="s">
        <v>78</v>
      </c>
      <c r="I569" s="166">
        <v>580669.13</v>
      </c>
      <c r="J569" s="166">
        <v>580669.13</v>
      </c>
      <c r="K569" s="166">
        <v>0</v>
      </c>
      <c r="L569" s="166">
        <v>115605.6</v>
      </c>
      <c r="M569" s="166">
        <v>54912.66</v>
      </c>
      <c r="N569" s="162">
        <v>170518.26</v>
      </c>
      <c r="O569" s="163">
        <v>0.29365821461871067</v>
      </c>
      <c r="P569" s="162">
        <v>170518.26</v>
      </c>
      <c r="Q569" s="162">
        <v>0</v>
      </c>
      <c r="R569" s="172">
        <v>0</v>
      </c>
      <c r="S569" s="154"/>
      <c r="T569" s="171">
        <v>0</v>
      </c>
      <c r="U569" s="155" t="s">
        <v>573</v>
      </c>
      <c r="W569" s="155"/>
    </row>
    <row r="570" spans="1:23">
      <c r="A570" s="155">
        <v>45314</v>
      </c>
      <c r="B570" s="156" t="s">
        <v>17</v>
      </c>
      <c r="C570" s="157">
        <v>276</v>
      </c>
      <c r="D570" s="158">
        <v>45314</v>
      </c>
      <c r="E570" s="158" t="s">
        <v>38</v>
      </c>
      <c r="F570" s="159" t="s">
        <v>18</v>
      </c>
      <c r="G570" s="164" t="s">
        <v>82</v>
      </c>
      <c r="H570" s="156" t="s">
        <v>78</v>
      </c>
      <c r="I570" s="166">
        <v>1118567.82</v>
      </c>
      <c r="J570" s="166">
        <v>1118567.82</v>
      </c>
      <c r="K570" s="166">
        <v>0</v>
      </c>
      <c r="L570" s="166">
        <v>111351.7</v>
      </c>
      <c r="M570" s="166">
        <v>105784.12</v>
      </c>
      <c r="N570" s="162">
        <v>217135.82</v>
      </c>
      <c r="O570" s="163">
        <v>0.19411949469456397</v>
      </c>
      <c r="P570" s="162">
        <v>217135.82</v>
      </c>
      <c r="Q570" s="162">
        <v>0</v>
      </c>
      <c r="R570" s="172">
        <v>0</v>
      </c>
      <c r="S570" s="154"/>
      <c r="T570" s="171">
        <v>0</v>
      </c>
      <c r="U570" s="155" t="s">
        <v>573</v>
      </c>
      <c r="W570" s="155"/>
    </row>
    <row r="571" spans="1:23">
      <c r="A571" s="155">
        <v>45314</v>
      </c>
      <c r="B571" s="156" t="s">
        <v>17</v>
      </c>
      <c r="C571" s="157">
        <v>276</v>
      </c>
      <c r="D571" s="158">
        <v>45314</v>
      </c>
      <c r="E571" s="158" t="s">
        <v>38</v>
      </c>
      <c r="F571" s="159" t="s">
        <v>18</v>
      </c>
      <c r="G571" s="164" t="s">
        <v>83</v>
      </c>
      <c r="H571" s="156" t="s">
        <v>78</v>
      </c>
      <c r="I571" s="166">
        <v>50265</v>
      </c>
      <c r="J571" s="166">
        <v>50265</v>
      </c>
      <c r="K571" s="166">
        <v>0</v>
      </c>
      <c r="L571" s="166">
        <v>10000</v>
      </c>
      <c r="M571" s="166">
        <v>4750</v>
      </c>
      <c r="N571" s="162">
        <v>14750</v>
      </c>
      <c r="O571" s="163">
        <v>0.29344474286282701</v>
      </c>
      <c r="P571" s="162">
        <v>14750</v>
      </c>
      <c r="Q571" s="162">
        <v>0</v>
      </c>
      <c r="R571" s="172">
        <v>0</v>
      </c>
      <c r="S571" s="154"/>
      <c r="T571" s="171">
        <v>0</v>
      </c>
      <c r="U571" s="155" t="s">
        <v>573</v>
      </c>
      <c r="W571" s="155"/>
    </row>
    <row r="572" spans="1:23">
      <c r="A572" s="155">
        <v>45314</v>
      </c>
      <c r="B572" s="156" t="s">
        <v>17</v>
      </c>
      <c r="C572" s="157">
        <v>276</v>
      </c>
      <c r="D572" s="158">
        <v>45314</v>
      </c>
      <c r="E572" s="158" t="s">
        <v>38</v>
      </c>
      <c r="F572" s="159" t="s">
        <v>18</v>
      </c>
      <c r="G572" s="164" t="s">
        <v>84</v>
      </c>
      <c r="H572" s="156" t="s">
        <v>78</v>
      </c>
      <c r="I572" s="166">
        <v>80210.149999999994</v>
      </c>
      <c r="J572" s="166">
        <v>80210.149999999994</v>
      </c>
      <c r="K572" s="166">
        <v>0</v>
      </c>
      <c r="L572" s="166">
        <v>7981.1</v>
      </c>
      <c r="M572" s="166">
        <v>7582.05</v>
      </c>
      <c r="N572" s="162">
        <v>15563.150000000001</v>
      </c>
      <c r="O572" s="163">
        <v>0.19402968327574505</v>
      </c>
      <c r="P572" s="162">
        <v>15563.15</v>
      </c>
      <c r="Q572" s="162">
        <v>0</v>
      </c>
      <c r="R572" s="172">
        <v>0</v>
      </c>
      <c r="S572" s="154"/>
      <c r="T572" s="171">
        <v>0</v>
      </c>
      <c r="U572" s="155" t="s">
        <v>573</v>
      </c>
      <c r="W572" s="155"/>
    </row>
    <row r="573" spans="1:23">
      <c r="A573" s="155">
        <v>45314</v>
      </c>
      <c r="B573" s="156" t="s">
        <v>17</v>
      </c>
      <c r="C573" s="157">
        <v>276</v>
      </c>
      <c r="D573" s="158">
        <v>45314</v>
      </c>
      <c r="E573" s="158" t="s">
        <v>38</v>
      </c>
      <c r="F573" s="159" t="s">
        <v>18</v>
      </c>
      <c r="G573" s="164" t="s">
        <v>85</v>
      </c>
      <c r="H573" s="156" t="s">
        <v>78</v>
      </c>
      <c r="I573" s="166">
        <v>75377.5</v>
      </c>
      <c r="J573" s="166">
        <v>75377.5</v>
      </c>
      <c r="K573" s="166">
        <v>0</v>
      </c>
      <c r="L573" s="166">
        <v>15000</v>
      </c>
      <c r="M573" s="166">
        <v>7125</v>
      </c>
      <c r="N573" s="162">
        <v>22125</v>
      </c>
      <c r="O573" s="163">
        <v>0.29352260289874299</v>
      </c>
      <c r="P573" s="162">
        <v>22125</v>
      </c>
      <c r="Q573" s="162">
        <v>0</v>
      </c>
      <c r="R573" s="172">
        <v>0</v>
      </c>
      <c r="S573" s="154"/>
      <c r="T573" s="171">
        <v>0</v>
      </c>
      <c r="U573" s="155" t="s">
        <v>573</v>
      </c>
      <c r="W573" s="155"/>
    </row>
    <row r="574" spans="1:23">
      <c r="A574" s="155">
        <v>45314</v>
      </c>
      <c r="B574" s="156" t="s">
        <v>17</v>
      </c>
      <c r="C574" s="157">
        <v>276</v>
      </c>
      <c r="D574" s="158">
        <v>45314</v>
      </c>
      <c r="E574" s="158" t="s">
        <v>38</v>
      </c>
      <c r="F574" s="159" t="s">
        <v>18</v>
      </c>
      <c r="G574" s="164" t="s">
        <v>86</v>
      </c>
      <c r="H574" s="156" t="s">
        <v>78</v>
      </c>
      <c r="I574" s="166">
        <v>535260.80000000005</v>
      </c>
      <c r="J574" s="166">
        <v>535260.80000000005</v>
      </c>
      <c r="K574" s="166">
        <v>0</v>
      </c>
      <c r="L574" s="166">
        <v>53282.31</v>
      </c>
      <c r="M574" s="166">
        <v>50618.19</v>
      </c>
      <c r="N574" s="162">
        <v>103900.5</v>
      </c>
      <c r="O574" s="163">
        <v>0.19411191703184688</v>
      </c>
      <c r="P574" s="162">
        <v>103900.5</v>
      </c>
      <c r="Q574" s="162">
        <v>0</v>
      </c>
      <c r="R574" s="172">
        <v>0</v>
      </c>
      <c r="S574" s="154"/>
      <c r="T574" s="171">
        <v>0</v>
      </c>
      <c r="U574" s="155" t="s">
        <v>573</v>
      </c>
      <c r="W574" s="155"/>
    </row>
    <row r="575" spans="1:23">
      <c r="A575" s="155">
        <v>45314</v>
      </c>
      <c r="B575" s="156" t="s">
        <v>17</v>
      </c>
      <c r="C575" s="157">
        <v>276</v>
      </c>
      <c r="D575" s="158">
        <v>45314</v>
      </c>
      <c r="E575" s="158" t="s">
        <v>38</v>
      </c>
      <c r="F575" s="159" t="s">
        <v>18</v>
      </c>
      <c r="G575" s="164" t="s">
        <v>87</v>
      </c>
      <c r="H575" s="156" t="s">
        <v>78</v>
      </c>
      <c r="I575" s="166">
        <v>1114461.46</v>
      </c>
      <c r="J575" s="166">
        <v>1114461.46</v>
      </c>
      <c r="K575" s="166">
        <v>0</v>
      </c>
      <c r="L575" s="166">
        <v>110942.9</v>
      </c>
      <c r="M575" s="166">
        <v>79046.820000000007</v>
      </c>
      <c r="N575" s="162">
        <v>189989.72</v>
      </c>
      <c r="O575" s="163">
        <v>0.17047670719811164</v>
      </c>
      <c r="P575" s="162">
        <v>189989.72</v>
      </c>
      <c r="Q575" s="162">
        <v>0</v>
      </c>
      <c r="R575" s="172">
        <v>0</v>
      </c>
      <c r="S575" s="154"/>
      <c r="T575" s="171">
        <v>0</v>
      </c>
      <c r="U575" s="155" t="s">
        <v>573</v>
      </c>
      <c r="W575" s="155"/>
    </row>
    <row r="576" spans="1:23">
      <c r="A576" s="155">
        <v>45314</v>
      </c>
      <c r="B576" s="156" t="s">
        <v>17</v>
      </c>
      <c r="C576" s="157">
        <v>276</v>
      </c>
      <c r="D576" s="158">
        <v>45314</v>
      </c>
      <c r="E576" s="158" t="s">
        <v>38</v>
      </c>
      <c r="F576" s="159" t="s">
        <v>18</v>
      </c>
      <c r="G576" s="164" t="s">
        <v>88</v>
      </c>
      <c r="H576" s="156" t="s">
        <v>78</v>
      </c>
      <c r="I576" s="166">
        <v>280295.5</v>
      </c>
      <c r="J576" s="166">
        <v>280295.5</v>
      </c>
      <c r="K576" s="166">
        <v>0</v>
      </c>
      <c r="L576" s="166">
        <v>27900</v>
      </c>
      <c r="M576" s="166">
        <v>0</v>
      </c>
      <c r="N576" s="162">
        <v>27900</v>
      </c>
      <c r="O576" s="163">
        <v>9.9537809204928371E-2</v>
      </c>
      <c r="P576" s="162">
        <v>27900</v>
      </c>
      <c r="Q576" s="162">
        <v>0</v>
      </c>
      <c r="R576" s="172">
        <v>0</v>
      </c>
      <c r="S576" s="154"/>
      <c r="T576" s="171">
        <v>0</v>
      </c>
      <c r="U576" s="155" t="s">
        <v>573</v>
      </c>
      <c r="W576" s="155"/>
    </row>
    <row r="577" spans="1:23">
      <c r="A577" s="155">
        <v>45315</v>
      </c>
      <c r="B577" s="156" t="s">
        <v>17</v>
      </c>
      <c r="C577" s="157">
        <v>275</v>
      </c>
      <c r="D577" s="158">
        <v>45315</v>
      </c>
      <c r="E577" s="158" t="s">
        <v>38</v>
      </c>
      <c r="F577" s="159" t="s">
        <v>18</v>
      </c>
      <c r="G577" s="164" t="s">
        <v>89</v>
      </c>
      <c r="H577" s="156" t="s">
        <v>90</v>
      </c>
      <c r="I577" s="166">
        <v>55450929.340000004</v>
      </c>
      <c r="J577" s="166">
        <v>55450929.340000004</v>
      </c>
      <c r="K577" s="166">
        <v>0</v>
      </c>
      <c r="L577" s="166">
        <v>5520251.7999999998</v>
      </c>
      <c r="M577" s="166">
        <v>0</v>
      </c>
      <c r="N577" s="162">
        <v>5520251.7999999998</v>
      </c>
      <c r="O577" s="163">
        <v>9.9552015912164685E-2</v>
      </c>
      <c r="P577" s="162">
        <v>5520251.7999999998</v>
      </c>
      <c r="Q577" s="162">
        <v>0</v>
      </c>
      <c r="R577" s="172">
        <v>0</v>
      </c>
      <c r="S577" s="154"/>
      <c r="T577" s="171">
        <v>0</v>
      </c>
      <c r="U577" s="155" t="s">
        <v>573</v>
      </c>
      <c r="W577" s="155"/>
    </row>
    <row r="578" spans="1:23">
      <c r="A578" s="155">
        <v>45317</v>
      </c>
      <c r="B578" s="156" t="s">
        <v>17</v>
      </c>
      <c r="C578" s="157">
        <v>273</v>
      </c>
      <c r="D578" s="158">
        <v>45317</v>
      </c>
      <c r="E578" s="158" t="s">
        <v>38</v>
      </c>
      <c r="F578" s="159" t="s">
        <v>18</v>
      </c>
      <c r="G578" s="164" t="s">
        <v>91</v>
      </c>
      <c r="H578" s="156" t="s">
        <v>92</v>
      </c>
      <c r="I578" s="166">
        <v>15491.22</v>
      </c>
      <c r="J578" s="166">
        <v>15491.22</v>
      </c>
      <c r="K578" s="166">
        <v>0</v>
      </c>
      <c r="L578" s="166">
        <v>1538.2</v>
      </c>
      <c r="M578" s="166">
        <v>0</v>
      </c>
      <c r="N578" s="162">
        <v>1538.2</v>
      </c>
      <c r="O578" s="163">
        <v>9.9294955465095716E-2</v>
      </c>
      <c r="P578" s="162">
        <v>1538.2</v>
      </c>
      <c r="Q578" s="162">
        <v>0</v>
      </c>
      <c r="R578" s="172">
        <v>0</v>
      </c>
      <c r="S578" s="154"/>
      <c r="T578" s="171">
        <v>0</v>
      </c>
      <c r="U578" s="155" t="s">
        <v>573</v>
      </c>
      <c r="W578" s="155"/>
    </row>
    <row r="579" spans="1:23">
      <c r="A579" s="155">
        <v>45317</v>
      </c>
      <c r="B579" s="156" t="s">
        <v>17</v>
      </c>
      <c r="C579" s="157">
        <v>273</v>
      </c>
      <c r="D579" s="158">
        <v>45317</v>
      </c>
      <c r="E579" s="158" t="s">
        <v>38</v>
      </c>
      <c r="F579" s="159" t="s">
        <v>18</v>
      </c>
      <c r="G579" s="164" t="s">
        <v>93</v>
      </c>
      <c r="H579" s="156" t="s">
        <v>92</v>
      </c>
      <c r="I579" s="166">
        <v>25152.5</v>
      </c>
      <c r="J579" s="166">
        <v>25152.5</v>
      </c>
      <c r="K579" s="166">
        <v>0</v>
      </c>
      <c r="L579" s="166">
        <v>2500</v>
      </c>
      <c r="M579" s="166">
        <v>0</v>
      </c>
      <c r="N579" s="162">
        <v>2500</v>
      </c>
      <c r="O579" s="163">
        <v>9.9393698439518938E-2</v>
      </c>
      <c r="P579" s="162">
        <v>2500</v>
      </c>
      <c r="Q579" s="162">
        <v>0</v>
      </c>
      <c r="R579" s="172">
        <v>0</v>
      </c>
      <c r="S579" s="154"/>
      <c r="T579" s="171">
        <v>0</v>
      </c>
      <c r="U579" s="155" t="s">
        <v>573</v>
      </c>
      <c r="W579" s="155"/>
    </row>
    <row r="580" spans="1:23">
      <c r="A580" s="155">
        <v>45317</v>
      </c>
      <c r="B580" s="156" t="s">
        <v>17</v>
      </c>
      <c r="C580" s="157">
        <v>273</v>
      </c>
      <c r="D580" s="158">
        <v>45317</v>
      </c>
      <c r="E580" s="158" t="s">
        <v>38</v>
      </c>
      <c r="F580" s="159" t="s">
        <v>18</v>
      </c>
      <c r="G580" s="164" t="s">
        <v>94</v>
      </c>
      <c r="H580" s="156" t="s">
        <v>92</v>
      </c>
      <c r="I580" s="166">
        <v>266164.19</v>
      </c>
      <c r="J580" s="166">
        <v>266164.19</v>
      </c>
      <c r="K580" s="166">
        <v>0</v>
      </c>
      <c r="L580" s="166">
        <v>52986.400000000001</v>
      </c>
      <c r="M580" s="166">
        <v>0</v>
      </c>
      <c r="N580" s="162">
        <v>52986.400000000001</v>
      </c>
      <c r="O580" s="163">
        <v>0.19907411286244028</v>
      </c>
      <c r="P580" s="162">
        <v>52986.400000000001</v>
      </c>
      <c r="Q580" s="162">
        <v>0</v>
      </c>
      <c r="R580" s="172">
        <v>0</v>
      </c>
      <c r="S580" s="154"/>
      <c r="T580" s="171">
        <v>0</v>
      </c>
      <c r="U580" s="155" t="s">
        <v>573</v>
      </c>
      <c r="W580" s="155"/>
    </row>
    <row r="581" spans="1:23">
      <c r="A581" s="155">
        <v>45320</v>
      </c>
      <c r="B581" s="156" t="s">
        <v>17</v>
      </c>
      <c r="C581" s="157">
        <v>270</v>
      </c>
      <c r="D581" s="158">
        <v>45320</v>
      </c>
      <c r="E581" s="158" t="s">
        <v>38</v>
      </c>
      <c r="F581" s="159" t="s">
        <v>18</v>
      </c>
      <c r="G581" s="164" t="s">
        <v>95</v>
      </c>
      <c r="H581" s="156" t="s">
        <v>20</v>
      </c>
      <c r="I581" s="166">
        <v>43729803.359999999</v>
      </c>
      <c r="J581" s="166">
        <v>43729803.359999999</v>
      </c>
      <c r="K581" s="166">
        <v>0</v>
      </c>
      <c r="L581" s="166"/>
      <c r="M581" s="166">
        <v>0</v>
      </c>
      <c r="N581" s="162">
        <v>0</v>
      </c>
      <c r="O581" s="163">
        <v>0</v>
      </c>
      <c r="P581" s="162">
        <v>0</v>
      </c>
      <c r="Q581" s="162">
        <v>0</v>
      </c>
      <c r="R581" s="172">
        <v>0</v>
      </c>
      <c r="S581" s="154"/>
      <c r="T581" s="171">
        <v>0</v>
      </c>
      <c r="U581" s="155" t="s">
        <v>573</v>
      </c>
      <c r="W581" s="155"/>
    </row>
    <row r="582" spans="1:23">
      <c r="A582" s="155">
        <v>45320</v>
      </c>
      <c r="B582" s="156" t="s">
        <v>17</v>
      </c>
      <c r="C582" s="157">
        <v>270</v>
      </c>
      <c r="D582" s="158">
        <v>45320</v>
      </c>
      <c r="E582" s="158" t="s">
        <v>38</v>
      </c>
      <c r="F582" s="159" t="s">
        <v>18</v>
      </c>
      <c r="G582" s="164" t="s">
        <v>96</v>
      </c>
      <c r="H582" s="156" t="s">
        <v>20</v>
      </c>
      <c r="I582" s="166">
        <v>173039</v>
      </c>
      <c r="J582" s="166">
        <v>173039</v>
      </c>
      <c r="K582" s="166">
        <v>0</v>
      </c>
      <c r="L582" s="166"/>
      <c r="M582" s="166">
        <v>0</v>
      </c>
      <c r="N582" s="162">
        <v>0</v>
      </c>
      <c r="O582" s="163">
        <v>0</v>
      </c>
      <c r="P582" s="162">
        <v>0</v>
      </c>
      <c r="Q582" s="162">
        <v>0</v>
      </c>
      <c r="R582" s="172">
        <v>0</v>
      </c>
      <c r="S582" s="154"/>
      <c r="T582" s="171">
        <v>0</v>
      </c>
      <c r="U582" s="155" t="s">
        <v>573</v>
      </c>
      <c r="W582" s="155"/>
    </row>
    <row r="583" spans="1:23">
      <c r="A583" s="155">
        <v>45320</v>
      </c>
      <c r="B583" s="156" t="s">
        <v>17</v>
      </c>
      <c r="C583" s="157">
        <v>270</v>
      </c>
      <c r="D583" s="158">
        <v>45320</v>
      </c>
      <c r="E583" s="158" t="s">
        <v>38</v>
      </c>
      <c r="F583" s="159" t="s">
        <v>18</v>
      </c>
      <c r="G583" s="164" t="s">
        <v>97</v>
      </c>
      <c r="H583" s="156" t="s">
        <v>20</v>
      </c>
      <c r="I583" s="166">
        <v>749890.78</v>
      </c>
      <c r="J583" s="166">
        <v>0</v>
      </c>
      <c r="K583" s="166">
        <v>749890.78</v>
      </c>
      <c r="L583" s="166"/>
      <c r="M583" s="166">
        <v>0</v>
      </c>
      <c r="N583" s="162">
        <v>0</v>
      </c>
      <c r="O583" s="163">
        <v>0</v>
      </c>
      <c r="P583" s="162">
        <v>0</v>
      </c>
      <c r="Q583" s="162">
        <v>0</v>
      </c>
      <c r="R583" s="172">
        <v>0</v>
      </c>
      <c r="S583" s="154"/>
      <c r="T583" s="171">
        <v>0</v>
      </c>
      <c r="U583" s="155" t="s">
        <v>573</v>
      </c>
      <c r="W583" s="155"/>
    </row>
    <row r="584" spans="1:23">
      <c r="A584" s="155">
        <v>45321</v>
      </c>
      <c r="B584" s="156" t="s">
        <v>17</v>
      </c>
      <c r="C584" s="157">
        <v>269</v>
      </c>
      <c r="D584" s="158">
        <v>45321</v>
      </c>
      <c r="E584" s="158" t="s">
        <v>38</v>
      </c>
      <c r="F584" s="159" t="s">
        <v>18</v>
      </c>
      <c r="G584" s="164" t="s">
        <v>98</v>
      </c>
      <c r="H584" s="156" t="s">
        <v>63</v>
      </c>
      <c r="I584" s="166">
        <v>6068.18</v>
      </c>
      <c r="J584" s="166">
        <v>6068.18</v>
      </c>
      <c r="K584" s="166">
        <v>0</v>
      </c>
      <c r="L584" s="166">
        <v>604.1</v>
      </c>
      <c r="M584" s="166">
        <v>0</v>
      </c>
      <c r="N584" s="162">
        <v>604.1</v>
      </c>
      <c r="O584" s="163">
        <v>9.955208975343513E-2</v>
      </c>
      <c r="P584" s="162">
        <v>604.1</v>
      </c>
      <c r="Q584" s="162">
        <v>0</v>
      </c>
      <c r="R584" s="172">
        <v>0</v>
      </c>
      <c r="S584" s="154"/>
      <c r="T584" s="171">
        <v>0</v>
      </c>
      <c r="U584" s="155" t="s">
        <v>573</v>
      </c>
      <c r="W584" s="155"/>
    </row>
    <row r="585" spans="1:23">
      <c r="A585" s="155">
        <v>45321</v>
      </c>
      <c r="B585" s="156" t="s">
        <v>17</v>
      </c>
      <c r="C585" s="157">
        <v>269</v>
      </c>
      <c r="D585" s="158">
        <v>45321</v>
      </c>
      <c r="E585" s="158" t="s">
        <v>38</v>
      </c>
      <c r="F585" s="159" t="s">
        <v>18</v>
      </c>
      <c r="G585" s="164" t="s">
        <v>99</v>
      </c>
      <c r="H585" s="156" t="s">
        <v>46</v>
      </c>
      <c r="I585" s="166">
        <v>5576432</v>
      </c>
      <c r="J585" s="166">
        <v>5576432</v>
      </c>
      <c r="K585" s="166">
        <v>0</v>
      </c>
      <c r="L585" s="166">
        <v>444112.85</v>
      </c>
      <c r="M585" s="166">
        <v>0</v>
      </c>
      <c r="N585" s="162">
        <v>444112.85</v>
      </c>
      <c r="O585" s="163">
        <v>7.9641041081465705E-2</v>
      </c>
      <c r="P585" s="162">
        <v>444112.85</v>
      </c>
      <c r="Q585" s="162">
        <v>0</v>
      </c>
      <c r="R585" s="172">
        <v>0</v>
      </c>
      <c r="S585" s="154"/>
      <c r="T585" s="171">
        <v>0</v>
      </c>
      <c r="U585" s="155" t="s">
        <v>573</v>
      </c>
      <c r="W585" s="155"/>
    </row>
    <row r="586" spans="1:23">
      <c r="A586" s="155">
        <v>45322</v>
      </c>
      <c r="B586" s="156" t="s">
        <v>17</v>
      </c>
      <c r="C586" s="157">
        <v>268</v>
      </c>
      <c r="D586" s="158">
        <v>45322</v>
      </c>
      <c r="E586" s="158" t="s">
        <v>38</v>
      </c>
      <c r="F586" s="159" t="s">
        <v>18</v>
      </c>
      <c r="G586" s="164" t="s">
        <v>100</v>
      </c>
      <c r="H586" s="156" t="s">
        <v>101</v>
      </c>
      <c r="I586" s="166">
        <v>31135</v>
      </c>
      <c r="J586" s="166">
        <v>31135</v>
      </c>
      <c r="K586" s="166">
        <v>0</v>
      </c>
      <c r="L586" s="166">
        <v>3000</v>
      </c>
      <c r="M586" s="166">
        <v>0</v>
      </c>
      <c r="N586" s="162">
        <v>3000</v>
      </c>
      <c r="O586" s="163">
        <v>9.6354584872330173E-2</v>
      </c>
      <c r="P586" s="162">
        <v>3000</v>
      </c>
      <c r="Q586" s="162">
        <v>0</v>
      </c>
      <c r="R586" s="172">
        <v>0</v>
      </c>
      <c r="S586" s="154"/>
      <c r="T586" s="171">
        <v>0</v>
      </c>
      <c r="U586" s="155" t="s">
        <v>573</v>
      </c>
      <c r="W586" s="155"/>
    </row>
    <row r="587" spans="1:23">
      <c r="A587" s="155">
        <v>45323</v>
      </c>
      <c r="B587" s="156" t="s">
        <v>17</v>
      </c>
      <c r="C587" s="157">
        <v>267</v>
      </c>
      <c r="D587" s="158">
        <v>45323</v>
      </c>
      <c r="E587" s="158" t="s">
        <v>38</v>
      </c>
      <c r="F587" s="159" t="s">
        <v>18</v>
      </c>
      <c r="G587" s="164" t="s">
        <v>102</v>
      </c>
      <c r="H587" s="156" t="s">
        <v>20</v>
      </c>
      <c r="I587" s="166">
        <v>108438.79</v>
      </c>
      <c r="J587" s="166">
        <v>108438.79</v>
      </c>
      <c r="K587" s="166">
        <v>0</v>
      </c>
      <c r="L587" s="166"/>
      <c r="M587" s="166">
        <v>0</v>
      </c>
      <c r="N587" s="162">
        <v>0</v>
      </c>
      <c r="O587" s="163">
        <v>0</v>
      </c>
      <c r="P587" s="162">
        <v>0</v>
      </c>
      <c r="Q587" s="162">
        <v>0</v>
      </c>
      <c r="R587" s="172">
        <v>0</v>
      </c>
      <c r="S587" s="154"/>
      <c r="T587" s="171">
        <v>0</v>
      </c>
      <c r="U587" s="155" t="s">
        <v>573</v>
      </c>
      <c r="W587" s="155"/>
    </row>
    <row r="588" spans="1:23">
      <c r="A588" s="155">
        <v>45328</v>
      </c>
      <c r="B588" s="156" t="s">
        <v>17</v>
      </c>
      <c r="C588" s="157">
        <v>262</v>
      </c>
      <c r="D588" s="158">
        <v>45328</v>
      </c>
      <c r="E588" s="158" t="s">
        <v>38</v>
      </c>
      <c r="F588" s="159" t="s">
        <v>18</v>
      </c>
      <c r="G588" s="164" t="s">
        <v>103</v>
      </c>
      <c r="H588" s="156" t="s">
        <v>20</v>
      </c>
      <c r="I588" s="166">
        <v>3436376</v>
      </c>
      <c r="J588" s="166">
        <v>3436376</v>
      </c>
      <c r="K588" s="166">
        <v>0</v>
      </c>
      <c r="L588" s="166"/>
      <c r="M588" s="166">
        <v>0</v>
      </c>
      <c r="N588" s="162">
        <v>0</v>
      </c>
      <c r="O588" s="163">
        <v>0</v>
      </c>
      <c r="P588" s="162">
        <v>0</v>
      </c>
      <c r="Q588" s="162">
        <v>0</v>
      </c>
      <c r="R588" s="172">
        <v>0</v>
      </c>
      <c r="S588" s="154"/>
      <c r="T588" s="171">
        <v>0</v>
      </c>
      <c r="U588" s="155" t="s">
        <v>573</v>
      </c>
      <c r="W588" s="155"/>
    </row>
    <row r="589" spans="1:23">
      <c r="A589" s="155">
        <v>45328</v>
      </c>
      <c r="B589" s="156" t="s">
        <v>17</v>
      </c>
      <c r="C589" s="157">
        <v>262</v>
      </c>
      <c r="D589" s="158">
        <v>45328</v>
      </c>
      <c r="E589" s="158" t="s">
        <v>38</v>
      </c>
      <c r="F589" s="159" t="s">
        <v>18</v>
      </c>
      <c r="G589" s="164" t="s">
        <v>104</v>
      </c>
      <c r="H589" s="156" t="s">
        <v>20</v>
      </c>
      <c r="I589" s="166">
        <v>683983</v>
      </c>
      <c r="J589" s="166">
        <v>683983</v>
      </c>
      <c r="K589" s="166">
        <v>0</v>
      </c>
      <c r="L589" s="166"/>
      <c r="M589" s="166">
        <v>0</v>
      </c>
      <c r="N589" s="162">
        <v>0</v>
      </c>
      <c r="O589" s="163">
        <v>0</v>
      </c>
      <c r="P589" s="162">
        <v>0</v>
      </c>
      <c r="Q589" s="162">
        <v>0</v>
      </c>
      <c r="R589" s="172">
        <v>0</v>
      </c>
      <c r="S589" s="154"/>
      <c r="T589" s="171">
        <v>0</v>
      </c>
      <c r="U589" s="155" t="s">
        <v>573</v>
      </c>
      <c r="W589" s="155"/>
    </row>
    <row r="590" spans="1:23">
      <c r="A590" s="155">
        <v>45331</v>
      </c>
      <c r="B590" s="156" t="s">
        <v>17</v>
      </c>
      <c r="C590" s="157">
        <v>259</v>
      </c>
      <c r="D590" s="158">
        <v>45331</v>
      </c>
      <c r="E590" s="158" t="s">
        <v>38</v>
      </c>
      <c r="F590" s="159" t="s">
        <v>18</v>
      </c>
      <c r="G590" s="164" t="s">
        <v>105</v>
      </c>
      <c r="H590" s="156" t="s">
        <v>20</v>
      </c>
      <c r="I590" s="166">
        <v>4184713.25</v>
      </c>
      <c r="J590" s="166">
        <v>4184713.25</v>
      </c>
      <c r="K590" s="166">
        <v>0</v>
      </c>
      <c r="L590" s="166"/>
      <c r="M590" s="166">
        <v>0</v>
      </c>
      <c r="N590" s="162">
        <v>0</v>
      </c>
      <c r="O590" s="163">
        <v>0</v>
      </c>
      <c r="P590" s="162">
        <v>0</v>
      </c>
      <c r="Q590" s="162">
        <v>0</v>
      </c>
      <c r="R590" s="172">
        <v>0</v>
      </c>
      <c r="S590" s="154"/>
      <c r="T590" s="171">
        <v>0</v>
      </c>
      <c r="U590" s="155" t="s">
        <v>573</v>
      </c>
      <c r="W590" s="155"/>
    </row>
    <row r="591" spans="1:23">
      <c r="A591" s="155">
        <v>45334</v>
      </c>
      <c r="B591" s="156" t="s">
        <v>17</v>
      </c>
      <c r="C591" s="157">
        <v>256</v>
      </c>
      <c r="D591" s="158">
        <v>45334</v>
      </c>
      <c r="E591" s="158" t="s">
        <v>38</v>
      </c>
      <c r="F591" s="159" t="s">
        <v>18</v>
      </c>
      <c r="G591" s="164" t="s">
        <v>106</v>
      </c>
      <c r="H591" s="156" t="s">
        <v>107</v>
      </c>
      <c r="I591" s="166">
        <v>134705.01</v>
      </c>
      <c r="J591" s="166">
        <v>134705.01</v>
      </c>
      <c r="K591" s="166">
        <v>0</v>
      </c>
      <c r="L591" s="166">
        <v>18271.099999999999</v>
      </c>
      <c r="M591" s="166">
        <v>10440.629999999999</v>
      </c>
      <c r="N591" s="162">
        <v>28711.729999999996</v>
      </c>
      <c r="O591" s="163">
        <v>0.21314522748634215</v>
      </c>
      <c r="P591" s="162">
        <v>28711.729999999996</v>
      </c>
      <c r="Q591" s="162">
        <v>0</v>
      </c>
      <c r="R591" s="172">
        <v>0</v>
      </c>
      <c r="S591" s="154"/>
      <c r="T591" s="171">
        <v>0</v>
      </c>
      <c r="U591" s="155" t="s">
        <v>573</v>
      </c>
      <c r="W591" s="155"/>
    </row>
    <row r="592" spans="1:23">
      <c r="A592" s="155">
        <v>45334</v>
      </c>
      <c r="B592" s="156" t="s">
        <v>17</v>
      </c>
      <c r="C592" s="157">
        <v>256</v>
      </c>
      <c r="D592" s="158">
        <v>45334</v>
      </c>
      <c r="E592" s="158" t="s">
        <v>38</v>
      </c>
      <c r="F592" s="159" t="s">
        <v>18</v>
      </c>
      <c r="G592" s="164" t="s">
        <v>108</v>
      </c>
      <c r="H592" s="156" t="s">
        <v>107</v>
      </c>
      <c r="I592" s="166">
        <v>2109450</v>
      </c>
      <c r="J592" s="166">
        <v>2109450</v>
      </c>
      <c r="K592" s="166">
        <v>0</v>
      </c>
      <c r="L592" s="166">
        <v>367500</v>
      </c>
      <c r="M592" s="166">
        <v>157500</v>
      </c>
      <c r="N592" s="162">
        <v>525000</v>
      </c>
      <c r="O592" s="163">
        <v>0.24888003982080636</v>
      </c>
      <c r="P592" s="162">
        <v>525000</v>
      </c>
      <c r="Q592" s="162">
        <v>0</v>
      </c>
      <c r="R592" s="172">
        <v>0</v>
      </c>
      <c r="S592" s="154"/>
      <c r="T592" s="171">
        <v>0</v>
      </c>
      <c r="U592" s="155" t="s">
        <v>573</v>
      </c>
      <c r="W592" s="155"/>
    </row>
    <row r="593" spans="1:23">
      <c r="A593" s="155">
        <v>45336</v>
      </c>
      <c r="B593" s="156" t="s">
        <v>17</v>
      </c>
      <c r="C593" s="157">
        <v>254</v>
      </c>
      <c r="D593" s="158">
        <v>45336</v>
      </c>
      <c r="E593" s="158" t="s">
        <v>38</v>
      </c>
      <c r="F593" s="159" t="s">
        <v>18</v>
      </c>
      <c r="G593" s="164" t="s">
        <v>109</v>
      </c>
      <c r="H593" s="156" t="s">
        <v>110</v>
      </c>
      <c r="I593" s="166">
        <v>42691.25</v>
      </c>
      <c r="J593" s="166">
        <v>42691.25</v>
      </c>
      <c r="K593" s="166">
        <v>0</v>
      </c>
      <c r="L593" s="166">
        <v>4250</v>
      </c>
      <c r="M593" s="166">
        <v>3187.5</v>
      </c>
      <c r="N593" s="162">
        <v>7437.5</v>
      </c>
      <c r="O593" s="163">
        <v>0.17421602787456447</v>
      </c>
      <c r="P593" s="162">
        <v>7437.5000000000009</v>
      </c>
      <c r="Q593" s="162">
        <v>0</v>
      </c>
      <c r="R593" s="172">
        <v>0</v>
      </c>
      <c r="S593" s="154"/>
      <c r="T593" s="171">
        <v>0</v>
      </c>
      <c r="U593" s="155" t="s">
        <v>573</v>
      </c>
      <c r="W593" s="155"/>
    </row>
    <row r="594" spans="1:23">
      <c r="A594" s="155">
        <v>45336</v>
      </c>
      <c r="B594" s="156" t="s">
        <v>17</v>
      </c>
      <c r="C594" s="157">
        <v>254</v>
      </c>
      <c r="D594" s="158">
        <v>45336</v>
      </c>
      <c r="E594" s="158" t="s">
        <v>38</v>
      </c>
      <c r="F594" s="159" t="s">
        <v>18</v>
      </c>
      <c r="G594" s="164" t="s">
        <v>111</v>
      </c>
      <c r="H594" s="156" t="s">
        <v>46</v>
      </c>
      <c r="I594" s="166">
        <v>260522.1</v>
      </c>
      <c r="J594" s="166">
        <v>260522.1</v>
      </c>
      <c r="K594" s="166">
        <v>0</v>
      </c>
      <c r="L594" s="166">
        <v>25935.5</v>
      </c>
      <c r="M594" s="166">
        <v>0</v>
      </c>
      <c r="N594" s="162">
        <v>25935.5</v>
      </c>
      <c r="O594" s="163">
        <v>9.9552014973009958E-2</v>
      </c>
      <c r="P594" s="162">
        <v>25935.5</v>
      </c>
      <c r="Q594" s="162">
        <v>0</v>
      </c>
      <c r="R594" s="172">
        <v>0</v>
      </c>
      <c r="S594" s="154"/>
      <c r="T594" s="171">
        <v>0</v>
      </c>
      <c r="U594" s="155" t="s">
        <v>573</v>
      </c>
      <c r="W594" s="155"/>
    </row>
    <row r="595" spans="1:23">
      <c r="A595" s="155">
        <v>45337</v>
      </c>
      <c r="B595" s="156" t="s">
        <v>17</v>
      </c>
      <c r="C595" s="157">
        <v>253</v>
      </c>
      <c r="D595" s="158">
        <v>45337</v>
      </c>
      <c r="E595" s="158" t="s">
        <v>38</v>
      </c>
      <c r="F595" s="159" t="s">
        <v>18</v>
      </c>
      <c r="G595" s="164" t="s">
        <v>112</v>
      </c>
      <c r="H595" s="156" t="s">
        <v>113</v>
      </c>
      <c r="I595" s="166">
        <v>6787151.0300000003</v>
      </c>
      <c r="J595" s="166">
        <v>6787151.0300000003</v>
      </c>
      <c r="K595" s="166">
        <v>0</v>
      </c>
      <c r="L595" s="166">
        <v>675674.57</v>
      </c>
      <c r="M595" s="166">
        <v>506755.93</v>
      </c>
      <c r="N595" s="162">
        <v>1182430.5</v>
      </c>
      <c r="O595" s="163">
        <v>0.17421602890130469</v>
      </c>
      <c r="P595" s="162">
        <v>1182430.5</v>
      </c>
      <c r="Q595" s="162">
        <v>0</v>
      </c>
      <c r="R595" s="172">
        <v>0</v>
      </c>
      <c r="S595" s="154"/>
      <c r="T595" s="171">
        <v>0</v>
      </c>
      <c r="U595" s="155" t="s">
        <v>573</v>
      </c>
      <c r="W595" s="155"/>
    </row>
    <row r="596" spans="1:23">
      <c r="A596" s="155">
        <v>45338</v>
      </c>
      <c r="B596" s="156" t="s">
        <v>17</v>
      </c>
      <c r="C596" s="157">
        <v>252</v>
      </c>
      <c r="D596" s="158">
        <v>45338</v>
      </c>
      <c r="E596" s="158" t="s">
        <v>38</v>
      </c>
      <c r="F596" s="159" t="s">
        <v>18</v>
      </c>
      <c r="G596" s="164" t="s">
        <v>114</v>
      </c>
      <c r="H596" s="156" t="s">
        <v>115</v>
      </c>
      <c r="I596" s="166">
        <v>706504.85</v>
      </c>
      <c r="J596" s="166">
        <v>706504.85</v>
      </c>
      <c r="K596" s="166">
        <v>0</v>
      </c>
      <c r="L596" s="166">
        <v>70330</v>
      </c>
      <c r="M596" s="166">
        <v>50110.13</v>
      </c>
      <c r="N596" s="162">
        <v>120440.13</v>
      </c>
      <c r="O596" s="163">
        <v>0.17047318217277632</v>
      </c>
      <c r="P596" s="162">
        <v>120440.13</v>
      </c>
      <c r="Q596" s="162">
        <v>0</v>
      </c>
      <c r="R596" s="172">
        <v>0</v>
      </c>
      <c r="S596" s="154"/>
      <c r="T596" s="171">
        <v>0</v>
      </c>
      <c r="U596" s="155" t="s">
        <v>573</v>
      </c>
      <c r="W596" s="155"/>
    </row>
    <row r="597" spans="1:23">
      <c r="A597" s="155">
        <v>45338</v>
      </c>
      <c r="B597" s="156" t="s">
        <v>17</v>
      </c>
      <c r="C597" s="157">
        <v>252</v>
      </c>
      <c r="D597" s="158">
        <v>45338</v>
      </c>
      <c r="E597" s="158" t="s">
        <v>38</v>
      </c>
      <c r="F597" s="159" t="s">
        <v>18</v>
      </c>
      <c r="G597" s="164" t="s">
        <v>116</v>
      </c>
      <c r="H597" s="156" t="s">
        <v>115</v>
      </c>
      <c r="I597" s="166">
        <v>184414.97</v>
      </c>
      <c r="J597" s="166">
        <v>184414.97</v>
      </c>
      <c r="K597" s="166">
        <v>0</v>
      </c>
      <c r="L597" s="166">
        <v>18354.900000000001</v>
      </c>
      <c r="M597" s="166">
        <v>13077.87</v>
      </c>
      <c r="N597" s="162">
        <v>31432.770000000004</v>
      </c>
      <c r="O597" s="163">
        <v>0.17044586998550065</v>
      </c>
      <c r="P597" s="162">
        <v>31432.770000000004</v>
      </c>
      <c r="Q597" s="162">
        <v>0</v>
      </c>
      <c r="R597" s="172">
        <v>0</v>
      </c>
      <c r="S597" s="154"/>
      <c r="T597" s="171">
        <v>0</v>
      </c>
      <c r="U597" s="155" t="s">
        <v>573</v>
      </c>
      <c r="W597" s="155"/>
    </row>
    <row r="598" spans="1:23">
      <c r="A598" s="155">
        <v>45338</v>
      </c>
      <c r="B598" s="156" t="s">
        <v>17</v>
      </c>
      <c r="C598" s="157">
        <v>252</v>
      </c>
      <c r="D598" s="158">
        <v>45338</v>
      </c>
      <c r="E598" s="158" t="s">
        <v>38</v>
      </c>
      <c r="F598" s="159" t="s">
        <v>18</v>
      </c>
      <c r="G598" s="164" t="s">
        <v>117</v>
      </c>
      <c r="H598" s="156" t="s">
        <v>115</v>
      </c>
      <c r="I598" s="166">
        <v>18141.63</v>
      </c>
      <c r="J598" s="166">
        <v>18141.63</v>
      </c>
      <c r="K598" s="166">
        <v>0</v>
      </c>
      <c r="L598" s="166">
        <v>4505.1400000000003</v>
      </c>
      <c r="M598" s="166">
        <v>1283.96</v>
      </c>
      <c r="N598" s="162">
        <v>5789.1</v>
      </c>
      <c r="O598" s="163">
        <v>0.31910583558368238</v>
      </c>
      <c r="P598" s="162">
        <v>5789.1</v>
      </c>
      <c r="Q598" s="162">
        <v>0</v>
      </c>
      <c r="R598" s="172">
        <v>0</v>
      </c>
      <c r="S598" s="154"/>
      <c r="T598" s="171">
        <v>0</v>
      </c>
      <c r="U598" s="155" t="s">
        <v>573</v>
      </c>
      <c r="W598" s="155"/>
    </row>
    <row r="599" spans="1:23">
      <c r="A599" s="155">
        <v>45342</v>
      </c>
      <c r="B599" s="156" t="s">
        <v>17</v>
      </c>
      <c r="C599" s="157">
        <v>248</v>
      </c>
      <c r="D599" s="158">
        <v>45342</v>
      </c>
      <c r="E599" s="158" t="s">
        <v>38</v>
      </c>
      <c r="F599" s="159" t="s">
        <v>18</v>
      </c>
      <c r="G599" s="164" t="s">
        <v>118</v>
      </c>
      <c r="H599" s="156" t="s">
        <v>101</v>
      </c>
      <c r="I599" s="166">
        <v>24212.47</v>
      </c>
      <c r="J599" s="166">
        <v>24212.47</v>
      </c>
      <c r="K599" s="166">
        <v>0</v>
      </c>
      <c r="L599" s="166">
        <v>2410.4</v>
      </c>
      <c r="M599" s="166">
        <v>0</v>
      </c>
      <c r="N599" s="162">
        <v>2410.4</v>
      </c>
      <c r="O599" s="163">
        <v>9.9552007705120543E-2</v>
      </c>
      <c r="P599" s="162">
        <v>2410.4</v>
      </c>
      <c r="Q599" s="162">
        <v>0</v>
      </c>
      <c r="R599" s="172">
        <v>0</v>
      </c>
      <c r="S599" s="154"/>
      <c r="T599" s="171">
        <v>0</v>
      </c>
      <c r="U599" s="155" t="s">
        <v>573</v>
      </c>
      <c r="W599" s="155"/>
    </row>
    <row r="600" spans="1:23">
      <c r="A600" s="155">
        <v>45342</v>
      </c>
      <c r="B600" s="156" t="s">
        <v>17</v>
      </c>
      <c r="C600" s="157">
        <v>248</v>
      </c>
      <c r="D600" s="158">
        <v>45342</v>
      </c>
      <c r="E600" s="158" t="s">
        <v>38</v>
      </c>
      <c r="F600" s="159" t="s">
        <v>18</v>
      </c>
      <c r="G600" s="164">
        <v>1315596</v>
      </c>
      <c r="H600" s="156" t="s">
        <v>119</v>
      </c>
      <c r="I600" s="166">
        <v>7031.5</v>
      </c>
      <c r="J600" s="166">
        <v>0</v>
      </c>
      <c r="K600" s="166">
        <v>7031.5</v>
      </c>
      <c r="L600" s="166">
        <v>700</v>
      </c>
      <c r="M600" s="166">
        <v>0</v>
      </c>
      <c r="N600" s="162">
        <v>700</v>
      </c>
      <c r="O600" s="163">
        <v>9.9552015928322551E-2</v>
      </c>
      <c r="P600" s="162">
        <v>0</v>
      </c>
      <c r="Q600" s="162">
        <v>700</v>
      </c>
      <c r="R600" s="172">
        <v>35</v>
      </c>
      <c r="S600" s="154"/>
      <c r="T600" s="171">
        <v>665</v>
      </c>
      <c r="U600" s="155" t="s">
        <v>573</v>
      </c>
      <c r="W600" s="155"/>
    </row>
    <row r="601" spans="1:23">
      <c r="A601" s="155">
        <v>45343</v>
      </c>
      <c r="B601" s="156" t="s">
        <v>17</v>
      </c>
      <c r="C601" s="157">
        <v>247</v>
      </c>
      <c r="D601" s="158">
        <v>45343</v>
      </c>
      <c r="E601" s="158" t="s">
        <v>38</v>
      </c>
      <c r="F601" s="159" t="s">
        <v>18</v>
      </c>
      <c r="G601" s="164" t="s">
        <v>120</v>
      </c>
      <c r="H601" s="156" t="s">
        <v>115</v>
      </c>
      <c r="I601" s="166">
        <v>110047.82</v>
      </c>
      <c r="J601" s="166">
        <v>110047.82</v>
      </c>
      <c r="K601" s="166">
        <v>0</v>
      </c>
      <c r="L601" s="166">
        <v>10951.5</v>
      </c>
      <c r="M601" s="166">
        <v>7802.94</v>
      </c>
      <c r="N601" s="162">
        <v>18754.439999999999</v>
      </c>
      <c r="O601" s="163">
        <v>0.17042082251152268</v>
      </c>
      <c r="P601" s="162">
        <v>18754.439999999999</v>
      </c>
      <c r="Q601" s="162">
        <v>0</v>
      </c>
      <c r="R601" s="172">
        <v>0</v>
      </c>
      <c r="S601" s="154"/>
      <c r="T601" s="171">
        <v>0</v>
      </c>
      <c r="U601" s="155" t="s">
        <v>573</v>
      </c>
      <c r="W601" s="155"/>
    </row>
    <row r="602" spans="1:23">
      <c r="A602" s="155">
        <v>45343</v>
      </c>
      <c r="B602" s="156" t="s">
        <v>17</v>
      </c>
      <c r="C602" s="157">
        <v>247</v>
      </c>
      <c r="D602" s="158">
        <v>45343</v>
      </c>
      <c r="E602" s="158" t="s">
        <v>38</v>
      </c>
      <c r="F602" s="159" t="s">
        <v>18</v>
      </c>
      <c r="G602" s="164" t="s">
        <v>121</v>
      </c>
      <c r="H602" s="156" t="s">
        <v>115</v>
      </c>
      <c r="I602" s="166">
        <v>7280.65</v>
      </c>
      <c r="J602" s="166">
        <v>7280.65</v>
      </c>
      <c r="K602" s="166">
        <v>0</v>
      </c>
      <c r="L602" s="166">
        <v>720.82</v>
      </c>
      <c r="M602" s="166">
        <v>513.58000000000004</v>
      </c>
      <c r="N602" s="162">
        <v>1234.4000000000001</v>
      </c>
      <c r="O602" s="163">
        <v>0.16954530158708359</v>
      </c>
      <c r="P602" s="162">
        <v>1234.4000000000001</v>
      </c>
      <c r="Q602" s="162">
        <v>0</v>
      </c>
      <c r="R602" s="172">
        <v>0</v>
      </c>
      <c r="S602" s="154"/>
      <c r="T602" s="171">
        <v>0</v>
      </c>
      <c r="U602" s="155" t="s">
        <v>573</v>
      </c>
      <c r="W602" s="155"/>
    </row>
    <row r="603" spans="1:23">
      <c r="A603" s="155">
        <v>45343</v>
      </c>
      <c r="B603" s="156" t="s">
        <v>17</v>
      </c>
      <c r="C603" s="157">
        <v>247</v>
      </c>
      <c r="D603" s="158">
        <v>45343</v>
      </c>
      <c r="E603" s="158" t="s">
        <v>38</v>
      </c>
      <c r="F603" s="159" t="s">
        <v>18</v>
      </c>
      <c r="G603" s="164" t="s">
        <v>122</v>
      </c>
      <c r="H603" s="156" t="s">
        <v>115</v>
      </c>
      <c r="I603" s="166">
        <v>20609.650000000001</v>
      </c>
      <c r="J603" s="166">
        <v>20609.650000000001</v>
      </c>
      <c r="K603" s="166">
        <v>0</v>
      </c>
      <c r="L603" s="166">
        <v>2047.75</v>
      </c>
      <c r="M603" s="166">
        <v>1459.02</v>
      </c>
      <c r="N603" s="162">
        <v>3506.77</v>
      </c>
      <c r="O603" s="163">
        <v>0.17015184634382435</v>
      </c>
      <c r="P603" s="162">
        <v>3506.77</v>
      </c>
      <c r="Q603" s="162">
        <v>0</v>
      </c>
      <c r="R603" s="172">
        <v>0</v>
      </c>
      <c r="S603" s="154"/>
      <c r="T603" s="171">
        <v>0</v>
      </c>
      <c r="U603" s="155" t="s">
        <v>573</v>
      </c>
      <c r="W603" s="155"/>
    </row>
    <row r="604" spans="1:23">
      <c r="A604" s="155">
        <v>45343</v>
      </c>
      <c r="B604" s="156" t="s">
        <v>17</v>
      </c>
      <c r="C604" s="157">
        <v>247</v>
      </c>
      <c r="D604" s="158">
        <v>45343</v>
      </c>
      <c r="E604" s="158" t="s">
        <v>38</v>
      </c>
      <c r="F604" s="159" t="s">
        <v>18</v>
      </c>
      <c r="G604" s="164" t="s">
        <v>123</v>
      </c>
      <c r="H604" s="156" t="s">
        <v>115</v>
      </c>
      <c r="I604" s="166">
        <v>9800.7199999999993</v>
      </c>
      <c r="J604" s="166">
        <v>0</v>
      </c>
      <c r="K604" s="166">
        <v>9800.7199999999993</v>
      </c>
      <c r="L604" s="166">
        <v>971.7</v>
      </c>
      <c r="M604" s="166">
        <v>692.34</v>
      </c>
      <c r="N604" s="162">
        <v>1664.04</v>
      </c>
      <c r="O604" s="163">
        <v>0.16978752581442996</v>
      </c>
      <c r="P604" s="162">
        <v>1664.04</v>
      </c>
      <c r="Q604" s="162">
        <v>0</v>
      </c>
      <c r="R604" s="172">
        <v>0</v>
      </c>
      <c r="S604" s="154"/>
      <c r="T604" s="171">
        <v>0</v>
      </c>
      <c r="U604" s="155" t="s">
        <v>573</v>
      </c>
      <c r="W604" s="155"/>
    </row>
    <row r="605" spans="1:23">
      <c r="A605" s="155">
        <v>45345</v>
      </c>
      <c r="B605" s="156" t="s">
        <v>17</v>
      </c>
      <c r="C605" s="157">
        <v>245</v>
      </c>
      <c r="D605" s="158">
        <v>45345</v>
      </c>
      <c r="E605" s="158" t="s">
        <v>38</v>
      </c>
      <c r="F605" s="159" t="s">
        <v>18</v>
      </c>
      <c r="G605" s="164" t="s">
        <v>124</v>
      </c>
      <c r="H605" s="156" t="s">
        <v>107</v>
      </c>
      <c r="I605" s="166">
        <v>6457.93</v>
      </c>
      <c r="J605" s="166">
        <v>6457.93</v>
      </c>
      <c r="K605" s="166">
        <v>0</v>
      </c>
      <c r="L605" s="166">
        <v>642.9</v>
      </c>
      <c r="M605" s="166">
        <v>482.18</v>
      </c>
      <c r="N605" s="162">
        <v>1125.08</v>
      </c>
      <c r="O605" s="163">
        <v>0.17421681560500035</v>
      </c>
      <c r="P605" s="162">
        <v>1125.08</v>
      </c>
      <c r="Q605" s="162">
        <v>0</v>
      </c>
      <c r="R605" s="172">
        <v>0</v>
      </c>
      <c r="S605" s="154"/>
      <c r="T605" s="171">
        <v>0</v>
      </c>
      <c r="U605" s="155" t="s">
        <v>573</v>
      </c>
      <c r="W605" s="155"/>
    </row>
    <row r="606" spans="1:23">
      <c r="A606" s="155">
        <v>45348</v>
      </c>
      <c r="B606" s="156" t="s">
        <v>17</v>
      </c>
      <c r="C606" s="157">
        <v>242</v>
      </c>
      <c r="D606" s="158">
        <v>45348</v>
      </c>
      <c r="E606" s="158" t="s">
        <v>38</v>
      </c>
      <c r="F606" s="159" t="s">
        <v>18</v>
      </c>
      <c r="G606" s="164" t="s">
        <v>125</v>
      </c>
      <c r="H606" s="156" t="s">
        <v>63</v>
      </c>
      <c r="I606" s="166">
        <v>1111818.78</v>
      </c>
      <c r="J606" s="166">
        <v>1111818.78</v>
      </c>
      <c r="K606" s="166">
        <v>0</v>
      </c>
      <c r="L606" s="166">
        <v>110683.8</v>
      </c>
      <c r="M606" s="166">
        <v>0</v>
      </c>
      <c r="N606" s="162">
        <v>110683.8</v>
      </c>
      <c r="O606" s="163">
        <v>9.9552015122464477E-2</v>
      </c>
      <c r="P606" s="162">
        <v>110683.8</v>
      </c>
      <c r="Q606" s="162">
        <v>0</v>
      </c>
      <c r="R606" s="172">
        <v>0</v>
      </c>
      <c r="S606" s="154"/>
      <c r="T606" s="171">
        <v>0</v>
      </c>
      <c r="U606" s="155" t="s">
        <v>573</v>
      </c>
      <c r="W606" s="155"/>
    </row>
    <row r="607" spans="1:23">
      <c r="A607" s="155">
        <v>45348</v>
      </c>
      <c r="B607" s="156" t="s">
        <v>17</v>
      </c>
      <c r="C607" s="157">
        <v>242</v>
      </c>
      <c r="D607" s="158">
        <v>45348</v>
      </c>
      <c r="E607" s="158" t="s">
        <v>38</v>
      </c>
      <c r="F607" s="159" t="s">
        <v>18</v>
      </c>
      <c r="G607" s="164" t="s">
        <v>126</v>
      </c>
      <c r="H607" s="156" t="s">
        <v>63</v>
      </c>
      <c r="I607" s="166">
        <v>733057.14</v>
      </c>
      <c r="J607" s="166">
        <v>733057.14</v>
      </c>
      <c r="K607" s="166">
        <v>0</v>
      </c>
      <c r="L607" s="166">
        <v>72977.320000000007</v>
      </c>
      <c r="M607" s="166">
        <v>0</v>
      </c>
      <c r="N607" s="162">
        <v>72977.320000000007</v>
      </c>
      <c r="O607" s="163">
        <v>9.9552021278996081E-2</v>
      </c>
      <c r="P607" s="162">
        <v>72977.320000000007</v>
      </c>
      <c r="Q607" s="162">
        <v>0</v>
      </c>
      <c r="R607" s="172">
        <v>0</v>
      </c>
      <c r="S607" s="154"/>
      <c r="T607" s="171">
        <v>0</v>
      </c>
      <c r="U607" s="155" t="s">
        <v>573</v>
      </c>
      <c r="W607" s="155"/>
    </row>
    <row r="608" spans="1:23">
      <c r="A608" s="155">
        <v>45348</v>
      </c>
      <c r="B608" s="156" t="s">
        <v>17</v>
      </c>
      <c r="C608" s="157">
        <v>242</v>
      </c>
      <c r="D608" s="158">
        <v>45348</v>
      </c>
      <c r="E608" s="158" t="s">
        <v>38</v>
      </c>
      <c r="F608" s="159" t="s">
        <v>18</v>
      </c>
      <c r="G608" s="164" t="s">
        <v>127</v>
      </c>
      <c r="H608" s="156" t="s">
        <v>128</v>
      </c>
      <c r="I608" s="166">
        <v>533500</v>
      </c>
      <c r="J608" s="166">
        <v>533500</v>
      </c>
      <c r="K608" s="166">
        <v>0</v>
      </c>
      <c r="L608" s="166">
        <v>42680</v>
      </c>
      <c r="M608" s="166">
        <v>0</v>
      </c>
      <c r="N608" s="162">
        <v>42680</v>
      </c>
      <c r="O608" s="163">
        <v>0.08</v>
      </c>
      <c r="P608" s="162">
        <v>42680</v>
      </c>
      <c r="Q608" s="162">
        <v>0</v>
      </c>
      <c r="R608" s="172">
        <v>0</v>
      </c>
      <c r="S608" s="154"/>
      <c r="T608" s="171">
        <v>0</v>
      </c>
      <c r="U608" s="155" t="s">
        <v>573</v>
      </c>
      <c r="W608" s="155"/>
    </row>
    <row r="609" spans="1:23">
      <c r="A609" s="155">
        <v>45349</v>
      </c>
      <c r="B609" s="156" t="s">
        <v>17</v>
      </c>
      <c r="C609" s="157">
        <v>241</v>
      </c>
      <c r="D609" s="158">
        <v>45349</v>
      </c>
      <c r="E609" s="158" t="s">
        <v>38</v>
      </c>
      <c r="F609" s="159" t="s">
        <v>18</v>
      </c>
      <c r="G609" s="164" t="s">
        <v>129</v>
      </c>
      <c r="H609" s="156" t="s">
        <v>130</v>
      </c>
      <c r="I609" s="166">
        <v>1705330</v>
      </c>
      <c r="J609" s="166">
        <v>0</v>
      </c>
      <c r="K609" s="166">
        <v>1705330</v>
      </c>
      <c r="L609" s="166">
        <v>136426.4</v>
      </c>
      <c r="M609" s="166">
        <v>0</v>
      </c>
      <c r="N609" s="162">
        <v>136426.4</v>
      </c>
      <c r="O609" s="163">
        <v>0.08</v>
      </c>
      <c r="P609" s="162">
        <v>0</v>
      </c>
      <c r="Q609" s="162">
        <v>136426.4</v>
      </c>
      <c r="R609" s="172">
        <v>6821.32</v>
      </c>
      <c r="S609" s="154"/>
      <c r="T609" s="171">
        <v>129605.07999999999</v>
      </c>
      <c r="U609" s="155" t="s">
        <v>573</v>
      </c>
      <c r="W609" s="155"/>
    </row>
    <row r="610" spans="1:23">
      <c r="A610" s="155">
        <v>45349</v>
      </c>
      <c r="B610" s="156" t="s">
        <v>17</v>
      </c>
      <c r="C610" s="157">
        <v>241</v>
      </c>
      <c r="D610" s="158">
        <v>45349</v>
      </c>
      <c r="E610" s="158" t="s">
        <v>38</v>
      </c>
      <c r="F610" s="159" t="s">
        <v>18</v>
      </c>
      <c r="G610" s="164" t="s">
        <v>131</v>
      </c>
      <c r="H610" s="156" t="s">
        <v>132</v>
      </c>
      <c r="I610" s="166">
        <v>5875022</v>
      </c>
      <c r="J610" s="166">
        <v>0</v>
      </c>
      <c r="K610" s="166">
        <v>5875022</v>
      </c>
      <c r="L610" s="166">
        <v>470001.76</v>
      </c>
      <c r="M610" s="166">
        <v>0</v>
      </c>
      <c r="N610" s="162">
        <v>470001.76</v>
      </c>
      <c r="O610" s="163">
        <v>0.08</v>
      </c>
      <c r="P610" s="162">
        <v>0</v>
      </c>
      <c r="Q610" s="162">
        <v>470001.76</v>
      </c>
      <c r="R610" s="172">
        <v>23500.088000000003</v>
      </c>
      <c r="S610" s="154"/>
      <c r="T610" s="171">
        <v>446501.67200000002</v>
      </c>
      <c r="U610" s="155" t="s">
        <v>573</v>
      </c>
      <c r="W610" s="155"/>
    </row>
    <row r="611" spans="1:23">
      <c r="A611" s="155">
        <v>45349</v>
      </c>
      <c r="B611" s="156" t="s">
        <v>17</v>
      </c>
      <c r="C611" s="157">
        <v>241</v>
      </c>
      <c r="D611" s="158">
        <v>45349</v>
      </c>
      <c r="E611" s="158" t="s">
        <v>38</v>
      </c>
      <c r="F611" s="159" t="s">
        <v>18</v>
      </c>
      <c r="G611" s="164" t="s">
        <v>133</v>
      </c>
      <c r="H611" s="156" t="s">
        <v>134</v>
      </c>
      <c r="I611" s="166">
        <v>626197</v>
      </c>
      <c r="J611" s="166">
        <v>0</v>
      </c>
      <c r="K611" s="166">
        <v>626197</v>
      </c>
      <c r="L611" s="166">
        <v>50095.76</v>
      </c>
      <c r="M611" s="166">
        <v>0</v>
      </c>
      <c r="N611" s="162">
        <v>50095.76</v>
      </c>
      <c r="O611" s="163">
        <v>0.08</v>
      </c>
      <c r="P611" s="162">
        <v>0</v>
      </c>
      <c r="Q611" s="162">
        <v>50095.76</v>
      </c>
      <c r="R611" s="172">
        <v>2504.7880000000005</v>
      </c>
      <c r="S611" s="154"/>
      <c r="T611" s="171">
        <v>47590.972000000002</v>
      </c>
      <c r="U611" s="155" t="s">
        <v>573</v>
      </c>
      <c r="W611" s="155"/>
    </row>
    <row r="612" spans="1:23">
      <c r="A612" s="155">
        <v>45349</v>
      </c>
      <c r="B612" s="156" t="s">
        <v>17</v>
      </c>
      <c r="C612" s="157">
        <v>241</v>
      </c>
      <c r="D612" s="158">
        <v>45349</v>
      </c>
      <c r="E612" s="158" t="s">
        <v>38</v>
      </c>
      <c r="F612" s="159" t="s">
        <v>18</v>
      </c>
      <c r="G612" s="164">
        <v>1315671</v>
      </c>
      <c r="H612" s="156" t="s">
        <v>110</v>
      </c>
      <c r="I612" s="166">
        <v>10122140.58</v>
      </c>
      <c r="J612" s="166">
        <v>10122140.58</v>
      </c>
      <c r="K612" s="166">
        <v>0</v>
      </c>
      <c r="L612" s="166">
        <v>1007679.5</v>
      </c>
      <c r="M612" s="166">
        <v>0</v>
      </c>
      <c r="N612" s="162">
        <v>1007679.5</v>
      </c>
      <c r="O612" s="163">
        <v>9.9552015903734858E-2</v>
      </c>
      <c r="P612" s="162">
        <v>1007680</v>
      </c>
      <c r="Q612" s="162">
        <v>0</v>
      </c>
      <c r="R612" s="172">
        <v>0</v>
      </c>
      <c r="S612" s="154"/>
      <c r="T612" s="171">
        <v>0</v>
      </c>
      <c r="U612" s="155" t="s">
        <v>573</v>
      </c>
      <c r="W612" s="155"/>
    </row>
    <row r="613" spans="1:23">
      <c r="A613" s="155">
        <v>45349</v>
      </c>
      <c r="B613" s="156" t="s">
        <v>17</v>
      </c>
      <c r="C613" s="157">
        <v>241</v>
      </c>
      <c r="D613" s="158">
        <v>45349</v>
      </c>
      <c r="E613" s="158" t="s">
        <v>38</v>
      </c>
      <c r="F613" s="159" t="s">
        <v>18</v>
      </c>
      <c r="G613" s="164" t="s">
        <v>135</v>
      </c>
      <c r="H613" s="156" t="s">
        <v>110</v>
      </c>
      <c r="I613" s="166">
        <v>88992.68</v>
      </c>
      <c r="J613" s="166">
        <v>88992.68</v>
      </c>
      <c r="K613" s="166">
        <v>0</v>
      </c>
      <c r="L613" s="166">
        <v>8859.4</v>
      </c>
      <c r="M613" s="166">
        <v>0</v>
      </c>
      <c r="N613" s="162">
        <v>8859.4</v>
      </c>
      <c r="O613" s="163">
        <v>9.9552008097744671E-2</v>
      </c>
      <c r="P613" s="162">
        <v>8859.4</v>
      </c>
      <c r="Q613" s="162">
        <v>0</v>
      </c>
      <c r="R613" s="172">
        <v>0</v>
      </c>
      <c r="S613" s="154"/>
      <c r="T613" s="171">
        <v>0</v>
      </c>
      <c r="U613" s="155" t="s">
        <v>573</v>
      </c>
      <c r="W613" s="155"/>
    </row>
    <row r="614" spans="1:23">
      <c r="A614" s="155">
        <v>45349</v>
      </c>
      <c r="B614" s="156" t="s">
        <v>17</v>
      </c>
      <c r="C614" s="157">
        <v>241</v>
      </c>
      <c r="D614" s="158">
        <v>45349</v>
      </c>
      <c r="E614" s="158" t="s">
        <v>38</v>
      </c>
      <c r="F614" s="159" t="s">
        <v>18</v>
      </c>
      <c r="G614" s="164" t="s">
        <v>136</v>
      </c>
      <c r="H614" s="156" t="s">
        <v>110</v>
      </c>
      <c r="I614" s="166">
        <v>10629.72</v>
      </c>
      <c r="J614" s="166">
        <v>10629.72</v>
      </c>
      <c r="K614" s="166">
        <v>0</v>
      </c>
      <c r="L614" s="166">
        <v>1058.21</v>
      </c>
      <c r="M614" s="166">
        <v>0</v>
      </c>
      <c r="N614" s="162">
        <v>1058.21</v>
      </c>
      <c r="O614" s="163">
        <v>9.9552010777329988E-2</v>
      </c>
      <c r="P614" s="162">
        <v>1058.21</v>
      </c>
      <c r="Q614" s="162">
        <v>0</v>
      </c>
      <c r="R614" s="172">
        <v>0</v>
      </c>
      <c r="S614" s="154"/>
      <c r="T614" s="171">
        <v>0</v>
      </c>
      <c r="U614" s="155" t="s">
        <v>573</v>
      </c>
      <c r="W614" s="155"/>
    </row>
    <row r="615" spans="1:23">
      <c r="A615" s="155">
        <v>45350</v>
      </c>
      <c r="B615" s="156" t="s">
        <v>17</v>
      </c>
      <c r="C615" s="157">
        <v>240</v>
      </c>
      <c r="D615" s="158">
        <v>45350</v>
      </c>
      <c r="E615" s="158" t="s">
        <v>38</v>
      </c>
      <c r="F615" s="159" t="s">
        <v>18</v>
      </c>
      <c r="G615" s="164" t="s">
        <v>137</v>
      </c>
      <c r="H615" s="156" t="s">
        <v>138</v>
      </c>
      <c r="I615" s="166">
        <v>7991.3</v>
      </c>
      <c r="J615" s="166">
        <v>7991.3</v>
      </c>
      <c r="K615" s="166">
        <v>0</v>
      </c>
      <c r="L615" s="166">
        <v>1591.1</v>
      </c>
      <c r="M615" s="166">
        <v>0</v>
      </c>
      <c r="N615" s="162">
        <v>1591.1</v>
      </c>
      <c r="O615" s="163">
        <v>0.1991040256278703</v>
      </c>
      <c r="P615" s="162">
        <v>1591.1</v>
      </c>
      <c r="Q615" s="162">
        <v>0</v>
      </c>
      <c r="R615" s="172">
        <v>0</v>
      </c>
      <c r="S615" s="154"/>
      <c r="T615" s="171">
        <v>0</v>
      </c>
      <c r="U615" s="155" t="s">
        <v>573</v>
      </c>
      <c r="W615" s="155"/>
    </row>
    <row r="616" spans="1:23">
      <c r="A616" s="155">
        <v>45352</v>
      </c>
      <c r="B616" s="156" t="s">
        <v>17</v>
      </c>
      <c r="C616" s="157">
        <v>238</v>
      </c>
      <c r="D616" s="158">
        <v>45352</v>
      </c>
      <c r="E616" s="158" t="s">
        <v>38</v>
      </c>
      <c r="F616" s="159" t="s">
        <v>18</v>
      </c>
      <c r="G616" s="164" t="s">
        <v>139</v>
      </c>
      <c r="H616" s="156" t="s">
        <v>140</v>
      </c>
      <c r="I616" s="166">
        <v>36825.79</v>
      </c>
      <c r="J616" s="166">
        <v>36825.79</v>
      </c>
      <c r="K616" s="166">
        <v>0</v>
      </c>
      <c r="L616" s="166">
        <v>9155.25</v>
      </c>
      <c r="M616" s="166">
        <v>0</v>
      </c>
      <c r="N616" s="162">
        <v>9155.25</v>
      </c>
      <c r="O616" s="163">
        <v>0.24860973790378971</v>
      </c>
      <c r="P616" s="162">
        <v>9155.25</v>
      </c>
      <c r="Q616" s="162">
        <v>0</v>
      </c>
      <c r="R616" s="172">
        <v>0</v>
      </c>
      <c r="S616" s="154"/>
      <c r="T616" s="171">
        <v>0</v>
      </c>
      <c r="U616" s="155" t="s">
        <v>573</v>
      </c>
      <c r="W616" s="155"/>
    </row>
    <row r="617" spans="1:23">
      <c r="A617" s="155">
        <v>45352</v>
      </c>
      <c r="B617" s="156" t="s">
        <v>17</v>
      </c>
      <c r="C617" s="157">
        <v>238</v>
      </c>
      <c r="D617" s="158">
        <v>45352</v>
      </c>
      <c r="E617" s="158" t="s">
        <v>38</v>
      </c>
      <c r="F617" s="159" t="s">
        <v>18</v>
      </c>
      <c r="G617" s="164" t="s">
        <v>141</v>
      </c>
      <c r="H617" s="156" t="s">
        <v>140</v>
      </c>
      <c r="I617" s="166">
        <v>85500.86</v>
      </c>
      <c r="J617" s="166">
        <v>85500.86</v>
      </c>
      <c r="K617" s="166">
        <v>0</v>
      </c>
      <c r="L617" s="166">
        <v>17015.599999999999</v>
      </c>
      <c r="M617" s="166">
        <v>0</v>
      </c>
      <c r="N617" s="162">
        <v>17015.599999999999</v>
      </c>
      <c r="O617" s="163">
        <v>0.1990108637503763</v>
      </c>
      <c r="P617" s="162">
        <v>17015.599999999999</v>
      </c>
      <c r="Q617" s="162">
        <v>0</v>
      </c>
      <c r="R617" s="172">
        <v>0</v>
      </c>
      <c r="S617" s="154"/>
      <c r="T617" s="171">
        <v>0</v>
      </c>
      <c r="U617" s="155" t="s">
        <v>573</v>
      </c>
      <c r="W617" s="155"/>
    </row>
    <row r="618" spans="1:23">
      <c r="A618" s="155">
        <v>45352</v>
      </c>
      <c r="B618" s="156" t="s">
        <v>17</v>
      </c>
      <c r="C618" s="157">
        <v>238</v>
      </c>
      <c r="D618" s="158">
        <v>45352</v>
      </c>
      <c r="E618" s="158" t="s">
        <v>38</v>
      </c>
      <c r="F618" s="159" t="s">
        <v>18</v>
      </c>
      <c r="G618" s="164" t="s">
        <v>142</v>
      </c>
      <c r="H618" s="156" t="s">
        <v>140</v>
      </c>
      <c r="I618" s="166">
        <v>10378.31</v>
      </c>
      <c r="J618" s="166">
        <v>10378.31</v>
      </c>
      <c r="K618" s="166">
        <v>0</v>
      </c>
      <c r="L618" s="166">
        <v>1029.2</v>
      </c>
      <c r="M618" s="166">
        <v>0</v>
      </c>
      <c r="N618" s="162">
        <v>1029.2</v>
      </c>
      <c r="O618" s="163">
        <v>9.9168361708216468E-2</v>
      </c>
      <c r="P618" s="162">
        <v>1029.2</v>
      </c>
      <c r="Q618" s="162">
        <v>0</v>
      </c>
      <c r="R618" s="172">
        <v>0</v>
      </c>
      <c r="S618" s="154"/>
      <c r="T618" s="171">
        <v>0</v>
      </c>
      <c r="U618" s="155" t="s">
        <v>573</v>
      </c>
      <c r="W618" s="155"/>
    </row>
    <row r="619" spans="1:23">
      <c r="A619" s="155">
        <v>45355</v>
      </c>
      <c r="B619" s="156" t="s">
        <v>17</v>
      </c>
      <c r="C619" s="157">
        <v>235</v>
      </c>
      <c r="D619" s="158">
        <v>45355</v>
      </c>
      <c r="E619" s="158" t="s">
        <v>38</v>
      </c>
      <c r="F619" s="159" t="s">
        <v>18</v>
      </c>
      <c r="G619" s="164" t="s">
        <v>143</v>
      </c>
      <c r="H619" s="156" t="s">
        <v>144</v>
      </c>
      <c r="I619" s="166">
        <v>67531.47</v>
      </c>
      <c r="J619" s="166">
        <v>67531.47</v>
      </c>
      <c r="K619" s="166">
        <v>0</v>
      </c>
      <c r="L619" s="166">
        <v>6722.89</v>
      </c>
      <c r="M619" s="166">
        <v>0</v>
      </c>
      <c r="N619" s="162">
        <v>6722.89</v>
      </c>
      <c r="O619" s="163">
        <v>9.9551957035734606E-2</v>
      </c>
      <c r="P619" s="162">
        <v>6722.89</v>
      </c>
      <c r="Q619" s="162">
        <v>0</v>
      </c>
      <c r="R619" s="172">
        <v>0</v>
      </c>
      <c r="S619" s="154"/>
      <c r="T619" s="171">
        <v>0</v>
      </c>
      <c r="U619" s="155" t="s">
        <v>573</v>
      </c>
      <c r="W619" s="155"/>
    </row>
    <row r="620" spans="1:23">
      <c r="A620" s="155">
        <v>45355</v>
      </c>
      <c r="B620" s="156" t="s">
        <v>17</v>
      </c>
      <c r="C620" s="157">
        <v>235</v>
      </c>
      <c r="D620" s="158">
        <v>45355</v>
      </c>
      <c r="E620" s="158" t="s">
        <v>38</v>
      </c>
      <c r="F620" s="159" t="s">
        <v>18</v>
      </c>
      <c r="G620" s="164" t="s">
        <v>145</v>
      </c>
      <c r="H620" s="156" t="s">
        <v>144</v>
      </c>
      <c r="I620" s="166">
        <v>58465.66</v>
      </c>
      <c r="J620" s="166">
        <v>58465.66</v>
      </c>
      <c r="K620" s="166">
        <v>0</v>
      </c>
      <c r="L620" s="166">
        <v>5820.37</v>
      </c>
      <c r="M620" s="166">
        <v>0</v>
      </c>
      <c r="N620" s="162">
        <v>5820.37</v>
      </c>
      <c r="O620" s="163">
        <v>9.9551942114396719E-2</v>
      </c>
      <c r="P620" s="162">
        <v>5820.37</v>
      </c>
      <c r="Q620" s="162">
        <v>0</v>
      </c>
      <c r="R620" s="172">
        <v>0</v>
      </c>
      <c r="S620" s="154"/>
      <c r="T620" s="171">
        <v>0</v>
      </c>
      <c r="U620" s="155" t="s">
        <v>573</v>
      </c>
      <c r="W620" s="155"/>
    </row>
    <row r="621" spans="1:23">
      <c r="A621" s="155">
        <v>45355</v>
      </c>
      <c r="B621" s="156" t="s">
        <v>17</v>
      </c>
      <c r="C621" s="157">
        <v>235</v>
      </c>
      <c r="D621" s="158">
        <v>45355</v>
      </c>
      <c r="E621" s="158" t="s">
        <v>38</v>
      </c>
      <c r="F621" s="159" t="s">
        <v>18</v>
      </c>
      <c r="G621" s="164" t="s">
        <v>146</v>
      </c>
      <c r="H621" s="156" t="s">
        <v>144</v>
      </c>
      <c r="I621" s="166">
        <v>8753.6200000000008</v>
      </c>
      <c r="J621" s="166">
        <v>8753.6200000000008</v>
      </c>
      <c r="K621" s="166">
        <v>0</v>
      </c>
      <c r="L621" s="166">
        <v>871.44</v>
      </c>
      <c r="M621" s="166">
        <v>0</v>
      </c>
      <c r="N621" s="162">
        <v>871.44</v>
      </c>
      <c r="O621" s="163">
        <v>9.9551956790447829E-2</v>
      </c>
      <c r="P621" s="162">
        <v>871.44</v>
      </c>
      <c r="Q621" s="162">
        <v>0</v>
      </c>
      <c r="R621" s="172">
        <v>0</v>
      </c>
      <c r="S621" s="154"/>
      <c r="T621" s="171">
        <v>0</v>
      </c>
      <c r="U621" s="155" t="s">
        <v>573</v>
      </c>
      <c r="W621" s="155"/>
    </row>
    <row r="622" spans="1:23">
      <c r="A622" s="155">
        <v>45356</v>
      </c>
      <c r="B622" s="156" t="s">
        <v>17</v>
      </c>
      <c r="C622" s="157">
        <v>234</v>
      </c>
      <c r="D622" s="158">
        <v>45356</v>
      </c>
      <c r="E622" s="158" t="s">
        <v>38</v>
      </c>
      <c r="F622" s="159" t="s">
        <v>18</v>
      </c>
      <c r="G622" s="164" t="s">
        <v>147</v>
      </c>
      <c r="H622" s="156" t="s">
        <v>148</v>
      </c>
      <c r="I622" s="166">
        <v>10045</v>
      </c>
      <c r="J622" s="166">
        <v>0</v>
      </c>
      <c r="K622" s="166">
        <v>10045</v>
      </c>
      <c r="L622" s="166">
        <v>1000</v>
      </c>
      <c r="M622" s="166">
        <v>0</v>
      </c>
      <c r="N622" s="162">
        <v>1000</v>
      </c>
      <c r="O622" s="163">
        <v>9.9552015928322551E-2</v>
      </c>
      <c r="P622" s="162">
        <v>0</v>
      </c>
      <c r="Q622" s="162">
        <v>1000</v>
      </c>
      <c r="R622" s="172">
        <v>50</v>
      </c>
      <c r="S622" s="154"/>
      <c r="T622" s="171">
        <v>950</v>
      </c>
      <c r="U622" s="155" t="s">
        <v>573</v>
      </c>
      <c r="W622" s="155"/>
    </row>
    <row r="623" spans="1:23">
      <c r="A623" s="155">
        <v>45356</v>
      </c>
      <c r="B623" s="156" t="s">
        <v>17</v>
      </c>
      <c r="C623" s="157">
        <v>234</v>
      </c>
      <c r="D623" s="158">
        <v>45356</v>
      </c>
      <c r="E623" s="158" t="s">
        <v>38</v>
      </c>
      <c r="F623" s="159" t="s">
        <v>18</v>
      </c>
      <c r="G623" s="164" t="s">
        <v>149</v>
      </c>
      <c r="H623" s="156" t="s">
        <v>20</v>
      </c>
      <c r="I623" s="166">
        <v>1315554.46</v>
      </c>
      <c r="J623" s="166">
        <v>1315554.46</v>
      </c>
      <c r="K623" s="166">
        <v>0</v>
      </c>
      <c r="L623" s="166"/>
      <c r="M623" s="166">
        <v>0</v>
      </c>
      <c r="N623" s="162">
        <v>0</v>
      </c>
      <c r="O623" s="163">
        <v>0</v>
      </c>
      <c r="P623" s="162">
        <v>0</v>
      </c>
      <c r="Q623" s="162">
        <v>0</v>
      </c>
      <c r="R623" s="172">
        <v>0</v>
      </c>
      <c r="S623" s="154"/>
      <c r="T623" s="171">
        <v>0</v>
      </c>
      <c r="U623" s="155" t="s">
        <v>573</v>
      </c>
      <c r="W623" s="155"/>
    </row>
    <row r="624" spans="1:23">
      <c r="A624" s="155">
        <v>45357</v>
      </c>
      <c r="B624" s="156" t="s">
        <v>17</v>
      </c>
      <c r="C624" s="157">
        <v>233</v>
      </c>
      <c r="D624" s="158">
        <v>45357</v>
      </c>
      <c r="E624" s="158" t="s">
        <v>38</v>
      </c>
      <c r="F624" s="159" t="s">
        <v>18</v>
      </c>
      <c r="G624" s="164" t="s">
        <v>150</v>
      </c>
      <c r="H624" s="156" t="s">
        <v>151</v>
      </c>
      <c r="I624" s="166">
        <v>1450284.66</v>
      </c>
      <c r="J624" s="166">
        <v>1450284.66</v>
      </c>
      <c r="K624" s="166">
        <v>0</v>
      </c>
      <c r="L624" s="166">
        <v>288757.52</v>
      </c>
      <c r="M624" s="166">
        <v>0</v>
      </c>
      <c r="N624" s="162">
        <v>288757.52</v>
      </c>
      <c r="O624" s="163">
        <v>0.19910402968752358</v>
      </c>
      <c r="P624" s="162">
        <v>288757.52</v>
      </c>
      <c r="Q624" s="162">
        <v>0</v>
      </c>
      <c r="R624" s="172">
        <v>0</v>
      </c>
      <c r="S624" s="154"/>
      <c r="T624" s="171">
        <v>0</v>
      </c>
      <c r="U624" s="155" t="s">
        <v>573</v>
      </c>
      <c r="W624" s="155"/>
    </row>
    <row r="625" spans="1:23">
      <c r="A625" s="155">
        <v>45358</v>
      </c>
      <c r="B625" s="156" t="s">
        <v>17</v>
      </c>
      <c r="C625" s="157">
        <v>232</v>
      </c>
      <c r="D625" s="158">
        <v>45358</v>
      </c>
      <c r="E625" s="158" t="s">
        <v>38</v>
      </c>
      <c r="F625" s="159" t="s">
        <v>18</v>
      </c>
      <c r="G625" s="164" t="s">
        <v>152</v>
      </c>
      <c r="H625" s="156" t="s">
        <v>153</v>
      </c>
      <c r="I625" s="166">
        <v>36865.15</v>
      </c>
      <c r="J625" s="166">
        <v>19000</v>
      </c>
      <c r="K625" s="166">
        <v>17865.150000000001</v>
      </c>
      <c r="L625" s="166">
        <v>7340</v>
      </c>
      <c r="M625" s="166">
        <v>0</v>
      </c>
      <c r="N625" s="162">
        <v>7340</v>
      </c>
      <c r="O625" s="163">
        <v>0.1991040318566451</v>
      </c>
      <c r="P625" s="162">
        <v>3782.976605276257</v>
      </c>
      <c r="Q625" s="162">
        <v>3557.0233947237434</v>
      </c>
      <c r="R625" s="172">
        <v>177.85116973618719</v>
      </c>
      <c r="S625" s="154"/>
      <c r="T625" s="171">
        <v>3379.1722249875561</v>
      </c>
      <c r="U625" s="155" t="s">
        <v>573</v>
      </c>
      <c r="W625" s="155"/>
    </row>
    <row r="626" spans="1:23">
      <c r="A626" s="155">
        <v>45359</v>
      </c>
      <c r="B626" s="156" t="s">
        <v>17</v>
      </c>
      <c r="C626" s="157">
        <v>231</v>
      </c>
      <c r="D626" s="158">
        <v>45359</v>
      </c>
      <c r="E626" s="158" t="s">
        <v>38</v>
      </c>
      <c r="F626" s="159" t="s">
        <v>18</v>
      </c>
      <c r="G626" s="164" t="s">
        <v>154</v>
      </c>
      <c r="H626" s="156" t="s">
        <v>101</v>
      </c>
      <c r="I626" s="166">
        <v>213456.25</v>
      </c>
      <c r="J626" s="166">
        <v>213456.25</v>
      </c>
      <c r="K626" s="166">
        <v>0</v>
      </c>
      <c r="L626" s="166">
        <v>37187.5</v>
      </c>
      <c r="M626" s="166">
        <v>0</v>
      </c>
      <c r="N626" s="162">
        <v>37187.5</v>
      </c>
      <c r="O626" s="163">
        <v>0.17421602787456447</v>
      </c>
      <c r="P626" s="162">
        <v>37187.5</v>
      </c>
      <c r="Q626" s="162">
        <v>0</v>
      </c>
      <c r="R626" s="172">
        <v>0</v>
      </c>
      <c r="S626" s="154"/>
      <c r="T626" s="171">
        <v>0</v>
      </c>
      <c r="U626" s="155" t="s">
        <v>573</v>
      </c>
      <c r="W626" s="155"/>
    </row>
    <row r="627" spans="1:23">
      <c r="A627" s="155">
        <v>45359</v>
      </c>
      <c r="B627" s="156" t="s">
        <v>17</v>
      </c>
      <c r="C627" s="157">
        <v>231</v>
      </c>
      <c r="D627" s="158">
        <v>45359</v>
      </c>
      <c r="E627" s="158" t="s">
        <v>38</v>
      </c>
      <c r="F627" s="159" t="s">
        <v>18</v>
      </c>
      <c r="G627" s="164" t="s">
        <v>155</v>
      </c>
      <c r="H627" s="156" t="s">
        <v>156</v>
      </c>
      <c r="I627" s="166">
        <v>37708.75</v>
      </c>
      <c r="J627" s="166">
        <v>37708.75</v>
      </c>
      <c r="K627" s="166">
        <v>0</v>
      </c>
      <c r="L627" s="166">
        <v>3750</v>
      </c>
      <c r="M627" s="166">
        <v>0</v>
      </c>
      <c r="N627" s="162">
        <v>3750</v>
      </c>
      <c r="O627" s="163">
        <v>9.9446414956740808E-2</v>
      </c>
      <c r="P627" s="162">
        <v>3750</v>
      </c>
      <c r="Q627" s="162">
        <v>0</v>
      </c>
      <c r="R627" s="172">
        <v>0</v>
      </c>
      <c r="S627" s="154"/>
      <c r="T627" s="171">
        <v>0</v>
      </c>
      <c r="U627" s="155" t="s">
        <v>573</v>
      </c>
      <c r="W627" s="155"/>
    </row>
    <row r="628" spans="1:23">
      <c r="A628" s="155">
        <v>45362</v>
      </c>
      <c r="B628" s="156" t="s">
        <v>17</v>
      </c>
      <c r="C628" s="157">
        <v>228</v>
      </c>
      <c r="D628" s="158">
        <v>45362</v>
      </c>
      <c r="E628" s="158" t="s">
        <v>38</v>
      </c>
      <c r="F628" s="159" t="s">
        <v>18</v>
      </c>
      <c r="G628" s="164" t="s">
        <v>157</v>
      </c>
      <c r="H628" s="156" t="s">
        <v>138</v>
      </c>
      <c r="I628" s="166">
        <v>7991.3</v>
      </c>
      <c r="J628" s="166">
        <v>7991.3</v>
      </c>
      <c r="K628" s="166">
        <v>0</v>
      </c>
      <c r="L628" s="166">
        <v>1591.1</v>
      </c>
      <c r="M628" s="166">
        <v>0</v>
      </c>
      <c r="N628" s="162">
        <v>1591.1</v>
      </c>
      <c r="O628" s="163">
        <v>0.1991040256278703</v>
      </c>
      <c r="P628" s="162">
        <v>1591.1</v>
      </c>
      <c r="Q628" s="162">
        <v>0</v>
      </c>
      <c r="R628" s="172">
        <v>0</v>
      </c>
      <c r="S628" s="154"/>
      <c r="T628" s="171">
        <v>0</v>
      </c>
      <c r="U628" s="155" t="s">
        <v>573</v>
      </c>
      <c r="W628" s="155"/>
    </row>
    <row r="629" spans="1:23">
      <c r="A629" s="155">
        <v>45363</v>
      </c>
      <c r="B629" s="156" t="s">
        <v>17</v>
      </c>
      <c r="C629" s="157">
        <v>227</v>
      </c>
      <c r="D629" s="158">
        <v>45363</v>
      </c>
      <c r="E629" s="158" t="s">
        <v>38</v>
      </c>
      <c r="F629" s="159" t="s">
        <v>18</v>
      </c>
      <c r="G629" s="164" t="s">
        <v>158</v>
      </c>
      <c r="H629" s="156" t="s">
        <v>107</v>
      </c>
      <c r="I629" s="166">
        <v>11327.51</v>
      </c>
      <c r="J629" s="166">
        <v>11327.51</v>
      </c>
      <c r="K629" s="166">
        <v>0</v>
      </c>
      <c r="L629" s="166">
        <v>1536.5</v>
      </c>
      <c r="M629" s="166">
        <v>878</v>
      </c>
      <c r="N629" s="162">
        <v>2414.5</v>
      </c>
      <c r="O629" s="163">
        <v>0.21315364100318604</v>
      </c>
      <c r="P629" s="162">
        <v>2414.5</v>
      </c>
      <c r="Q629" s="162">
        <v>0</v>
      </c>
      <c r="R629" s="172">
        <v>0</v>
      </c>
      <c r="S629" s="154"/>
      <c r="T629" s="171">
        <v>0</v>
      </c>
      <c r="U629" s="155" t="s">
        <v>573</v>
      </c>
      <c r="W629" s="155"/>
    </row>
    <row r="630" spans="1:23">
      <c r="A630" s="155">
        <v>45365</v>
      </c>
      <c r="B630" s="156" t="s">
        <v>17</v>
      </c>
      <c r="C630" s="157">
        <v>225</v>
      </c>
      <c r="D630" s="158">
        <v>45365</v>
      </c>
      <c r="E630" s="158" t="s">
        <v>38</v>
      </c>
      <c r="F630" s="159" t="s">
        <v>18</v>
      </c>
      <c r="G630" s="164" t="s">
        <v>159</v>
      </c>
      <c r="H630" s="156" t="s">
        <v>132</v>
      </c>
      <c r="I630" s="166">
        <v>54202.5</v>
      </c>
      <c r="J630" s="166">
        <v>0</v>
      </c>
      <c r="K630" s="166">
        <v>54202.5</v>
      </c>
      <c r="L630" s="166">
        <v>4500</v>
      </c>
      <c r="M630" s="166">
        <v>4500</v>
      </c>
      <c r="N630" s="162">
        <v>9000</v>
      </c>
      <c r="O630" s="163">
        <v>0.16604400166044</v>
      </c>
      <c r="P630" s="162">
        <v>0</v>
      </c>
      <c r="Q630" s="162">
        <v>9000</v>
      </c>
      <c r="R630" s="172">
        <v>450</v>
      </c>
      <c r="S630" s="154"/>
      <c r="T630" s="171">
        <v>8550</v>
      </c>
      <c r="U630" s="155" t="s">
        <v>573</v>
      </c>
      <c r="W630" s="155"/>
    </row>
    <row r="631" spans="1:23">
      <c r="A631" s="155">
        <v>45366</v>
      </c>
      <c r="B631" s="156" t="s">
        <v>17</v>
      </c>
      <c r="C631" s="157">
        <v>224</v>
      </c>
      <c r="D631" s="158">
        <v>45366</v>
      </c>
      <c r="E631" s="158" t="s">
        <v>38</v>
      </c>
      <c r="F631" s="159" t="s">
        <v>18</v>
      </c>
      <c r="G631" s="164" t="s">
        <v>160</v>
      </c>
      <c r="H631" s="156" t="s">
        <v>161</v>
      </c>
      <c r="I631" s="166">
        <v>5022.5</v>
      </c>
      <c r="J631" s="166">
        <v>5022.5</v>
      </c>
      <c r="K631" s="166">
        <v>0</v>
      </c>
      <c r="L631" s="166">
        <v>1250</v>
      </c>
      <c r="M631" s="166">
        <v>0</v>
      </c>
      <c r="N631" s="162">
        <v>1250</v>
      </c>
      <c r="O631" s="163">
        <v>0.24888003982080636</v>
      </c>
      <c r="P631" s="162">
        <v>1250</v>
      </c>
      <c r="Q631" s="162">
        <v>0</v>
      </c>
      <c r="R631" s="172">
        <v>0</v>
      </c>
      <c r="S631" s="154"/>
      <c r="T631" s="171">
        <v>0</v>
      </c>
      <c r="U631" s="155" t="s">
        <v>573</v>
      </c>
      <c r="W631" s="155"/>
    </row>
    <row r="632" spans="1:23">
      <c r="A632" s="155">
        <v>45366</v>
      </c>
      <c r="B632" s="156" t="s">
        <v>17</v>
      </c>
      <c r="C632" s="157">
        <v>224</v>
      </c>
      <c r="D632" s="158">
        <v>45366</v>
      </c>
      <c r="E632" s="158" t="s">
        <v>38</v>
      </c>
      <c r="F632" s="159" t="s">
        <v>18</v>
      </c>
      <c r="G632" s="164" t="s">
        <v>162</v>
      </c>
      <c r="H632" s="156" t="s">
        <v>161</v>
      </c>
      <c r="I632" s="166">
        <v>5022.5</v>
      </c>
      <c r="J632" s="166">
        <v>5022.5</v>
      </c>
      <c r="K632" s="166">
        <v>0</v>
      </c>
      <c r="L632" s="166">
        <v>500</v>
      </c>
      <c r="M632" s="166">
        <v>0</v>
      </c>
      <c r="N632" s="162">
        <v>500</v>
      </c>
      <c r="O632" s="163">
        <v>9.9552015928322551E-2</v>
      </c>
      <c r="P632" s="162">
        <v>500</v>
      </c>
      <c r="Q632" s="162">
        <v>0</v>
      </c>
      <c r="R632" s="172">
        <v>0</v>
      </c>
      <c r="S632" s="154"/>
      <c r="T632" s="171">
        <v>0</v>
      </c>
      <c r="U632" s="155" t="s">
        <v>573</v>
      </c>
      <c r="W632" s="155"/>
    </row>
    <row r="633" spans="1:23">
      <c r="A633" s="155">
        <v>45366</v>
      </c>
      <c r="B633" s="156" t="s">
        <v>17</v>
      </c>
      <c r="C633" s="157">
        <v>224</v>
      </c>
      <c r="D633" s="158">
        <v>45366</v>
      </c>
      <c r="E633" s="158" t="s">
        <v>38</v>
      </c>
      <c r="F633" s="159" t="s">
        <v>18</v>
      </c>
      <c r="G633" s="164" t="s">
        <v>163</v>
      </c>
      <c r="H633" s="156" t="s">
        <v>161</v>
      </c>
      <c r="I633" s="166">
        <v>23909.11</v>
      </c>
      <c r="J633" s="166">
        <v>23909.11</v>
      </c>
      <c r="K633" s="166">
        <v>0</v>
      </c>
      <c r="L633" s="166">
        <v>2380.1999999999998</v>
      </c>
      <c r="M633" s="166">
        <v>0</v>
      </c>
      <c r="N633" s="162">
        <v>2380.1999999999998</v>
      </c>
      <c r="O633" s="163">
        <v>9.9552011764553333E-2</v>
      </c>
      <c r="P633" s="162">
        <v>2380.1999999999998</v>
      </c>
      <c r="Q633" s="162">
        <v>0</v>
      </c>
      <c r="R633" s="172">
        <v>0</v>
      </c>
      <c r="S633" s="154"/>
      <c r="T633" s="171">
        <v>0</v>
      </c>
      <c r="U633" s="155" t="s">
        <v>573</v>
      </c>
      <c r="W633" s="155"/>
    </row>
    <row r="634" spans="1:23">
      <c r="A634" s="155">
        <v>45366</v>
      </c>
      <c r="B634" s="156" t="s">
        <v>17</v>
      </c>
      <c r="C634" s="157">
        <v>224</v>
      </c>
      <c r="D634" s="158">
        <v>45366</v>
      </c>
      <c r="E634" s="158" t="s">
        <v>38</v>
      </c>
      <c r="F634" s="159" t="s">
        <v>18</v>
      </c>
      <c r="G634" s="164" t="s">
        <v>164</v>
      </c>
      <c r="H634" s="156" t="s">
        <v>161</v>
      </c>
      <c r="I634" s="166">
        <v>5022.5</v>
      </c>
      <c r="J634" s="166">
        <v>5022.5</v>
      </c>
      <c r="K634" s="166">
        <v>0</v>
      </c>
      <c r="L634" s="166">
        <v>1000</v>
      </c>
      <c r="M634" s="166">
        <v>0</v>
      </c>
      <c r="N634" s="162">
        <v>1000</v>
      </c>
      <c r="O634" s="163">
        <v>0.1991040318566451</v>
      </c>
      <c r="P634" s="162">
        <v>1000</v>
      </c>
      <c r="Q634" s="162">
        <v>0</v>
      </c>
      <c r="R634" s="172">
        <v>0</v>
      </c>
      <c r="S634" s="154"/>
      <c r="T634" s="171">
        <v>0</v>
      </c>
      <c r="U634" s="155" t="s">
        <v>573</v>
      </c>
      <c r="W634" s="155"/>
    </row>
    <row r="635" spans="1:23">
      <c r="A635" s="155">
        <v>45369</v>
      </c>
      <c r="B635" s="156" t="s">
        <v>17</v>
      </c>
      <c r="C635" s="157">
        <v>221</v>
      </c>
      <c r="D635" s="158">
        <v>45369</v>
      </c>
      <c r="E635" s="158" t="s">
        <v>38</v>
      </c>
      <c r="F635" s="159" t="s">
        <v>18</v>
      </c>
      <c r="G635" s="164" t="s">
        <v>165</v>
      </c>
      <c r="H635" s="156" t="s">
        <v>166</v>
      </c>
      <c r="I635" s="166">
        <v>2838242.08</v>
      </c>
      <c r="J635" s="166">
        <v>2838242.08</v>
      </c>
      <c r="K635" s="166">
        <v>0</v>
      </c>
      <c r="L635" s="166">
        <v>280543.35999999999</v>
      </c>
      <c r="M635" s="166">
        <v>0</v>
      </c>
      <c r="N635" s="162">
        <v>280543.35999999999</v>
      </c>
      <c r="O635" s="163">
        <v>9.8844056318127732E-2</v>
      </c>
      <c r="P635" s="162">
        <v>280543.35999999999</v>
      </c>
      <c r="Q635" s="162">
        <v>0</v>
      </c>
      <c r="R635" s="172">
        <v>0</v>
      </c>
      <c r="S635" s="154"/>
      <c r="T635" s="171">
        <v>0</v>
      </c>
      <c r="U635" s="155" t="s">
        <v>573</v>
      </c>
      <c r="W635" s="155"/>
    </row>
    <row r="636" spans="1:23">
      <c r="A636" s="155">
        <v>45369</v>
      </c>
      <c r="B636" s="156" t="s">
        <v>17</v>
      </c>
      <c r="C636" s="157">
        <v>221</v>
      </c>
      <c r="D636" s="158">
        <v>45369</v>
      </c>
      <c r="E636" s="158" t="s">
        <v>38</v>
      </c>
      <c r="F636" s="159" t="s">
        <v>18</v>
      </c>
      <c r="G636" s="164" t="s">
        <v>167</v>
      </c>
      <c r="H636" s="156" t="s">
        <v>92</v>
      </c>
      <c r="I636" s="166">
        <v>71861.75</v>
      </c>
      <c r="J636" s="166">
        <v>71861.75</v>
      </c>
      <c r="K636" s="166">
        <v>0</v>
      </c>
      <c r="L636" s="166">
        <v>12512.5</v>
      </c>
      <c r="M636" s="166">
        <v>0</v>
      </c>
      <c r="N636" s="162">
        <v>12512.5</v>
      </c>
      <c r="O636" s="163">
        <v>0.17411905499100705</v>
      </c>
      <c r="P636" s="162">
        <v>12512.5</v>
      </c>
      <c r="Q636" s="162">
        <v>0</v>
      </c>
      <c r="R636" s="172">
        <v>0</v>
      </c>
      <c r="S636" s="154"/>
      <c r="T636" s="171">
        <v>0</v>
      </c>
      <c r="U636" s="155" t="s">
        <v>573</v>
      </c>
      <c r="W636" s="155"/>
    </row>
    <row r="637" spans="1:23">
      <c r="A637" s="155">
        <v>45369</v>
      </c>
      <c r="B637" s="156" t="s">
        <v>17</v>
      </c>
      <c r="C637" s="157">
        <v>221</v>
      </c>
      <c r="D637" s="158">
        <v>45369</v>
      </c>
      <c r="E637" s="158" t="s">
        <v>38</v>
      </c>
      <c r="F637" s="159" t="s">
        <v>18</v>
      </c>
      <c r="G637" s="164" t="s">
        <v>168</v>
      </c>
      <c r="H637" s="156" t="s">
        <v>20</v>
      </c>
      <c r="I637" s="166">
        <v>716302.31</v>
      </c>
      <c r="J637" s="166">
        <v>0</v>
      </c>
      <c r="K637" s="166">
        <v>716302.31</v>
      </c>
      <c r="L637" s="166"/>
      <c r="M637" s="166">
        <v>0</v>
      </c>
      <c r="N637" s="162">
        <v>0</v>
      </c>
      <c r="O637" s="163">
        <v>0</v>
      </c>
      <c r="P637" s="162">
        <v>0</v>
      </c>
      <c r="Q637" s="162">
        <v>0</v>
      </c>
      <c r="R637" s="172">
        <v>0</v>
      </c>
      <c r="S637" s="154"/>
      <c r="T637" s="171">
        <v>0</v>
      </c>
      <c r="U637" s="155" t="s">
        <v>573</v>
      </c>
      <c r="W637" s="155"/>
    </row>
    <row r="638" spans="1:23">
      <c r="A638" s="155">
        <v>45371</v>
      </c>
      <c r="B638" s="156" t="s">
        <v>17</v>
      </c>
      <c r="C638" s="157">
        <v>219</v>
      </c>
      <c r="D638" s="158">
        <v>45371</v>
      </c>
      <c r="E638" s="158" t="s">
        <v>38</v>
      </c>
      <c r="F638" s="159" t="s">
        <v>18</v>
      </c>
      <c r="G638" s="164" t="s">
        <v>169</v>
      </c>
      <c r="H638" s="156" t="s">
        <v>148</v>
      </c>
      <c r="I638" s="166">
        <v>914828.1</v>
      </c>
      <c r="J638" s="166">
        <v>914828.1</v>
      </c>
      <c r="K638" s="166">
        <v>0</v>
      </c>
      <c r="L638" s="166">
        <v>91069</v>
      </c>
      <c r="M638" s="166">
        <v>0</v>
      </c>
      <c r="N638" s="162">
        <v>91069</v>
      </c>
      <c r="O638" s="163">
        <v>9.9547663653969526E-2</v>
      </c>
      <c r="P638" s="162">
        <v>91069</v>
      </c>
      <c r="Q638" s="162">
        <v>0</v>
      </c>
      <c r="R638" s="172">
        <v>0</v>
      </c>
      <c r="S638" s="154"/>
      <c r="T638" s="171">
        <v>0</v>
      </c>
      <c r="U638" s="155" t="s">
        <v>573</v>
      </c>
      <c r="W638" s="155"/>
    </row>
    <row r="639" spans="1:23">
      <c r="A639" s="155">
        <v>45371</v>
      </c>
      <c r="B639" s="156" t="s">
        <v>17</v>
      </c>
      <c r="C639" s="157">
        <v>219</v>
      </c>
      <c r="D639" s="158">
        <v>45371</v>
      </c>
      <c r="E639" s="158" t="s">
        <v>38</v>
      </c>
      <c r="F639" s="159" t="s">
        <v>18</v>
      </c>
      <c r="G639" s="164" t="s">
        <v>170</v>
      </c>
      <c r="H639" s="156" t="s">
        <v>132</v>
      </c>
      <c r="I639" s="166">
        <v>45202.5</v>
      </c>
      <c r="J639" s="166">
        <v>0</v>
      </c>
      <c r="K639" s="166">
        <v>45202.5</v>
      </c>
      <c r="L639" s="166">
        <v>4500</v>
      </c>
      <c r="M639" s="166">
        <v>4500</v>
      </c>
      <c r="N639" s="162">
        <v>9000</v>
      </c>
      <c r="O639" s="163">
        <v>0.1991040318566451</v>
      </c>
      <c r="P639" s="162">
        <v>0</v>
      </c>
      <c r="Q639" s="162">
        <v>9000</v>
      </c>
      <c r="R639" s="172">
        <v>450</v>
      </c>
      <c r="S639" s="154"/>
      <c r="T639" s="171">
        <v>8550</v>
      </c>
      <c r="U639" s="155" t="s">
        <v>573</v>
      </c>
      <c r="W639" s="155"/>
    </row>
    <row r="640" spans="1:23">
      <c r="A640" s="155">
        <v>45371</v>
      </c>
      <c r="B640" s="156" t="s">
        <v>17</v>
      </c>
      <c r="C640" s="157">
        <v>219</v>
      </c>
      <c r="D640" s="158">
        <v>45371</v>
      </c>
      <c r="E640" s="158" t="s">
        <v>38</v>
      </c>
      <c r="F640" s="159" t="s">
        <v>18</v>
      </c>
      <c r="G640" s="164">
        <v>14808</v>
      </c>
      <c r="H640" s="156" t="s">
        <v>166</v>
      </c>
      <c r="I640" s="166">
        <v>-100537.28</v>
      </c>
      <c r="J640" s="166">
        <v>0</v>
      </c>
      <c r="K640" s="166">
        <v>-100537.28</v>
      </c>
      <c r="L640" s="166">
        <v>-9939.4</v>
      </c>
      <c r="M640" s="166">
        <v>0</v>
      </c>
      <c r="N640" s="162">
        <v>-9939.4</v>
      </c>
      <c r="O640" s="163">
        <v>9.886282978811442E-2</v>
      </c>
      <c r="P640" s="162">
        <v>0</v>
      </c>
      <c r="Q640" s="162">
        <v>-9939.4</v>
      </c>
      <c r="R640" s="172">
        <v>-496.97</v>
      </c>
      <c r="S640" s="154"/>
      <c r="T640" s="171">
        <v>-9442.43</v>
      </c>
      <c r="U640" s="155" t="s">
        <v>573</v>
      </c>
      <c r="W640" s="155"/>
    </row>
    <row r="641" spans="1:23">
      <c r="A641" s="155">
        <v>45372</v>
      </c>
      <c r="B641" s="156" t="s">
        <v>17</v>
      </c>
      <c r="C641" s="157">
        <v>218</v>
      </c>
      <c r="D641" s="158">
        <v>45372</v>
      </c>
      <c r="E641" s="158" t="s">
        <v>38</v>
      </c>
      <c r="F641" s="159" t="s">
        <v>18</v>
      </c>
      <c r="G641" s="164" t="s">
        <v>171</v>
      </c>
      <c r="H641" s="156" t="s">
        <v>172</v>
      </c>
      <c r="I641" s="166">
        <v>385482.9</v>
      </c>
      <c r="J641" s="166">
        <v>385482.9</v>
      </c>
      <c r="K641" s="166">
        <v>0</v>
      </c>
      <c r="L641" s="166">
        <v>38375.599999999999</v>
      </c>
      <c r="M641" s="166">
        <v>0</v>
      </c>
      <c r="N641" s="162">
        <v>38375.599999999999</v>
      </c>
      <c r="O641" s="163">
        <v>9.9552016444828029E-2</v>
      </c>
      <c r="P641" s="162">
        <v>38375.599999999999</v>
      </c>
      <c r="Q641" s="162">
        <v>0</v>
      </c>
      <c r="R641" s="172">
        <v>0</v>
      </c>
      <c r="S641" s="154"/>
      <c r="T641" s="171">
        <v>0</v>
      </c>
      <c r="U641" s="155" t="s">
        <v>573</v>
      </c>
      <c r="W641" s="155"/>
    </row>
    <row r="642" spans="1:23">
      <c r="A642" s="155">
        <v>45377</v>
      </c>
      <c r="B642" s="156" t="s">
        <v>17</v>
      </c>
      <c r="C642" s="157">
        <v>213</v>
      </c>
      <c r="D642" s="158">
        <v>45377</v>
      </c>
      <c r="E642" s="158" t="s">
        <v>38</v>
      </c>
      <c r="F642" s="159" t="s">
        <v>18</v>
      </c>
      <c r="G642" s="164" t="s">
        <v>173</v>
      </c>
      <c r="H642" s="156" t="s">
        <v>174</v>
      </c>
      <c r="I642" s="166">
        <v>-19587.75</v>
      </c>
      <c r="J642" s="166">
        <v>0</v>
      </c>
      <c r="K642" s="166">
        <v>-19587.75</v>
      </c>
      <c r="L642" s="166">
        <v>-1950</v>
      </c>
      <c r="M642" s="166">
        <v>-975</v>
      </c>
      <c r="N642" s="162">
        <v>-2925</v>
      </c>
      <c r="O642" s="163">
        <v>0.14932802389248381</v>
      </c>
      <c r="P642" s="162">
        <v>0</v>
      </c>
      <c r="Q642" s="162">
        <v>-2925</v>
      </c>
      <c r="R642" s="172">
        <v>-146.25</v>
      </c>
      <c r="S642" s="154"/>
      <c r="T642" s="171">
        <v>-2778.75</v>
      </c>
      <c r="U642" s="155" t="s">
        <v>573</v>
      </c>
      <c r="W642" s="155"/>
    </row>
    <row r="643" spans="1:23">
      <c r="A643" s="155">
        <v>45377</v>
      </c>
      <c r="B643" s="156" t="s">
        <v>17</v>
      </c>
      <c r="C643" s="157">
        <v>213</v>
      </c>
      <c r="D643" s="158">
        <v>45377</v>
      </c>
      <c r="E643" s="158" t="s">
        <v>38</v>
      </c>
      <c r="F643" s="159" t="s">
        <v>18</v>
      </c>
      <c r="G643" s="164" t="s">
        <v>175</v>
      </c>
      <c r="H643" s="156" t="s">
        <v>174</v>
      </c>
      <c r="I643" s="166">
        <v>300119.49</v>
      </c>
      <c r="J643" s="166">
        <v>125326.48</v>
      </c>
      <c r="K643" s="166">
        <v>174793.01</v>
      </c>
      <c r="L643" s="166">
        <v>74693.75</v>
      </c>
      <c r="M643" s="166">
        <v>0</v>
      </c>
      <c r="N643" s="162">
        <v>74693.75</v>
      </c>
      <c r="O643" s="163">
        <v>0.24888003774763179</v>
      </c>
      <c r="P643" s="162">
        <v>31191.259073177818</v>
      </c>
      <c r="Q643" s="162">
        <v>43502.490926822182</v>
      </c>
      <c r="R643" s="172">
        <v>2175.1245463411092</v>
      </c>
      <c r="S643" s="154"/>
      <c r="T643" s="171">
        <v>41327.366380481071</v>
      </c>
      <c r="U643" s="155" t="s">
        <v>573</v>
      </c>
      <c r="W643" s="155"/>
    </row>
    <row r="644" spans="1:23">
      <c r="A644" s="155">
        <v>45377</v>
      </c>
      <c r="B644" s="156" t="s">
        <v>17</v>
      </c>
      <c r="C644" s="157">
        <v>213</v>
      </c>
      <c r="D644" s="158">
        <v>45377</v>
      </c>
      <c r="E644" s="158" t="s">
        <v>38</v>
      </c>
      <c r="F644" s="159" t="s">
        <v>18</v>
      </c>
      <c r="G644" s="164" t="s">
        <v>176</v>
      </c>
      <c r="H644" s="156" t="s">
        <v>174</v>
      </c>
      <c r="I644" s="166">
        <v>24324.97</v>
      </c>
      <c r="J644" s="166">
        <v>24075.98</v>
      </c>
      <c r="K644" s="166">
        <v>248.9900000000016</v>
      </c>
      <c r="L644" s="166">
        <v>6054</v>
      </c>
      <c r="M644" s="166">
        <v>0</v>
      </c>
      <c r="N644" s="162">
        <v>6054</v>
      </c>
      <c r="O644" s="163">
        <v>0.24888006028373313</v>
      </c>
      <c r="P644" s="162">
        <v>5992.0313537899528</v>
      </c>
      <c r="Q644" s="162">
        <v>61.968646210047112</v>
      </c>
      <c r="R644" s="172">
        <v>3.0984323105023557</v>
      </c>
      <c r="S644" s="154"/>
      <c r="T644" s="171">
        <v>58.870213899544758</v>
      </c>
      <c r="U644" s="155" t="s">
        <v>573</v>
      </c>
      <c r="W644" s="155"/>
    </row>
    <row r="645" spans="1:23">
      <c r="A645" s="155">
        <v>45377</v>
      </c>
      <c r="B645" s="156" t="s">
        <v>17</v>
      </c>
      <c r="C645" s="157">
        <v>213</v>
      </c>
      <c r="D645" s="158">
        <v>45377</v>
      </c>
      <c r="E645" s="158" t="s">
        <v>38</v>
      </c>
      <c r="F645" s="159" t="s">
        <v>18</v>
      </c>
      <c r="G645" s="164" t="s">
        <v>177</v>
      </c>
      <c r="H645" s="156" t="s">
        <v>174</v>
      </c>
      <c r="I645" s="166">
        <v>15202.11</v>
      </c>
      <c r="J645" s="166">
        <v>15202.11</v>
      </c>
      <c r="K645" s="166">
        <v>0</v>
      </c>
      <c r="L645" s="166">
        <v>1513.4</v>
      </c>
      <c r="M645" s="166">
        <v>0</v>
      </c>
      <c r="N645" s="162">
        <v>1513.4</v>
      </c>
      <c r="O645" s="163">
        <v>9.9551970088362737E-2</v>
      </c>
      <c r="P645" s="162">
        <v>1513.4</v>
      </c>
      <c r="Q645" s="162">
        <v>0</v>
      </c>
      <c r="R645" s="172">
        <v>0</v>
      </c>
      <c r="S645" s="154"/>
      <c r="T645" s="171">
        <v>0</v>
      </c>
      <c r="U645" s="155" t="s">
        <v>573</v>
      </c>
      <c r="W645" s="155"/>
    </row>
    <row r="646" spans="1:23">
      <c r="A646" s="155">
        <v>45377</v>
      </c>
      <c r="B646" s="156" t="s">
        <v>17</v>
      </c>
      <c r="C646" s="157">
        <v>213</v>
      </c>
      <c r="D646" s="158">
        <v>45377</v>
      </c>
      <c r="E646" s="158" t="s">
        <v>38</v>
      </c>
      <c r="F646" s="159" t="s">
        <v>18</v>
      </c>
      <c r="G646" s="164" t="s">
        <v>178</v>
      </c>
      <c r="H646" s="156" t="s">
        <v>174</v>
      </c>
      <c r="I646" s="166">
        <v>19587.75</v>
      </c>
      <c r="J646" s="166">
        <v>0</v>
      </c>
      <c r="K646" s="166">
        <v>19587.75</v>
      </c>
      <c r="L646" s="166">
        <v>1950</v>
      </c>
      <c r="M646" s="166">
        <v>975</v>
      </c>
      <c r="N646" s="162">
        <v>2925</v>
      </c>
      <c r="O646" s="163">
        <v>0.14932802389248381</v>
      </c>
      <c r="P646" s="162">
        <v>0</v>
      </c>
      <c r="Q646" s="162">
        <v>2925</v>
      </c>
      <c r="R646" s="172">
        <v>146.25</v>
      </c>
      <c r="S646" s="154"/>
      <c r="T646" s="171">
        <v>2778.75</v>
      </c>
      <c r="U646" s="155" t="s">
        <v>573</v>
      </c>
      <c r="W646" s="155"/>
    </row>
    <row r="647" spans="1:23">
      <c r="A647" s="155">
        <v>45377</v>
      </c>
      <c r="B647" s="156" t="s">
        <v>17</v>
      </c>
      <c r="C647" s="157">
        <v>213</v>
      </c>
      <c r="D647" s="158">
        <v>45377</v>
      </c>
      <c r="E647" s="158" t="s">
        <v>38</v>
      </c>
      <c r="F647" s="159" t="s">
        <v>18</v>
      </c>
      <c r="G647" s="164" t="s">
        <v>179</v>
      </c>
      <c r="H647" s="156" t="s">
        <v>174</v>
      </c>
      <c r="I647" s="166">
        <v>19587.75</v>
      </c>
      <c r="J647" s="166">
        <v>19587.75</v>
      </c>
      <c r="K647" s="166">
        <v>0</v>
      </c>
      <c r="L647" s="166">
        <v>1950</v>
      </c>
      <c r="M647" s="166">
        <v>0</v>
      </c>
      <c r="N647" s="162">
        <v>1950</v>
      </c>
      <c r="O647" s="163">
        <v>9.9552015928322551E-2</v>
      </c>
      <c r="P647" s="162">
        <v>1950</v>
      </c>
      <c r="Q647" s="162">
        <v>0</v>
      </c>
      <c r="R647" s="172">
        <v>0</v>
      </c>
      <c r="S647" s="154"/>
      <c r="T647" s="171">
        <v>0</v>
      </c>
      <c r="U647" s="155" t="s">
        <v>573</v>
      </c>
      <c r="W647" s="155"/>
    </row>
    <row r="648" spans="1:23">
      <c r="A648" s="155">
        <v>45377</v>
      </c>
      <c r="B648" s="156" t="s">
        <v>17</v>
      </c>
      <c r="C648" s="157">
        <v>213</v>
      </c>
      <c r="D648" s="158">
        <v>45377</v>
      </c>
      <c r="E648" s="158" t="s">
        <v>38</v>
      </c>
      <c r="F648" s="159" t="s">
        <v>18</v>
      </c>
      <c r="G648" s="164" t="s">
        <v>180</v>
      </c>
      <c r="H648" s="156" t="s">
        <v>174</v>
      </c>
      <c r="I648" s="166">
        <v>12556.25</v>
      </c>
      <c r="J648" s="166">
        <v>0</v>
      </c>
      <c r="K648" s="166">
        <v>12556.25</v>
      </c>
      <c r="L648" s="166">
        <v>2500</v>
      </c>
      <c r="M648" s="166">
        <v>0</v>
      </c>
      <c r="N648" s="162">
        <v>2500</v>
      </c>
      <c r="O648" s="163">
        <v>0.1991040318566451</v>
      </c>
      <c r="P648" s="162">
        <v>0</v>
      </c>
      <c r="Q648" s="162">
        <v>2500</v>
      </c>
      <c r="R648" s="172">
        <v>125</v>
      </c>
      <c r="S648" s="154"/>
      <c r="T648" s="171">
        <v>2375</v>
      </c>
      <c r="U648" s="155" t="s">
        <v>573</v>
      </c>
      <c r="W648" s="155"/>
    </row>
    <row r="649" spans="1:23">
      <c r="A649" s="155">
        <v>45377</v>
      </c>
      <c r="B649" s="156" t="s">
        <v>17</v>
      </c>
      <c r="C649" s="157">
        <v>213</v>
      </c>
      <c r="D649" s="158">
        <v>45377</v>
      </c>
      <c r="E649" s="158" t="s">
        <v>38</v>
      </c>
      <c r="F649" s="159" t="s">
        <v>18</v>
      </c>
      <c r="G649" s="164" t="s">
        <v>181</v>
      </c>
      <c r="H649" s="156" t="s">
        <v>174</v>
      </c>
      <c r="I649" s="166">
        <v>623366.59</v>
      </c>
      <c r="J649" s="166">
        <v>500000</v>
      </c>
      <c r="K649" s="166">
        <v>123366.58999999997</v>
      </c>
      <c r="L649" s="166">
        <v>124114.8</v>
      </c>
      <c r="M649" s="166">
        <v>0</v>
      </c>
      <c r="N649" s="162">
        <v>124114.8</v>
      </c>
      <c r="O649" s="163">
        <v>0.19910402962083676</v>
      </c>
      <c r="P649" s="162">
        <v>99552.014810418375</v>
      </c>
      <c r="Q649" s="162">
        <v>24562.785189581617</v>
      </c>
      <c r="R649" s="172">
        <v>1228.1392594790809</v>
      </c>
      <c r="S649" s="154"/>
      <c r="T649" s="171">
        <v>23334.645930102535</v>
      </c>
      <c r="U649" s="155" t="s">
        <v>573</v>
      </c>
      <c r="W649" s="155"/>
    </row>
    <row r="650" spans="1:23">
      <c r="A650" s="155">
        <v>45377</v>
      </c>
      <c r="B650" s="156" t="s">
        <v>17</v>
      </c>
      <c r="C650" s="157">
        <v>213</v>
      </c>
      <c r="D650" s="158">
        <v>45377</v>
      </c>
      <c r="E650" s="158" t="s">
        <v>38</v>
      </c>
      <c r="F650" s="159" t="s">
        <v>18</v>
      </c>
      <c r="G650" s="164" t="s">
        <v>182</v>
      </c>
      <c r="H650" s="156" t="s">
        <v>174</v>
      </c>
      <c r="I650" s="166">
        <v>124673.52</v>
      </c>
      <c r="J650" s="166">
        <v>124673.52</v>
      </c>
      <c r="K650" s="166">
        <v>0</v>
      </c>
      <c r="L650" s="166">
        <v>24823</v>
      </c>
      <c r="M650" s="166">
        <v>0</v>
      </c>
      <c r="N650" s="162">
        <v>24823</v>
      </c>
      <c r="O650" s="163">
        <v>0.19910402786413667</v>
      </c>
      <c r="P650" s="162">
        <v>24823</v>
      </c>
      <c r="Q650" s="162">
        <v>0</v>
      </c>
      <c r="R650" s="172">
        <v>0</v>
      </c>
      <c r="S650" s="154"/>
      <c r="T650" s="171">
        <v>0</v>
      </c>
      <c r="U650" s="155" t="s">
        <v>573</v>
      </c>
      <c r="W650" s="155"/>
    </row>
    <row r="651" spans="1:23">
      <c r="A651" s="155">
        <v>45377</v>
      </c>
      <c r="B651" s="156" t="s">
        <v>17</v>
      </c>
      <c r="C651" s="157">
        <v>213</v>
      </c>
      <c r="D651" s="158">
        <v>45377</v>
      </c>
      <c r="E651" s="158" t="s">
        <v>38</v>
      </c>
      <c r="F651" s="159" t="s">
        <v>18</v>
      </c>
      <c r="G651" s="164" t="s">
        <v>183</v>
      </c>
      <c r="H651" s="156" t="s">
        <v>174</v>
      </c>
      <c r="I651" s="166">
        <v>43341.16</v>
      </c>
      <c r="J651" s="166">
        <v>43341.16</v>
      </c>
      <c r="K651" s="166">
        <v>0</v>
      </c>
      <c r="L651" s="166">
        <v>8629.4</v>
      </c>
      <c r="M651" s="166">
        <v>0</v>
      </c>
      <c r="N651" s="162">
        <v>8629.4</v>
      </c>
      <c r="O651" s="163">
        <v>0.19910403874746313</v>
      </c>
      <c r="P651" s="162">
        <v>8629.4</v>
      </c>
      <c r="Q651" s="162">
        <v>0</v>
      </c>
      <c r="R651" s="172">
        <v>0</v>
      </c>
      <c r="S651" s="154"/>
      <c r="T651" s="171">
        <v>0</v>
      </c>
      <c r="U651" s="155" t="s">
        <v>573</v>
      </c>
      <c r="W651" s="155"/>
    </row>
    <row r="652" spans="1:23">
      <c r="A652" s="155">
        <v>45377</v>
      </c>
      <c r="B652" s="156" t="s">
        <v>17</v>
      </c>
      <c r="C652" s="157">
        <v>213</v>
      </c>
      <c r="D652" s="158">
        <v>45377</v>
      </c>
      <c r="E652" s="158" t="s">
        <v>38</v>
      </c>
      <c r="F652" s="159" t="s">
        <v>18</v>
      </c>
      <c r="G652" s="164" t="s">
        <v>184</v>
      </c>
      <c r="H652" s="156" t="s">
        <v>174</v>
      </c>
      <c r="I652" s="166">
        <v>5022.5</v>
      </c>
      <c r="J652" s="166">
        <v>0</v>
      </c>
      <c r="K652" s="166">
        <v>5022.5</v>
      </c>
      <c r="L652" s="166">
        <v>500</v>
      </c>
      <c r="M652" s="166">
        <v>0</v>
      </c>
      <c r="N652" s="162">
        <v>500</v>
      </c>
      <c r="O652" s="163">
        <v>9.9552015928322551E-2</v>
      </c>
      <c r="P652" s="162">
        <v>0</v>
      </c>
      <c r="Q652" s="162">
        <v>500</v>
      </c>
      <c r="R652" s="172">
        <v>25</v>
      </c>
      <c r="S652" s="154"/>
      <c r="T652" s="171">
        <v>475</v>
      </c>
      <c r="U652" s="155" t="s">
        <v>573</v>
      </c>
      <c r="W652" s="155"/>
    </row>
    <row r="653" spans="1:23">
      <c r="A653" s="155">
        <v>45377</v>
      </c>
      <c r="B653" s="156" t="s">
        <v>17</v>
      </c>
      <c r="C653" s="157">
        <v>213</v>
      </c>
      <c r="D653" s="158">
        <v>45377</v>
      </c>
      <c r="E653" s="158" t="s">
        <v>38</v>
      </c>
      <c r="F653" s="159" t="s">
        <v>18</v>
      </c>
      <c r="G653" s="164" t="s">
        <v>185</v>
      </c>
      <c r="H653" s="156" t="s">
        <v>174</v>
      </c>
      <c r="I653" s="166">
        <v>20090</v>
      </c>
      <c r="J653" s="166">
        <v>20090</v>
      </c>
      <c r="K653" s="166">
        <v>0</v>
      </c>
      <c r="L653" s="166">
        <v>2000</v>
      </c>
      <c r="M653" s="166">
        <v>0</v>
      </c>
      <c r="N653" s="162">
        <v>2000</v>
      </c>
      <c r="O653" s="163">
        <v>9.9552015928322551E-2</v>
      </c>
      <c r="P653" s="162">
        <v>2000</v>
      </c>
      <c r="Q653" s="162">
        <v>0</v>
      </c>
      <c r="R653" s="172">
        <v>0</v>
      </c>
      <c r="S653" s="154"/>
      <c r="T653" s="171">
        <v>0</v>
      </c>
      <c r="U653" s="155" t="s">
        <v>573</v>
      </c>
      <c r="W653" s="155"/>
    </row>
    <row r="654" spans="1:23">
      <c r="A654" s="155">
        <v>45378</v>
      </c>
      <c r="B654" s="156" t="s">
        <v>17</v>
      </c>
      <c r="C654" s="157">
        <v>212</v>
      </c>
      <c r="D654" s="158">
        <v>45378</v>
      </c>
      <c r="E654" s="158" t="s">
        <v>38</v>
      </c>
      <c r="F654" s="159" t="s">
        <v>18</v>
      </c>
      <c r="G654" s="164" t="s">
        <v>186</v>
      </c>
      <c r="H654" s="156" t="s">
        <v>148</v>
      </c>
      <c r="I654" s="166">
        <v>35926.83</v>
      </c>
      <c r="J654" s="166">
        <v>0</v>
      </c>
      <c r="K654" s="166">
        <v>35926.83</v>
      </c>
      <c r="L654" s="166">
        <v>3576.59</v>
      </c>
      <c r="M654" s="166">
        <v>0</v>
      </c>
      <c r="N654" s="162">
        <v>3576.59</v>
      </c>
      <c r="O654" s="163">
        <v>9.9552061787805943E-2</v>
      </c>
      <c r="P654" s="162">
        <v>0</v>
      </c>
      <c r="Q654" s="162">
        <v>3576.59</v>
      </c>
      <c r="R654" s="172">
        <v>178.82950000000002</v>
      </c>
      <c r="S654" s="154"/>
      <c r="T654" s="171">
        <v>3397.7605000000003</v>
      </c>
      <c r="U654" s="155" t="s">
        <v>573</v>
      </c>
      <c r="W654" s="155"/>
    </row>
    <row r="655" spans="1:23">
      <c r="A655" s="155">
        <v>45379</v>
      </c>
      <c r="B655" s="156" t="s">
        <v>17</v>
      </c>
      <c r="C655" s="157">
        <v>211</v>
      </c>
      <c r="D655" s="158">
        <v>45379</v>
      </c>
      <c r="E655" s="158" t="s">
        <v>38</v>
      </c>
      <c r="F655" s="159" t="s">
        <v>18</v>
      </c>
      <c r="G655" s="164" t="s">
        <v>187</v>
      </c>
      <c r="H655" s="156" t="s">
        <v>188</v>
      </c>
      <c r="I655" s="166">
        <v>93157.33</v>
      </c>
      <c r="J655" s="166">
        <v>0</v>
      </c>
      <c r="K655" s="166">
        <v>93157.33</v>
      </c>
      <c r="L655" s="166">
        <v>18548</v>
      </c>
      <c r="M655" s="166">
        <v>0</v>
      </c>
      <c r="N655" s="162">
        <v>18548</v>
      </c>
      <c r="O655" s="163">
        <v>0.1991040318566451</v>
      </c>
      <c r="P655" s="162">
        <v>0</v>
      </c>
      <c r="Q655" s="162">
        <v>18548</v>
      </c>
      <c r="R655" s="172">
        <v>927.40000000000009</v>
      </c>
      <c r="S655" s="154"/>
      <c r="T655" s="171">
        <v>17620.599999999999</v>
      </c>
      <c r="U655" s="155" t="s">
        <v>573</v>
      </c>
      <c r="W655" s="155"/>
    </row>
    <row r="656" spans="1:23">
      <c r="A656" s="155">
        <v>45385</v>
      </c>
      <c r="B656" s="156" t="s">
        <v>17</v>
      </c>
      <c r="C656" s="157">
        <v>205</v>
      </c>
      <c r="D656" s="158">
        <v>45385</v>
      </c>
      <c r="E656" s="158" t="s">
        <v>38</v>
      </c>
      <c r="F656" s="159" t="s">
        <v>18</v>
      </c>
      <c r="G656" s="164" t="s">
        <v>190</v>
      </c>
      <c r="H656" s="156" t="s">
        <v>191</v>
      </c>
      <c r="I656" s="166">
        <v>6393758.8399999999</v>
      </c>
      <c r="J656" s="166">
        <v>6393758.8399999999</v>
      </c>
      <c r="K656" s="166">
        <v>0</v>
      </c>
      <c r="L656" s="166">
        <v>1591269</v>
      </c>
      <c r="M656" s="166">
        <v>0</v>
      </c>
      <c r="N656" s="162">
        <v>1591269</v>
      </c>
      <c r="O656" s="163">
        <v>0.24887848288003306</v>
      </c>
      <c r="P656" s="162">
        <v>1591269</v>
      </c>
      <c r="Q656" s="162">
        <v>0</v>
      </c>
      <c r="R656" s="172">
        <v>0</v>
      </c>
      <c r="S656" s="154"/>
      <c r="T656" s="171">
        <v>0</v>
      </c>
      <c r="U656" s="155" t="s">
        <v>573</v>
      </c>
      <c r="W656" s="155"/>
    </row>
    <row r="657" spans="1:23">
      <c r="A657" s="155">
        <v>45391</v>
      </c>
      <c r="B657" s="156" t="s">
        <v>17</v>
      </c>
      <c r="C657" s="157">
        <v>199</v>
      </c>
      <c r="D657" s="158">
        <v>45391</v>
      </c>
      <c r="E657" s="158" t="s">
        <v>38</v>
      </c>
      <c r="F657" s="159" t="s">
        <v>18</v>
      </c>
      <c r="G657" s="164" t="s">
        <v>192</v>
      </c>
      <c r="H657" s="156" t="s">
        <v>138</v>
      </c>
      <c r="I657" s="166">
        <v>10284.89</v>
      </c>
      <c r="J657" s="166">
        <v>10284.89</v>
      </c>
      <c r="K657" s="166">
        <v>0</v>
      </c>
      <c r="L657" s="166">
        <v>2047.76</v>
      </c>
      <c r="M657" s="166">
        <v>0</v>
      </c>
      <c r="N657" s="162">
        <v>2047.76</v>
      </c>
      <c r="O657" s="163">
        <v>0.19910373372977253</v>
      </c>
      <c r="P657" s="162">
        <v>2047.76</v>
      </c>
      <c r="Q657" s="162">
        <v>0</v>
      </c>
      <c r="R657" s="172">
        <v>0</v>
      </c>
      <c r="S657" s="154"/>
      <c r="T657" s="171">
        <v>0</v>
      </c>
      <c r="U657" s="155" t="s">
        <v>573</v>
      </c>
      <c r="W657" s="155"/>
    </row>
    <row r="658" spans="1:23">
      <c r="A658" s="155">
        <v>45391</v>
      </c>
      <c r="B658" s="156" t="s">
        <v>17</v>
      </c>
      <c r="C658" s="157">
        <v>199</v>
      </c>
      <c r="D658" s="158">
        <v>45391</v>
      </c>
      <c r="E658" s="158" t="s">
        <v>38</v>
      </c>
      <c r="F658" s="159" t="s">
        <v>18</v>
      </c>
      <c r="G658" s="164" t="s">
        <v>193</v>
      </c>
      <c r="H658" s="156" t="s">
        <v>20</v>
      </c>
      <c r="I658" s="166">
        <v>1962941</v>
      </c>
      <c r="J658" s="166">
        <v>1962941</v>
      </c>
      <c r="K658" s="166">
        <v>0</v>
      </c>
      <c r="L658" s="166"/>
      <c r="M658" s="166">
        <v>0</v>
      </c>
      <c r="N658" s="162">
        <v>0</v>
      </c>
      <c r="O658" s="163">
        <v>0</v>
      </c>
      <c r="P658" s="162">
        <v>0</v>
      </c>
      <c r="Q658" s="162">
        <v>0</v>
      </c>
      <c r="R658" s="172">
        <v>0</v>
      </c>
      <c r="S658" s="154"/>
      <c r="T658" s="171">
        <v>0</v>
      </c>
      <c r="U658" s="155" t="s">
        <v>573</v>
      </c>
      <c r="W658" s="155"/>
    </row>
    <row r="659" spans="1:23">
      <c r="A659" s="155">
        <v>45391</v>
      </c>
      <c r="B659" s="156" t="s">
        <v>17</v>
      </c>
      <c r="C659" s="157">
        <v>199</v>
      </c>
      <c r="D659" s="158">
        <v>45391</v>
      </c>
      <c r="E659" s="158" t="s">
        <v>38</v>
      </c>
      <c r="F659" s="159" t="s">
        <v>18</v>
      </c>
      <c r="G659" s="164" t="s">
        <v>194</v>
      </c>
      <c r="H659" s="156" t="s">
        <v>195</v>
      </c>
      <c r="I659" s="166">
        <v>19652.04</v>
      </c>
      <c r="J659" s="166">
        <v>19652.04</v>
      </c>
      <c r="K659" s="166">
        <v>0</v>
      </c>
      <c r="L659" s="166">
        <v>1956.4</v>
      </c>
      <c r="M659" s="166">
        <v>0</v>
      </c>
      <c r="N659" s="162">
        <v>1956.4</v>
      </c>
      <c r="O659" s="163">
        <v>9.9552005796853665E-2</v>
      </c>
      <c r="P659" s="162">
        <v>1956.4</v>
      </c>
      <c r="Q659" s="162">
        <v>0</v>
      </c>
      <c r="R659" s="172">
        <v>0</v>
      </c>
      <c r="S659" s="154"/>
      <c r="T659" s="171">
        <v>0</v>
      </c>
      <c r="U659" s="155" t="s">
        <v>573</v>
      </c>
      <c r="W659" s="155"/>
    </row>
    <row r="660" spans="1:23">
      <c r="A660" s="155">
        <v>45393</v>
      </c>
      <c r="B660" s="156" t="s">
        <v>17</v>
      </c>
      <c r="C660" s="157">
        <v>197</v>
      </c>
      <c r="D660" s="158">
        <v>45393</v>
      </c>
      <c r="E660" s="158" t="s">
        <v>38</v>
      </c>
      <c r="F660" s="159" t="s">
        <v>18</v>
      </c>
      <c r="G660" s="164" t="s">
        <v>196</v>
      </c>
      <c r="H660" s="156" t="s">
        <v>197</v>
      </c>
      <c r="I660" s="166">
        <v>984129.11</v>
      </c>
      <c r="J660" s="166">
        <v>984129.11</v>
      </c>
      <c r="K660" s="166">
        <v>0</v>
      </c>
      <c r="L660" s="166">
        <v>97348.44</v>
      </c>
      <c r="M660" s="166">
        <v>0</v>
      </c>
      <c r="N660" s="162">
        <v>97348.44</v>
      </c>
      <c r="O660" s="163">
        <v>9.8918362449414793E-2</v>
      </c>
      <c r="P660" s="162">
        <v>97348.44</v>
      </c>
      <c r="Q660" s="162">
        <v>0</v>
      </c>
      <c r="R660" s="172">
        <v>0</v>
      </c>
      <c r="S660" s="154"/>
      <c r="T660" s="171">
        <v>0</v>
      </c>
      <c r="U660" s="155" t="s">
        <v>573</v>
      </c>
      <c r="W660" s="155"/>
    </row>
    <row r="661" spans="1:23">
      <c r="A661" s="155">
        <v>45394</v>
      </c>
      <c r="B661" s="156" t="s">
        <v>17</v>
      </c>
      <c r="C661" s="157">
        <v>196</v>
      </c>
      <c r="D661" s="158">
        <v>45394</v>
      </c>
      <c r="E661" s="158" t="s">
        <v>38</v>
      </c>
      <c r="F661" s="159" t="s">
        <v>18</v>
      </c>
      <c r="G661" s="164" t="s">
        <v>198</v>
      </c>
      <c r="H661" s="156" t="s">
        <v>199</v>
      </c>
      <c r="I661" s="166">
        <v>5022.5</v>
      </c>
      <c r="J661" s="166">
        <v>5022.5</v>
      </c>
      <c r="K661" s="166">
        <v>0</v>
      </c>
      <c r="L661" s="166">
        <v>1000</v>
      </c>
      <c r="M661" s="166">
        <v>0</v>
      </c>
      <c r="N661" s="162">
        <v>1000</v>
      </c>
      <c r="O661" s="163">
        <v>0.1991040318566451</v>
      </c>
      <c r="P661" s="162">
        <v>1000</v>
      </c>
      <c r="Q661" s="162">
        <v>0</v>
      </c>
      <c r="R661" s="172">
        <v>0</v>
      </c>
      <c r="S661" s="154"/>
      <c r="T661" s="171">
        <v>0</v>
      </c>
      <c r="U661" s="155" t="s">
        <v>573</v>
      </c>
      <c r="W661" s="155"/>
    </row>
    <row r="662" spans="1:23">
      <c r="A662" s="155">
        <v>45394</v>
      </c>
      <c r="B662" s="156" t="s">
        <v>17</v>
      </c>
      <c r="C662" s="157">
        <v>196</v>
      </c>
      <c r="D662" s="158">
        <v>45394</v>
      </c>
      <c r="E662" s="158" t="s">
        <v>38</v>
      </c>
      <c r="F662" s="159" t="s">
        <v>18</v>
      </c>
      <c r="G662" s="164" t="s">
        <v>200</v>
      </c>
      <c r="H662" s="156" t="s">
        <v>199</v>
      </c>
      <c r="I662" s="166">
        <v>50225</v>
      </c>
      <c r="J662" s="166">
        <v>50225</v>
      </c>
      <c r="K662" s="166">
        <v>0</v>
      </c>
      <c r="L662" s="166">
        <v>10000</v>
      </c>
      <c r="M662" s="166">
        <v>0</v>
      </c>
      <c r="N662" s="162">
        <v>10000</v>
      </c>
      <c r="O662" s="163">
        <v>0.1991040318566451</v>
      </c>
      <c r="P662" s="162">
        <v>10000</v>
      </c>
      <c r="Q662" s="162">
        <v>0</v>
      </c>
      <c r="R662" s="172">
        <v>0</v>
      </c>
      <c r="S662" s="154"/>
      <c r="T662" s="171">
        <v>0</v>
      </c>
      <c r="U662" s="155" t="s">
        <v>573</v>
      </c>
      <c r="W662" s="155"/>
    </row>
    <row r="663" spans="1:23">
      <c r="A663" s="155">
        <v>45394</v>
      </c>
      <c r="B663" s="156" t="s">
        <v>17</v>
      </c>
      <c r="C663" s="157">
        <v>196</v>
      </c>
      <c r="D663" s="158">
        <v>45394</v>
      </c>
      <c r="E663" s="158" t="s">
        <v>38</v>
      </c>
      <c r="F663" s="159" t="s">
        <v>18</v>
      </c>
      <c r="G663" s="164" t="s">
        <v>201</v>
      </c>
      <c r="H663" s="156" t="s">
        <v>199</v>
      </c>
      <c r="I663" s="166">
        <v>38673.25</v>
      </c>
      <c r="J663" s="166">
        <v>38673.25</v>
      </c>
      <c r="K663" s="166">
        <v>0</v>
      </c>
      <c r="L663" s="166">
        <v>7700</v>
      </c>
      <c r="M663" s="166">
        <v>0</v>
      </c>
      <c r="N663" s="162">
        <v>7700</v>
      </c>
      <c r="O663" s="163">
        <v>0.1991040318566451</v>
      </c>
      <c r="P663" s="162">
        <v>7700</v>
      </c>
      <c r="Q663" s="162">
        <v>0</v>
      </c>
      <c r="R663" s="172">
        <v>0</v>
      </c>
      <c r="S663" s="154"/>
      <c r="T663" s="171">
        <v>0</v>
      </c>
      <c r="U663" s="155" t="s">
        <v>573</v>
      </c>
      <c r="W663" s="155"/>
    </row>
    <row r="664" spans="1:23">
      <c r="A664" s="155">
        <v>45394</v>
      </c>
      <c r="B664" s="156" t="s">
        <v>17</v>
      </c>
      <c r="C664" s="157">
        <v>196</v>
      </c>
      <c r="D664" s="158">
        <v>45394</v>
      </c>
      <c r="E664" s="158" t="s">
        <v>38</v>
      </c>
      <c r="F664" s="159" t="s">
        <v>18</v>
      </c>
      <c r="G664" s="164" t="s">
        <v>202</v>
      </c>
      <c r="H664" s="156" t="s">
        <v>199</v>
      </c>
      <c r="I664" s="166">
        <v>159024.4</v>
      </c>
      <c r="J664" s="166">
        <v>159024.4</v>
      </c>
      <c r="K664" s="166">
        <v>0</v>
      </c>
      <c r="L664" s="166">
        <v>31662.400000000001</v>
      </c>
      <c r="M664" s="166">
        <v>0</v>
      </c>
      <c r="N664" s="162">
        <v>31662.400000000001</v>
      </c>
      <c r="O664" s="163">
        <v>0.19910403686478303</v>
      </c>
      <c r="P664" s="162">
        <v>31662.400000000001</v>
      </c>
      <c r="Q664" s="162">
        <v>0</v>
      </c>
      <c r="R664" s="172">
        <v>0</v>
      </c>
      <c r="S664" s="154"/>
      <c r="T664" s="171">
        <v>0</v>
      </c>
      <c r="U664" s="155" t="s">
        <v>573</v>
      </c>
      <c r="W664" s="155"/>
    </row>
    <row r="665" spans="1:23">
      <c r="A665" s="155">
        <v>45397</v>
      </c>
      <c r="B665" s="156" t="s">
        <v>17</v>
      </c>
      <c r="C665" s="157">
        <v>193</v>
      </c>
      <c r="D665" s="158">
        <v>45397</v>
      </c>
      <c r="E665" s="158" t="s">
        <v>38</v>
      </c>
      <c r="F665" s="159" t="s">
        <v>189</v>
      </c>
      <c r="G665" s="164" t="s">
        <v>203</v>
      </c>
      <c r="H665" s="156" t="s">
        <v>204</v>
      </c>
      <c r="I665" s="166">
        <v>14245.09</v>
      </c>
      <c r="J665" s="166">
        <v>0</v>
      </c>
      <c r="K665" s="166">
        <v>14245.09</v>
      </c>
      <c r="L665" s="166">
        <v>1418.13</v>
      </c>
      <c r="M665" s="166">
        <v>0</v>
      </c>
      <c r="N665" s="162">
        <v>1418.13</v>
      </c>
      <c r="O665" s="163">
        <v>9.9552196581418589E-2</v>
      </c>
      <c r="P665" s="162">
        <v>0</v>
      </c>
      <c r="Q665" s="162">
        <v>1418.13</v>
      </c>
      <c r="R665" s="172">
        <v>70.906500000000008</v>
      </c>
      <c r="S665" s="154"/>
      <c r="T665" s="171">
        <v>1347.2235000000001</v>
      </c>
      <c r="U665" s="155" t="s">
        <v>573</v>
      </c>
      <c r="W665" s="155"/>
    </row>
    <row r="666" spans="1:23">
      <c r="A666" s="155">
        <v>45397</v>
      </c>
      <c r="B666" s="156" t="s">
        <v>17</v>
      </c>
      <c r="C666" s="157">
        <v>193</v>
      </c>
      <c r="D666" s="158">
        <v>45397</v>
      </c>
      <c r="E666" s="158" t="s">
        <v>38</v>
      </c>
      <c r="F666" s="159" t="s">
        <v>189</v>
      </c>
      <c r="G666" s="164" t="s">
        <v>205</v>
      </c>
      <c r="H666" s="156" t="s">
        <v>204</v>
      </c>
      <c r="I666" s="166">
        <v>47535.96</v>
      </c>
      <c r="J666" s="166">
        <v>0</v>
      </c>
      <c r="K666" s="166">
        <v>47535.96</v>
      </c>
      <c r="L666" s="166">
        <v>4732.3</v>
      </c>
      <c r="M666" s="166">
        <v>0</v>
      </c>
      <c r="N666" s="162">
        <v>4732.3</v>
      </c>
      <c r="O666" s="163">
        <v>9.9552002315720561E-2</v>
      </c>
      <c r="P666" s="162">
        <v>0</v>
      </c>
      <c r="Q666" s="162">
        <v>4732.3</v>
      </c>
      <c r="R666" s="172">
        <v>236.61500000000001</v>
      </c>
      <c r="S666" s="154"/>
      <c r="T666" s="171">
        <v>4495.6850000000004</v>
      </c>
      <c r="U666" s="155" t="s">
        <v>573</v>
      </c>
      <c r="W666" s="155"/>
    </row>
    <row r="667" spans="1:23">
      <c r="A667" s="155">
        <v>45397</v>
      </c>
      <c r="B667" s="156" t="s">
        <v>17</v>
      </c>
      <c r="C667" s="157">
        <v>193</v>
      </c>
      <c r="D667" s="158">
        <v>45397</v>
      </c>
      <c r="E667" s="158" t="s">
        <v>38</v>
      </c>
      <c r="F667" s="159" t="s">
        <v>189</v>
      </c>
      <c r="G667" s="164" t="s">
        <v>206</v>
      </c>
      <c r="H667" s="156" t="s">
        <v>20</v>
      </c>
      <c r="I667" s="166">
        <v>9040.5</v>
      </c>
      <c r="J667" s="166">
        <v>9040.5</v>
      </c>
      <c r="K667" s="166">
        <v>0</v>
      </c>
      <c r="L667" s="166">
        <v>900</v>
      </c>
      <c r="M667" s="166">
        <v>0</v>
      </c>
      <c r="N667" s="162">
        <v>900</v>
      </c>
      <c r="O667" s="163">
        <v>9.9552015928322551E-2</v>
      </c>
      <c r="P667" s="162">
        <v>900</v>
      </c>
      <c r="Q667" s="162">
        <v>0</v>
      </c>
      <c r="R667" s="172">
        <v>0</v>
      </c>
      <c r="S667" s="154"/>
      <c r="T667" s="171">
        <v>0</v>
      </c>
      <c r="U667" s="155" t="s">
        <v>573</v>
      </c>
      <c r="W667" s="155"/>
    </row>
    <row r="668" spans="1:23">
      <c r="A668" s="155">
        <v>45399</v>
      </c>
      <c r="B668" s="156" t="s">
        <v>17</v>
      </c>
      <c r="C668" s="157">
        <v>191</v>
      </c>
      <c r="D668" s="158">
        <v>45399</v>
      </c>
      <c r="E668" s="158" t="s">
        <v>38</v>
      </c>
      <c r="F668" s="159" t="s">
        <v>189</v>
      </c>
      <c r="G668" s="164" t="s">
        <v>207</v>
      </c>
      <c r="H668" s="156" t="s">
        <v>138</v>
      </c>
      <c r="I668" s="166">
        <v>7397.11</v>
      </c>
      <c r="J668" s="166">
        <v>7397.11</v>
      </c>
      <c r="K668" s="166">
        <v>0</v>
      </c>
      <c r="L668" s="166">
        <v>736.4</v>
      </c>
      <c r="M668" s="166">
        <v>0</v>
      </c>
      <c r="N668" s="162">
        <v>736.4</v>
      </c>
      <c r="O668" s="163">
        <v>9.9552392758793642E-2</v>
      </c>
      <c r="P668" s="162">
        <v>736.4</v>
      </c>
      <c r="Q668" s="162">
        <v>0</v>
      </c>
      <c r="R668" s="172">
        <v>0</v>
      </c>
      <c r="S668" s="154"/>
      <c r="T668" s="171">
        <v>0</v>
      </c>
      <c r="U668" s="155" t="s">
        <v>573</v>
      </c>
      <c r="W668" s="155"/>
    </row>
    <row r="669" spans="1:23">
      <c r="A669" s="155">
        <v>45399</v>
      </c>
      <c r="B669" s="156" t="s">
        <v>17</v>
      </c>
      <c r="C669" s="157">
        <v>191</v>
      </c>
      <c r="D669" s="158">
        <v>45399</v>
      </c>
      <c r="E669" s="158" t="s">
        <v>38</v>
      </c>
      <c r="F669" s="159" t="s">
        <v>189</v>
      </c>
      <c r="G669" s="164" t="s">
        <v>208</v>
      </c>
      <c r="H669" s="156" t="s">
        <v>138</v>
      </c>
      <c r="I669" s="166">
        <v>11013.48</v>
      </c>
      <c r="J669" s="166">
        <v>11013.48</v>
      </c>
      <c r="K669" s="166">
        <v>0</v>
      </c>
      <c r="L669" s="166">
        <v>1096.4100000000001</v>
      </c>
      <c r="M669" s="166">
        <v>0</v>
      </c>
      <c r="N669" s="162">
        <v>1096.4100000000001</v>
      </c>
      <c r="O669" s="163">
        <v>9.9551640353457774E-2</v>
      </c>
      <c r="P669" s="162">
        <v>1096.4100000000001</v>
      </c>
      <c r="Q669" s="162">
        <v>0</v>
      </c>
      <c r="R669" s="172">
        <v>0</v>
      </c>
      <c r="S669" s="154"/>
      <c r="T669" s="171">
        <v>0</v>
      </c>
      <c r="U669" s="155" t="s">
        <v>573</v>
      </c>
      <c r="W669" s="155"/>
    </row>
    <row r="670" spans="1:23">
      <c r="A670" s="155">
        <v>45399</v>
      </c>
      <c r="B670" s="156" t="s">
        <v>17</v>
      </c>
      <c r="C670" s="157">
        <v>191</v>
      </c>
      <c r="D670" s="158">
        <v>45399</v>
      </c>
      <c r="E670" s="158" t="s">
        <v>38</v>
      </c>
      <c r="F670" s="159" t="s">
        <v>189</v>
      </c>
      <c r="G670" s="164" t="s">
        <v>209</v>
      </c>
      <c r="H670" s="156" t="s">
        <v>138</v>
      </c>
      <c r="I670" s="166">
        <v>9499.35</v>
      </c>
      <c r="J670" s="166">
        <v>9499.35</v>
      </c>
      <c r="K670" s="166">
        <v>0</v>
      </c>
      <c r="L670" s="166">
        <v>945.68</v>
      </c>
      <c r="M670" s="166">
        <v>0</v>
      </c>
      <c r="N670" s="162">
        <v>945.68</v>
      </c>
      <c r="O670" s="163">
        <v>9.9552074615631592E-2</v>
      </c>
      <c r="P670" s="162">
        <v>945.68</v>
      </c>
      <c r="Q670" s="162">
        <v>0</v>
      </c>
      <c r="R670" s="172">
        <v>0</v>
      </c>
      <c r="S670" s="154"/>
      <c r="T670" s="171">
        <v>0</v>
      </c>
      <c r="U670" s="155" t="s">
        <v>573</v>
      </c>
      <c r="W670" s="155"/>
    </row>
    <row r="671" spans="1:23">
      <c r="A671" s="155">
        <v>45399</v>
      </c>
      <c r="B671" s="156" t="s">
        <v>17</v>
      </c>
      <c r="C671" s="157">
        <v>191</v>
      </c>
      <c r="D671" s="158">
        <v>45399</v>
      </c>
      <c r="E671" s="158" t="s">
        <v>38</v>
      </c>
      <c r="F671" s="159" t="s">
        <v>189</v>
      </c>
      <c r="G671" s="164" t="s">
        <v>210</v>
      </c>
      <c r="H671" s="156" t="s">
        <v>138</v>
      </c>
      <c r="I671" s="166">
        <v>9991.91</v>
      </c>
      <c r="J671" s="166">
        <v>9991.91</v>
      </c>
      <c r="K671" s="166">
        <v>0</v>
      </c>
      <c r="L671" s="166">
        <v>994.72</v>
      </c>
      <c r="M671" s="166">
        <v>0</v>
      </c>
      <c r="N671" s="162">
        <v>994.72</v>
      </c>
      <c r="O671" s="163">
        <v>9.9552538003244623E-2</v>
      </c>
      <c r="P671" s="162">
        <v>994.71999999999991</v>
      </c>
      <c r="Q671" s="162">
        <v>0</v>
      </c>
      <c r="R671" s="172">
        <v>0</v>
      </c>
      <c r="S671" s="154"/>
      <c r="T671" s="171">
        <v>0</v>
      </c>
      <c r="U671" s="155" t="s">
        <v>573</v>
      </c>
      <c r="W671" s="155"/>
    </row>
    <row r="672" spans="1:23">
      <c r="A672" s="155">
        <v>45399</v>
      </c>
      <c r="B672" s="156" t="s">
        <v>17</v>
      </c>
      <c r="C672" s="157">
        <v>191</v>
      </c>
      <c r="D672" s="158">
        <v>45399</v>
      </c>
      <c r="E672" s="158" t="s">
        <v>38</v>
      </c>
      <c r="F672" s="159" t="s">
        <v>189</v>
      </c>
      <c r="G672" s="164" t="s">
        <v>211</v>
      </c>
      <c r="H672" s="156" t="s">
        <v>138</v>
      </c>
      <c r="I672" s="166">
        <v>62787.7</v>
      </c>
      <c r="J672" s="166">
        <v>62787.7</v>
      </c>
      <c r="K672" s="166">
        <v>0</v>
      </c>
      <c r="L672" s="166">
        <v>6250.64</v>
      </c>
      <c r="M672" s="166">
        <v>0</v>
      </c>
      <c r="N672" s="162">
        <v>6250.64</v>
      </c>
      <c r="O672" s="163">
        <v>9.9551982315007573E-2</v>
      </c>
      <c r="P672" s="162">
        <v>6250.64</v>
      </c>
      <c r="Q672" s="162">
        <v>0</v>
      </c>
      <c r="R672" s="172">
        <v>0</v>
      </c>
      <c r="S672" s="154"/>
      <c r="T672" s="171">
        <v>0</v>
      </c>
      <c r="U672" s="155" t="s">
        <v>573</v>
      </c>
      <c r="W672" s="155"/>
    </row>
    <row r="673" spans="1:23">
      <c r="A673" s="155">
        <v>45399</v>
      </c>
      <c r="B673" s="156" t="s">
        <v>17</v>
      </c>
      <c r="C673" s="157">
        <v>191</v>
      </c>
      <c r="D673" s="158">
        <v>45399</v>
      </c>
      <c r="E673" s="158" t="s">
        <v>38</v>
      </c>
      <c r="F673" s="159" t="s">
        <v>189</v>
      </c>
      <c r="G673" s="164" t="s">
        <v>212</v>
      </c>
      <c r="H673" s="156" t="s">
        <v>138</v>
      </c>
      <c r="I673" s="166">
        <v>6333.17</v>
      </c>
      <c r="J673" s="166">
        <v>6333.17</v>
      </c>
      <c r="K673" s="166">
        <v>0</v>
      </c>
      <c r="L673" s="166">
        <v>630.48</v>
      </c>
      <c r="M673" s="166">
        <v>0</v>
      </c>
      <c r="N673" s="162">
        <v>630.48</v>
      </c>
      <c r="O673" s="163">
        <v>9.9552041078954143E-2</v>
      </c>
      <c r="P673" s="162">
        <v>630.48</v>
      </c>
      <c r="Q673" s="162">
        <v>0</v>
      </c>
      <c r="R673" s="172">
        <v>0</v>
      </c>
      <c r="S673" s="154"/>
      <c r="T673" s="171">
        <v>0</v>
      </c>
      <c r="U673" s="155" t="s">
        <v>573</v>
      </c>
      <c r="W673" s="155"/>
    </row>
    <row r="674" spans="1:23">
      <c r="A674" s="155">
        <v>45400</v>
      </c>
      <c r="B674" s="156" t="s">
        <v>17</v>
      </c>
      <c r="C674" s="157">
        <v>190</v>
      </c>
      <c r="D674" s="158">
        <v>45400</v>
      </c>
      <c r="E674" s="158" t="s">
        <v>38</v>
      </c>
      <c r="F674" s="159" t="s">
        <v>189</v>
      </c>
      <c r="G674" s="164" t="s">
        <v>213</v>
      </c>
      <c r="H674" s="156" t="s">
        <v>214</v>
      </c>
      <c r="I674" s="166">
        <v>4876541</v>
      </c>
      <c r="J674" s="166">
        <v>4876541</v>
      </c>
      <c r="K674" s="166">
        <v>0</v>
      </c>
      <c r="L674" s="166">
        <v>484155.4</v>
      </c>
      <c r="M674" s="166">
        <v>0</v>
      </c>
      <c r="N674" s="162">
        <v>484155.4</v>
      </c>
      <c r="O674" s="163">
        <v>9.9282544738165848E-2</v>
      </c>
      <c r="P674" s="162">
        <v>484155.4</v>
      </c>
      <c r="Q674" s="162">
        <v>0</v>
      </c>
      <c r="R674" s="172">
        <v>0</v>
      </c>
      <c r="S674" s="154"/>
      <c r="T674" s="171">
        <v>0</v>
      </c>
      <c r="U674" s="155" t="s">
        <v>573</v>
      </c>
      <c r="W674" s="155"/>
    </row>
    <row r="675" spans="1:23">
      <c r="A675" s="155">
        <v>45401</v>
      </c>
      <c r="B675" s="156" t="s">
        <v>17</v>
      </c>
      <c r="C675" s="157">
        <v>189</v>
      </c>
      <c r="D675" s="158">
        <v>45401</v>
      </c>
      <c r="E675" s="158" t="s">
        <v>38</v>
      </c>
      <c r="F675" s="159" t="s">
        <v>189</v>
      </c>
      <c r="G675" s="164" t="s">
        <v>215</v>
      </c>
      <c r="H675" s="156" t="s">
        <v>138</v>
      </c>
      <c r="I675" s="166">
        <v>50147.79</v>
      </c>
      <c r="J675" s="166">
        <v>50147.79</v>
      </c>
      <c r="K675" s="166">
        <v>0</v>
      </c>
      <c r="L675" s="166">
        <v>4992.3100000000004</v>
      </c>
      <c r="M675" s="166">
        <v>0</v>
      </c>
      <c r="N675" s="162">
        <v>4992.3100000000004</v>
      </c>
      <c r="O675" s="163">
        <v>9.9551944362852293E-2</v>
      </c>
      <c r="P675" s="162">
        <v>4992.3100000000004</v>
      </c>
      <c r="Q675" s="162">
        <v>0</v>
      </c>
      <c r="R675" s="172">
        <v>0</v>
      </c>
      <c r="S675" s="154"/>
      <c r="T675" s="171">
        <v>0</v>
      </c>
      <c r="U675" s="155" t="s">
        <v>573</v>
      </c>
      <c r="W675" s="155"/>
    </row>
    <row r="676" spans="1:23">
      <c r="A676" s="155">
        <v>45401</v>
      </c>
      <c r="B676" s="156" t="s">
        <v>17</v>
      </c>
      <c r="C676" s="157">
        <v>189</v>
      </c>
      <c r="D676" s="158">
        <v>45401</v>
      </c>
      <c r="E676" s="158" t="s">
        <v>38</v>
      </c>
      <c r="F676" s="159" t="s">
        <v>189</v>
      </c>
      <c r="G676" s="164" t="s">
        <v>216</v>
      </c>
      <c r="H676" s="156" t="s">
        <v>138</v>
      </c>
      <c r="I676" s="166">
        <v>8915.94</v>
      </c>
      <c r="J676" s="166">
        <v>8915.94</v>
      </c>
      <c r="K676" s="166">
        <v>0</v>
      </c>
      <c r="L676" s="166">
        <v>887.6</v>
      </c>
      <c r="M676" s="166">
        <v>0</v>
      </c>
      <c r="N676" s="162">
        <v>887.6</v>
      </c>
      <c r="O676" s="163">
        <v>9.9552038259566572E-2</v>
      </c>
      <c r="P676" s="162">
        <v>887.6</v>
      </c>
      <c r="Q676" s="162">
        <v>0</v>
      </c>
      <c r="R676" s="172">
        <v>0</v>
      </c>
      <c r="S676" s="154"/>
      <c r="T676" s="171">
        <v>0</v>
      </c>
      <c r="U676" s="155" t="s">
        <v>573</v>
      </c>
      <c r="W676" s="155"/>
    </row>
    <row r="677" spans="1:23">
      <c r="A677" s="155">
        <v>45401</v>
      </c>
      <c r="B677" s="156" t="s">
        <v>17</v>
      </c>
      <c r="C677" s="157">
        <v>189</v>
      </c>
      <c r="D677" s="158">
        <v>45401</v>
      </c>
      <c r="E677" s="158" t="s">
        <v>38</v>
      </c>
      <c r="F677" s="159" t="s">
        <v>189</v>
      </c>
      <c r="G677" s="164" t="s">
        <v>217</v>
      </c>
      <c r="H677" s="156" t="s">
        <v>138</v>
      </c>
      <c r="I677" s="166">
        <v>6828.34</v>
      </c>
      <c r="J677" s="166">
        <v>6828.34</v>
      </c>
      <c r="K677" s="166">
        <v>0</v>
      </c>
      <c r="L677" s="166">
        <v>679.78</v>
      </c>
      <c r="M677" s="166">
        <v>0</v>
      </c>
      <c r="N677" s="162">
        <v>679.78</v>
      </c>
      <c r="O677" s="163">
        <v>9.95527463483072E-2</v>
      </c>
      <c r="P677" s="162">
        <v>679.78</v>
      </c>
      <c r="Q677" s="162">
        <v>0</v>
      </c>
      <c r="R677" s="172">
        <v>0</v>
      </c>
      <c r="S677" s="154"/>
      <c r="T677" s="171">
        <v>0</v>
      </c>
      <c r="U677" s="155" t="s">
        <v>573</v>
      </c>
      <c r="W677" s="155"/>
    </row>
    <row r="678" spans="1:23">
      <c r="A678" s="155">
        <v>45401</v>
      </c>
      <c r="B678" s="156" t="s">
        <v>17</v>
      </c>
      <c r="C678" s="157">
        <v>189</v>
      </c>
      <c r="D678" s="158">
        <v>45401</v>
      </c>
      <c r="E678" s="158" t="s">
        <v>38</v>
      </c>
      <c r="F678" s="159" t="s">
        <v>189</v>
      </c>
      <c r="G678" s="164" t="s">
        <v>218</v>
      </c>
      <c r="H678" s="156" t="s">
        <v>138</v>
      </c>
      <c r="I678" s="166">
        <v>9111.01</v>
      </c>
      <c r="J678" s="166">
        <v>9111.01</v>
      </c>
      <c r="K678" s="166">
        <v>0</v>
      </c>
      <c r="L678" s="166">
        <v>907.02</v>
      </c>
      <c r="M678" s="166">
        <v>0</v>
      </c>
      <c r="N678" s="162">
        <v>907.02</v>
      </c>
      <c r="O678" s="163">
        <v>9.9552080395038531E-2</v>
      </c>
      <c r="P678" s="162">
        <v>907.02</v>
      </c>
      <c r="Q678" s="162">
        <v>0</v>
      </c>
      <c r="R678" s="172">
        <v>0</v>
      </c>
      <c r="S678" s="154"/>
      <c r="T678" s="171">
        <v>0</v>
      </c>
      <c r="U678" s="155" t="s">
        <v>573</v>
      </c>
      <c r="W678" s="155"/>
    </row>
    <row r="679" spans="1:23">
      <c r="A679" s="155">
        <v>45401</v>
      </c>
      <c r="B679" s="156" t="s">
        <v>17</v>
      </c>
      <c r="C679" s="157">
        <v>189</v>
      </c>
      <c r="D679" s="158">
        <v>45401</v>
      </c>
      <c r="E679" s="158" t="s">
        <v>38</v>
      </c>
      <c r="F679" s="159" t="s">
        <v>189</v>
      </c>
      <c r="G679" s="164" t="s">
        <v>219</v>
      </c>
      <c r="H679" s="156" t="s">
        <v>138</v>
      </c>
      <c r="I679" s="166">
        <v>6333.17</v>
      </c>
      <c r="J679" s="166">
        <v>6333.17</v>
      </c>
      <c r="K679" s="166">
        <v>0</v>
      </c>
      <c r="L679" s="166">
        <v>630.48</v>
      </c>
      <c r="M679" s="166">
        <v>0</v>
      </c>
      <c r="N679" s="162">
        <v>630.48</v>
      </c>
      <c r="O679" s="163">
        <v>9.9552041078954143E-2</v>
      </c>
      <c r="P679" s="162">
        <v>630.48</v>
      </c>
      <c r="Q679" s="162">
        <v>0</v>
      </c>
      <c r="R679" s="172">
        <v>0</v>
      </c>
      <c r="S679" s="154"/>
      <c r="T679" s="171">
        <v>0</v>
      </c>
      <c r="U679" s="155" t="s">
        <v>573</v>
      </c>
      <c r="W679" s="155"/>
    </row>
    <row r="680" spans="1:23">
      <c r="A680" s="155">
        <v>45401</v>
      </c>
      <c r="B680" s="156" t="s">
        <v>17</v>
      </c>
      <c r="C680" s="157">
        <v>189</v>
      </c>
      <c r="D680" s="158">
        <v>45401</v>
      </c>
      <c r="E680" s="158" t="s">
        <v>38</v>
      </c>
      <c r="F680" s="159" t="s">
        <v>189</v>
      </c>
      <c r="G680" s="164" t="s">
        <v>220</v>
      </c>
      <c r="H680" s="156" t="s">
        <v>138</v>
      </c>
      <c r="I680" s="166">
        <v>6333.17</v>
      </c>
      <c r="J680" s="166">
        <v>6333.17</v>
      </c>
      <c r="K680" s="166">
        <v>0</v>
      </c>
      <c r="L680" s="166">
        <v>630.48</v>
      </c>
      <c r="M680" s="166">
        <v>0</v>
      </c>
      <c r="N680" s="162">
        <v>630.48</v>
      </c>
      <c r="O680" s="163">
        <v>9.9552041078954143E-2</v>
      </c>
      <c r="P680" s="162">
        <v>630.48</v>
      </c>
      <c r="Q680" s="162">
        <v>0</v>
      </c>
      <c r="R680" s="172">
        <v>0</v>
      </c>
      <c r="S680" s="154"/>
      <c r="T680" s="171">
        <v>0</v>
      </c>
      <c r="U680" s="155" t="s">
        <v>573</v>
      </c>
      <c r="W680" s="155"/>
    </row>
    <row r="681" spans="1:23">
      <c r="A681" s="155">
        <v>45401</v>
      </c>
      <c r="B681" s="156" t="s">
        <v>17</v>
      </c>
      <c r="C681" s="157">
        <v>189</v>
      </c>
      <c r="D681" s="158">
        <v>45401</v>
      </c>
      <c r="E681" s="158" t="s">
        <v>38</v>
      </c>
      <c r="F681" s="159" t="s">
        <v>189</v>
      </c>
      <c r="G681" s="164" t="s">
        <v>221</v>
      </c>
      <c r="H681" s="156" t="s">
        <v>138</v>
      </c>
      <c r="I681" s="166">
        <v>7479.29</v>
      </c>
      <c r="J681" s="166">
        <v>7479.29</v>
      </c>
      <c r="K681" s="166">
        <v>0</v>
      </c>
      <c r="L681" s="166">
        <v>744.58</v>
      </c>
      <c r="M681" s="166">
        <v>0</v>
      </c>
      <c r="N681" s="162">
        <v>744.58</v>
      </c>
      <c r="O681" s="163">
        <v>9.9552230225061475E-2</v>
      </c>
      <c r="P681" s="162">
        <v>744.58</v>
      </c>
      <c r="Q681" s="162">
        <v>0</v>
      </c>
      <c r="R681" s="172">
        <v>0</v>
      </c>
      <c r="S681" s="154"/>
      <c r="T681" s="171">
        <v>0</v>
      </c>
      <c r="U681" s="155" t="s">
        <v>573</v>
      </c>
      <c r="W681" s="155"/>
    </row>
    <row r="682" spans="1:23">
      <c r="A682" s="155">
        <v>45401</v>
      </c>
      <c r="B682" s="156" t="s">
        <v>17</v>
      </c>
      <c r="C682" s="157">
        <v>189</v>
      </c>
      <c r="D682" s="158">
        <v>45401</v>
      </c>
      <c r="E682" s="158" t="s">
        <v>38</v>
      </c>
      <c r="F682" s="159" t="s">
        <v>189</v>
      </c>
      <c r="G682" s="164" t="s">
        <v>222</v>
      </c>
      <c r="H682" s="156" t="s">
        <v>138</v>
      </c>
      <c r="I682" s="166">
        <v>70003.02</v>
      </c>
      <c r="J682" s="166">
        <v>70003.02</v>
      </c>
      <c r="K682" s="166">
        <v>0</v>
      </c>
      <c r="L682" s="166">
        <v>6968.94</v>
      </c>
      <c r="M682" s="166">
        <v>0</v>
      </c>
      <c r="N682" s="162">
        <v>6968.94</v>
      </c>
      <c r="O682" s="163">
        <v>9.9551990756970188E-2</v>
      </c>
      <c r="P682" s="162">
        <v>6968.94</v>
      </c>
      <c r="Q682" s="162">
        <v>0</v>
      </c>
      <c r="R682" s="172">
        <v>0</v>
      </c>
      <c r="S682" s="154"/>
      <c r="T682" s="171">
        <v>0</v>
      </c>
      <c r="U682" s="155" t="s">
        <v>573</v>
      </c>
      <c r="W682" s="155"/>
    </row>
    <row r="683" spans="1:23">
      <c r="A683" s="155">
        <v>45401</v>
      </c>
      <c r="B683" s="156" t="s">
        <v>17</v>
      </c>
      <c r="C683" s="157">
        <v>189</v>
      </c>
      <c r="D683" s="158">
        <v>45401</v>
      </c>
      <c r="E683" s="158" t="s">
        <v>38</v>
      </c>
      <c r="F683" s="159" t="s">
        <v>189</v>
      </c>
      <c r="G683" s="164" t="s">
        <v>223</v>
      </c>
      <c r="H683" s="156" t="s">
        <v>138</v>
      </c>
      <c r="I683" s="166">
        <v>14143.5</v>
      </c>
      <c r="J683" s="166">
        <v>14143.5</v>
      </c>
      <c r="K683" s="166">
        <v>0</v>
      </c>
      <c r="L683" s="166">
        <v>1408.01</v>
      </c>
      <c r="M683" s="166">
        <v>0</v>
      </c>
      <c r="N683" s="162">
        <v>1408.01</v>
      </c>
      <c r="O683" s="163">
        <v>9.9551737547283206E-2</v>
      </c>
      <c r="P683" s="162">
        <v>1408.01</v>
      </c>
      <c r="Q683" s="162">
        <v>0</v>
      </c>
      <c r="R683" s="172">
        <v>0</v>
      </c>
      <c r="S683" s="154"/>
      <c r="T683" s="171">
        <v>0</v>
      </c>
      <c r="U683" s="155" t="s">
        <v>573</v>
      </c>
      <c r="W683" s="155"/>
    </row>
    <row r="684" spans="1:23">
      <c r="A684" s="155">
        <v>45401</v>
      </c>
      <c r="B684" s="156" t="s">
        <v>17</v>
      </c>
      <c r="C684" s="157">
        <v>189</v>
      </c>
      <c r="D684" s="158">
        <v>45401</v>
      </c>
      <c r="E684" s="158" t="s">
        <v>38</v>
      </c>
      <c r="F684" s="159" t="s">
        <v>189</v>
      </c>
      <c r="G684" s="164" t="s">
        <v>224</v>
      </c>
      <c r="H684" s="156" t="s">
        <v>138</v>
      </c>
      <c r="I684" s="166">
        <v>121672.32000000001</v>
      </c>
      <c r="J684" s="166">
        <v>121672.32000000001</v>
      </c>
      <c r="K684" s="166">
        <v>0</v>
      </c>
      <c r="L684" s="166">
        <v>12112.73</v>
      </c>
      <c r="M684" s="166">
        <v>0</v>
      </c>
      <c r="N684" s="162">
        <v>12112.73</v>
      </c>
      <c r="O684" s="163">
        <v>9.9552059170072524E-2</v>
      </c>
      <c r="P684" s="162">
        <v>12112.73</v>
      </c>
      <c r="Q684" s="162">
        <v>0</v>
      </c>
      <c r="R684" s="172">
        <v>0</v>
      </c>
      <c r="S684" s="154"/>
      <c r="T684" s="171">
        <v>0</v>
      </c>
      <c r="U684" s="155" t="s">
        <v>573</v>
      </c>
      <c r="W684" s="155"/>
    </row>
    <row r="685" spans="1:23">
      <c r="A685" s="155">
        <v>45401</v>
      </c>
      <c r="B685" s="156" t="s">
        <v>17</v>
      </c>
      <c r="C685" s="157">
        <v>189</v>
      </c>
      <c r="D685" s="158">
        <v>45401</v>
      </c>
      <c r="E685" s="158" t="s">
        <v>38</v>
      </c>
      <c r="F685" s="159" t="s">
        <v>189</v>
      </c>
      <c r="G685" s="164" t="s">
        <v>225</v>
      </c>
      <c r="H685" s="156" t="s">
        <v>138</v>
      </c>
      <c r="I685" s="166">
        <v>114225.5</v>
      </c>
      <c r="J685" s="166">
        <v>114225.5</v>
      </c>
      <c r="K685" s="166">
        <v>0</v>
      </c>
      <c r="L685" s="166">
        <v>11371.38</v>
      </c>
      <c r="M685" s="166">
        <v>0</v>
      </c>
      <c r="N685" s="162">
        <v>11371.38</v>
      </c>
      <c r="O685" s="163">
        <v>9.9552026473948452E-2</v>
      </c>
      <c r="P685" s="162">
        <v>11371.38</v>
      </c>
      <c r="Q685" s="162">
        <v>0</v>
      </c>
      <c r="R685" s="172">
        <v>0</v>
      </c>
      <c r="S685" s="154"/>
      <c r="T685" s="171">
        <v>0</v>
      </c>
      <c r="U685" s="155" t="s">
        <v>573</v>
      </c>
      <c r="W685" s="155"/>
    </row>
    <row r="686" spans="1:23">
      <c r="A686" s="155">
        <v>45401</v>
      </c>
      <c r="B686" s="156" t="s">
        <v>17</v>
      </c>
      <c r="C686" s="157">
        <v>189</v>
      </c>
      <c r="D686" s="158">
        <v>45401</v>
      </c>
      <c r="E686" s="158" t="s">
        <v>38</v>
      </c>
      <c r="F686" s="159" t="s">
        <v>189</v>
      </c>
      <c r="G686" s="164" t="s">
        <v>226</v>
      </c>
      <c r="H686" s="156" t="s">
        <v>138</v>
      </c>
      <c r="I686" s="166">
        <v>17662.54</v>
      </c>
      <c r="J686" s="166">
        <v>17662.54</v>
      </c>
      <c r="K686" s="166">
        <v>0</v>
      </c>
      <c r="L686" s="166">
        <v>1758.34</v>
      </c>
      <c r="M686" s="166">
        <v>0</v>
      </c>
      <c r="N686" s="162">
        <v>1758.34</v>
      </c>
      <c r="O686" s="163">
        <v>9.955193307417845E-2</v>
      </c>
      <c r="P686" s="162">
        <v>1758.34</v>
      </c>
      <c r="Q686" s="162">
        <v>0</v>
      </c>
      <c r="R686" s="172">
        <v>0</v>
      </c>
      <c r="S686" s="154"/>
      <c r="T686" s="171">
        <v>0</v>
      </c>
      <c r="U686" s="155" t="s">
        <v>573</v>
      </c>
      <c r="W686" s="155"/>
    </row>
    <row r="687" spans="1:23">
      <c r="A687" s="155">
        <v>45401</v>
      </c>
      <c r="B687" s="156" t="s">
        <v>17</v>
      </c>
      <c r="C687" s="157">
        <v>189</v>
      </c>
      <c r="D687" s="158">
        <v>45401</v>
      </c>
      <c r="E687" s="158" t="s">
        <v>38</v>
      </c>
      <c r="F687" s="159" t="s">
        <v>189</v>
      </c>
      <c r="G687" s="164" t="s">
        <v>227</v>
      </c>
      <c r="H687" s="156" t="s">
        <v>138</v>
      </c>
      <c r="I687" s="166">
        <v>6333.17</v>
      </c>
      <c r="J687" s="166">
        <v>6333.17</v>
      </c>
      <c r="K687" s="166">
        <v>0</v>
      </c>
      <c r="L687" s="166">
        <v>630.48</v>
      </c>
      <c r="M687" s="166">
        <v>0</v>
      </c>
      <c r="N687" s="162">
        <v>630.48</v>
      </c>
      <c r="O687" s="163">
        <v>9.9552041078954143E-2</v>
      </c>
      <c r="P687" s="162">
        <v>630.48</v>
      </c>
      <c r="Q687" s="162">
        <v>0</v>
      </c>
      <c r="R687" s="172">
        <v>0</v>
      </c>
      <c r="S687" s="154"/>
      <c r="T687" s="171">
        <v>0</v>
      </c>
      <c r="U687" s="155" t="s">
        <v>573</v>
      </c>
      <c r="W687" s="155"/>
    </row>
    <row r="688" spans="1:23">
      <c r="A688" s="155">
        <v>45401</v>
      </c>
      <c r="B688" s="156" t="s">
        <v>17</v>
      </c>
      <c r="C688" s="157">
        <v>189</v>
      </c>
      <c r="D688" s="158">
        <v>45401</v>
      </c>
      <c r="E688" s="158" t="s">
        <v>38</v>
      </c>
      <c r="F688" s="159" t="s">
        <v>189</v>
      </c>
      <c r="G688" s="164" t="s">
        <v>228</v>
      </c>
      <c r="H688" s="156" t="s">
        <v>138</v>
      </c>
      <c r="I688" s="166">
        <v>21369.43</v>
      </c>
      <c r="J688" s="166">
        <v>21369.43</v>
      </c>
      <c r="K688" s="166">
        <v>0</v>
      </c>
      <c r="L688" s="166">
        <v>2127.37</v>
      </c>
      <c r="M688" s="166">
        <v>0</v>
      </c>
      <c r="N688" s="162">
        <v>2127.37</v>
      </c>
      <c r="O688" s="163">
        <v>9.9552023615042604E-2</v>
      </c>
      <c r="P688" s="162">
        <v>2127.37</v>
      </c>
      <c r="Q688" s="162">
        <v>0</v>
      </c>
      <c r="R688" s="172">
        <v>0</v>
      </c>
      <c r="S688" s="154"/>
      <c r="T688" s="171">
        <v>0</v>
      </c>
      <c r="U688" s="155" t="s">
        <v>573</v>
      </c>
      <c r="W688" s="155"/>
    </row>
    <row r="689" spans="1:23">
      <c r="A689" s="155">
        <v>45401</v>
      </c>
      <c r="B689" s="156" t="s">
        <v>17</v>
      </c>
      <c r="C689" s="157">
        <v>189</v>
      </c>
      <c r="D689" s="158">
        <v>45401</v>
      </c>
      <c r="E689" s="158" t="s">
        <v>38</v>
      </c>
      <c r="F689" s="159" t="s">
        <v>189</v>
      </c>
      <c r="G689" s="164" t="s">
        <v>229</v>
      </c>
      <c r="H689" s="156" t="s">
        <v>138</v>
      </c>
      <c r="I689" s="166">
        <v>90966.22</v>
      </c>
      <c r="J689" s="166">
        <v>90966.22</v>
      </c>
      <c r="K689" s="166">
        <v>0</v>
      </c>
      <c r="L689" s="166">
        <v>9055.8700000000008</v>
      </c>
      <c r="M689" s="166">
        <v>0</v>
      </c>
      <c r="N689" s="162">
        <v>9055.8700000000008</v>
      </c>
      <c r="O689" s="163">
        <v>9.9552009526173574E-2</v>
      </c>
      <c r="P689" s="162">
        <v>9055.8700000000008</v>
      </c>
      <c r="Q689" s="162">
        <v>0</v>
      </c>
      <c r="R689" s="172">
        <v>0</v>
      </c>
      <c r="S689" s="154"/>
      <c r="T689" s="171">
        <v>0</v>
      </c>
      <c r="U689" s="155" t="s">
        <v>573</v>
      </c>
      <c r="W689" s="155"/>
    </row>
    <row r="690" spans="1:23">
      <c r="A690" s="155">
        <v>45401</v>
      </c>
      <c r="B690" s="156" t="s">
        <v>17</v>
      </c>
      <c r="C690" s="157">
        <v>189</v>
      </c>
      <c r="D690" s="158">
        <v>45401</v>
      </c>
      <c r="E690" s="158" t="s">
        <v>38</v>
      </c>
      <c r="F690" s="159" t="s">
        <v>189</v>
      </c>
      <c r="G690" s="164" t="s">
        <v>230</v>
      </c>
      <c r="H690" s="156" t="s">
        <v>138</v>
      </c>
      <c r="I690" s="166">
        <v>20829.13</v>
      </c>
      <c r="J690" s="166">
        <v>20829.13</v>
      </c>
      <c r="K690" s="166">
        <v>0</v>
      </c>
      <c r="L690" s="166">
        <v>2073.58</v>
      </c>
      <c r="M690" s="166">
        <v>0</v>
      </c>
      <c r="N690" s="162">
        <v>2073.58</v>
      </c>
      <c r="O690" s="163">
        <v>9.9551925596508342E-2</v>
      </c>
      <c r="P690" s="162">
        <v>2073.58</v>
      </c>
      <c r="Q690" s="162">
        <v>0</v>
      </c>
      <c r="R690" s="172">
        <v>0</v>
      </c>
      <c r="S690" s="154"/>
      <c r="T690" s="171">
        <v>0</v>
      </c>
      <c r="U690" s="155" t="s">
        <v>573</v>
      </c>
      <c r="W690" s="155"/>
    </row>
    <row r="691" spans="1:23">
      <c r="A691" s="155">
        <v>45401</v>
      </c>
      <c r="B691" s="156" t="s">
        <v>17</v>
      </c>
      <c r="C691" s="157">
        <v>189</v>
      </c>
      <c r="D691" s="158">
        <v>45401</v>
      </c>
      <c r="E691" s="158" t="s">
        <v>38</v>
      </c>
      <c r="F691" s="159" t="s">
        <v>189</v>
      </c>
      <c r="G691" s="164" t="s">
        <v>231</v>
      </c>
      <c r="H691" s="156" t="s">
        <v>138</v>
      </c>
      <c r="I691" s="166">
        <v>25396.75</v>
      </c>
      <c r="J691" s="166">
        <v>25396.75</v>
      </c>
      <c r="K691" s="166">
        <v>0</v>
      </c>
      <c r="L691" s="166">
        <v>2528.3000000000002</v>
      </c>
      <c r="M691" s="166">
        <v>0</v>
      </c>
      <c r="N691" s="162">
        <v>2528.3000000000002</v>
      </c>
      <c r="O691" s="163">
        <v>9.9552108045320761E-2</v>
      </c>
      <c r="P691" s="162">
        <v>2528.3000000000002</v>
      </c>
      <c r="Q691" s="162">
        <v>0</v>
      </c>
      <c r="R691" s="172">
        <v>0</v>
      </c>
      <c r="S691" s="154"/>
      <c r="T691" s="171">
        <v>0</v>
      </c>
      <c r="U691" s="155" t="s">
        <v>573</v>
      </c>
      <c r="W691" s="155"/>
    </row>
    <row r="692" spans="1:23">
      <c r="A692" s="155">
        <v>45401</v>
      </c>
      <c r="B692" s="156" t="s">
        <v>17</v>
      </c>
      <c r="C692" s="157">
        <v>189</v>
      </c>
      <c r="D692" s="158">
        <v>45401</v>
      </c>
      <c r="E692" s="158" t="s">
        <v>38</v>
      </c>
      <c r="F692" s="159" t="s">
        <v>189</v>
      </c>
      <c r="G692" s="164" t="s">
        <v>232</v>
      </c>
      <c r="H692" s="156" t="s">
        <v>138</v>
      </c>
      <c r="I692" s="166">
        <v>22024.44</v>
      </c>
      <c r="J692" s="166">
        <v>22024.44</v>
      </c>
      <c r="K692" s="166">
        <v>0</v>
      </c>
      <c r="L692" s="166">
        <v>2192.58</v>
      </c>
      <c r="M692" s="166">
        <v>0</v>
      </c>
      <c r="N692" s="162">
        <v>2192.58</v>
      </c>
      <c r="O692" s="163">
        <v>9.9552133902155976E-2</v>
      </c>
      <c r="P692" s="162">
        <v>2192.58</v>
      </c>
      <c r="Q692" s="162">
        <v>0</v>
      </c>
      <c r="R692" s="172">
        <v>0</v>
      </c>
      <c r="S692" s="154"/>
      <c r="T692" s="171">
        <v>0</v>
      </c>
      <c r="U692" s="155" t="s">
        <v>573</v>
      </c>
      <c r="W692" s="155"/>
    </row>
    <row r="693" spans="1:23">
      <c r="A693" s="155">
        <v>45401</v>
      </c>
      <c r="B693" s="156" t="s">
        <v>17</v>
      </c>
      <c r="C693" s="157">
        <v>189</v>
      </c>
      <c r="D693" s="158">
        <v>45401</v>
      </c>
      <c r="E693" s="158" t="s">
        <v>38</v>
      </c>
      <c r="F693" s="159" t="s">
        <v>189</v>
      </c>
      <c r="G693" s="164" t="s">
        <v>233</v>
      </c>
      <c r="H693" s="156" t="s">
        <v>20</v>
      </c>
      <c r="I693" s="166">
        <v>443764.89</v>
      </c>
      <c r="J693" s="166">
        <v>0</v>
      </c>
      <c r="K693" s="166">
        <v>443764.89</v>
      </c>
      <c r="L693" s="166"/>
      <c r="M693" s="166">
        <v>0</v>
      </c>
      <c r="N693" s="162">
        <v>0</v>
      </c>
      <c r="O693" s="163">
        <v>0</v>
      </c>
      <c r="P693" s="162">
        <v>0</v>
      </c>
      <c r="Q693" s="162">
        <v>0</v>
      </c>
      <c r="R693" s="172">
        <v>0</v>
      </c>
      <c r="S693" s="154"/>
      <c r="T693" s="171">
        <v>0</v>
      </c>
      <c r="U693" s="155" t="s">
        <v>573</v>
      </c>
      <c r="W693" s="155"/>
    </row>
    <row r="694" spans="1:23">
      <c r="A694" s="155">
        <v>45401</v>
      </c>
      <c r="B694" s="156" t="s">
        <v>17</v>
      </c>
      <c r="C694" s="157">
        <v>189</v>
      </c>
      <c r="D694" s="158">
        <v>45401</v>
      </c>
      <c r="E694" s="158" t="s">
        <v>38</v>
      </c>
      <c r="F694" s="159" t="s">
        <v>189</v>
      </c>
      <c r="G694" s="164" t="s">
        <v>234</v>
      </c>
      <c r="H694" s="156" t="s">
        <v>235</v>
      </c>
      <c r="I694" s="166">
        <v>122873.18</v>
      </c>
      <c r="J694" s="166">
        <v>122873.18</v>
      </c>
      <c r="K694" s="166">
        <v>0</v>
      </c>
      <c r="L694" s="166">
        <v>12232.27</v>
      </c>
      <c r="M694" s="166">
        <v>0</v>
      </c>
      <c r="N694" s="162">
        <v>12232.27</v>
      </c>
      <c r="O694" s="163">
        <v>9.9551993364215052E-2</v>
      </c>
      <c r="P694" s="162">
        <v>12232.27</v>
      </c>
      <c r="Q694" s="162">
        <v>0</v>
      </c>
      <c r="R694" s="172">
        <v>0</v>
      </c>
      <c r="S694" s="154"/>
      <c r="T694" s="171">
        <v>0</v>
      </c>
      <c r="U694" s="155" t="s">
        <v>573</v>
      </c>
      <c r="W694" s="155"/>
    </row>
    <row r="695" spans="1:23">
      <c r="A695" s="155">
        <v>45401</v>
      </c>
      <c r="B695" s="156" t="s">
        <v>17</v>
      </c>
      <c r="C695" s="157">
        <v>189</v>
      </c>
      <c r="D695" s="158">
        <v>45401</v>
      </c>
      <c r="E695" s="158" t="s">
        <v>38</v>
      </c>
      <c r="F695" s="159" t="s">
        <v>189</v>
      </c>
      <c r="G695" s="164" t="s">
        <v>236</v>
      </c>
      <c r="H695" s="156" t="s">
        <v>235</v>
      </c>
      <c r="I695" s="166">
        <v>9233.7000000000007</v>
      </c>
      <c r="J695" s="166">
        <v>9233.7000000000007</v>
      </c>
      <c r="K695" s="166">
        <v>0</v>
      </c>
      <c r="L695" s="166">
        <v>919.23</v>
      </c>
      <c r="M695" s="166">
        <v>0</v>
      </c>
      <c r="N695" s="162">
        <v>919.23</v>
      </c>
      <c r="O695" s="163">
        <v>9.9551642353552738E-2</v>
      </c>
      <c r="P695" s="162">
        <v>919.23</v>
      </c>
      <c r="Q695" s="162">
        <v>0</v>
      </c>
      <c r="R695" s="172">
        <v>0</v>
      </c>
      <c r="S695" s="154"/>
      <c r="T695" s="171">
        <v>0</v>
      </c>
      <c r="U695" s="155" t="s">
        <v>573</v>
      </c>
      <c r="W695" s="155"/>
    </row>
    <row r="696" spans="1:23">
      <c r="A696" s="155">
        <v>45401</v>
      </c>
      <c r="B696" s="156" t="s">
        <v>17</v>
      </c>
      <c r="C696" s="157">
        <v>189</v>
      </c>
      <c r="D696" s="158">
        <v>45401</v>
      </c>
      <c r="E696" s="158" t="s">
        <v>38</v>
      </c>
      <c r="F696" s="159" t="s">
        <v>189</v>
      </c>
      <c r="G696" s="164" t="s">
        <v>237</v>
      </c>
      <c r="H696" s="156" t="s">
        <v>235</v>
      </c>
      <c r="I696" s="166">
        <v>29055.200000000001</v>
      </c>
      <c r="J696" s="166">
        <v>29055.200000000001</v>
      </c>
      <c r="K696" s="166">
        <v>0</v>
      </c>
      <c r="L696" s="166">
        <v>2892.5</v>
      </c>
      <c r="M696" s="166">
        <v>0</v>
      </c>
      <c r="N696" s="162">
        <v>2892.5</v>
      </c>
      <c r="O696" s="163">
        <v>9.9551887441834852E-2</v>
      </c>
      <c r="P696" s="162">
        <v>2892.5</v>
      </c>
      <c r="Q696" s="162">
        <v>0</v>
      </c>
      <c r="R696" s="172">
        <v>0</v>
      </c>
      <c r="S696" s="154"/>
      <c r="T696" s="171">
        <v>0</v>
      </c>
      <c r="U696" s="155" t="s">
        <v>573</v>
      </c>
      <c r="W696" s="155"/>
    </row>
    <row r="697" spans="1:23">
      <c r="A697" s="155">
        <v>45401</v>
      </c>
      <c r="B697" s="156" t="s">
        <v>17</v>
      </c>
      <c r="C697" s="157">
        <v>189</v>
      </c>
      <c r="D697" s="158">
        <v>45401</v>
      </c>
      <c r="E697" s="158" t="s">
        <v>38</v>
      </c>
      <c r="F697" s="159" t="s">
        <v>189</v>
      </c>
      <c r="G697" s="164" t="s">
        <v>238</v>
      </c>
      <c r="H697" s="156" t="s">
        <v>235</v>
      </c>
      <c r="I697" s="166">
        <v>14870</v>
      </c>
      <c r="J697" s="166">
        <v>14870</v>
      </c>
      <c r="K697" s="166">
        <v>0</v>
      </c>
      <c r="L697" s="166">
        <v>1480.34</v>
      </c>
      <c r="M697" s="166">
        <v>0</v>
      </c>
      <c r="N697" s="162">
        <v>1480.34</v>
      </c>
      <c r="O697" s="163">
        <v>9.9552118359112304E-2</v>
      </c>
      <c r="P697" s="162">
        <v>1480.34</v>
      </c>
      <c r="Q697" s="162">
        <v>0</v>
      </c>
      <c r="R697" s="172">
        <v>0</v>
      </c>
      <c r="S697" s="154"/>
      <c r="T697" s="171">
        <v>0</v>
      </c>
      <c r="U697" s="155" t="s">
        <v>573</v>
      </c>
      <c r="W697" s="155"/>
    </row>
    <row r="698" spans="1:23">
      <c r="A698" s="155">
        <v>45401</v>
      </c>
      <c r="B698" s="156" t="s">
        <v>17</v>
      </c>
      <c r="C698" s="157">
        <v>189</v>
      </c>
      <c r="D698" s="158">
        <v>45401</v>
      </c>
      <c r="E698" s="158" t="s">
        <v>38</v>
      </c>
      <c r="F698" s="159" t="s">
        <v>189</v>
      </c>
      <c r="G698" s="164" t="s">
        <v>239</v>
      </c>
      <c r="H698" s="156" t="s">
        <v>235</v>
      </c>
      <c r="I698" s="166">
        <v>53023.31</v>
      </c>
      <c r="J698" s="166">
        <v>53023.31</v>
      </c>
      <c r="K698" s="166">
        <v>0</v>
      </c>
      <c r="L698" s="166">
        <v>5278.58</v>
      </c>
      <c r="M698" s="166">
        <v>0</v>
      </c>
      <c r="N698" s="162">
        <v>5278.58</v>
      </c>
      <c r="O698" s="163">
        <v>9.9552064931442419E-2</v>
      </c>
      <c r="P698" s="162">
        <v>5278.58</v>
      </c>
      <c r="Q698" s="162">
        <v>0</v>
      </c>
      <c r="R698" s="172">
        <v>0</v>
      </c>
      <c r="S698" s="154"/>
      <c r="T698" s="171">
        <v>0</v>
      </c>
      <c r="U698" s="155" t="s">
        <v>573</v>
      </c>
      <c r="W698" s="155"/>
    </row>
    <row r="699" spans="1:23">
      <c r="A699" s="155">
        <v>45401</v>
      </c>
      <c r="B699" s="156" t="s">
        <v>17</v>
      </c>
      <c r="C699" s="157">
        <v>189</v>
      </c>
      <c r="D699" s="158">
        <v>45401</v>
      </c>
      <c r="E699" s="158" t="s">
        <v>38</v>
      </c>
      <c r="F699" s="159" t="s">
        <v>189</v>
      </c>
      <c r="G699" s="164" t="s">
        <v>240</v>
      </c>
      <c r="H699" s="156" t="s">
        <v>235</v>
      </c>
      <c r="I699" s="166">
        <v>26413.82</v>
      </c>
      <c r="J699" s="166">
        <v>26413.82</v>
      </c>
      <c r="K699" s="166">
        <v>0</v>
      </c>
      <c r="L699" s="166">
        <v>2629.55</v>
      </c>
      <c r="M699" s="166">
        <v>0</v>
      </c>
      <c r="N699" s="162">
        <v>2629.55</v>
      </c>
      <c r="O699" s="163">
        <v>9.9552052675455513E-2</v>
      </c>
      <c r="P699" s="162">
        <v>2629.55</v>
      </c>
      <c r="Q699" s="162">
        <v>0</v>
      </c>
      <c r="R699" s="172">
        <v>0</v>
      </c>
      <c r="S699" s="154"/>
      <c r="T699" s="171">
        <v>0</v>
      </c>
      <c r="U699" s="155" t="s">
        <v>573</v>
      </c>
      <c r="W699" s="155"/>
    </row>
    <row r="700" spans="1:23">
      <c r="A700" s="155">
        <v>45401</v>
      </c>
      <c r="B700" s="156" t="s">
        <v>17</v>
      </c>
      <c r="C700" s="157">
        <v>189</v>
      </c>
      <c r="D700" s="158">
        <v>45401</v>
      </c>
      <c r="E700" s="158" t="s">
        <v>38</v>
      </c>
      <c r="F700" s="159" t="s">
        <v>189</v>
      </c>
      <c r="G700" s="164" t="s">
        <v>241</v>
      </c>
      <c r="H700" s="156" t="s">
        <v>235</v>
      </c>
      <c r="I700" s="166">
        <v>13451.14</v>
      </c>
      <c r="J700" s="166">
        <v>13451.14</v>
      </c>
      <c r="K700" s="166">
        <v>0</v>
      </c>
      <c r="L700" s="166">
        <v>1339.09</v>
      </c>
      <c r="M700" s="166">
        <v>0</v>
      </c>
      <c r="N700" s="162">
        <v>1339.09</v>
      </c>
      <c r="O700" s="163">
        <v>9.9552156917554938E-2</v>
      </c>
      <c r="P700" s="162">
        <v>1339.09</v>
      </c>
      <c r="Q700" s="162">
        <v>0</v>
      </c>
      <c r="R700" s="172">
        <v>0</v>
      </c>
      <c r="S700" s="154"/>
      <c r="T700" s="171">
        <v>0</v>
      </c>
      <c r="U700" s="155" t="s">
        <v>573</v>
      </c>
      <c r="W700" s="155"/>
    </row>
    <row r="701" spans="1:23">
      <c r="A701" s="155">
        <v>45401</v>
      </c>
      <c r="B701" s="156" t="s">
        <v>17</v>
      </c>
      <c r="C701" s="157">
        <v>189</v>
      </c>
      <c r="D701" s="158">
        <v>45401</v>
      </c>
      <c r="E701" s="158" t="s">
        <v>38</v>
      </c>
      <c r="F701" s="159" t="s">
        <v>189</v>
      </c>
      <c r="G701" s="164" t="s">
        <v>242</v>
      </c>
      <c r="H701" s="156" t="s">
        <v>235</v>
      </c>
      <c r="I701" s="166">
        <v>22402.83</v>
      </c>
      <c r="J701" s="166">
        <v>22402.83</v>
      </c>
      <c r="K701" s="166">
        <v>0</v>
      </c>
      <c r="L701" s="166">
        <v>2230.25</v>
      </c>
      <c r="M701" s="166">
        <v>0</v>
      </c>
      <c r="N701" s="162">
        <v>2230.25</v>
      </c>
      <c r="O701" s="163">
        <v>9.955215479472905E-2</v>
      </c>
      <c r="P701" s="162">
        <v>2230.25</v>
      </c>
      <c r="Q701" s="162">
        <v>0</v>
      </c>
      <c r="R701" s="172">
        <v>0</v>
      </c>
      <c r="S701" s="154"/>
      <c r="T701" s="171">
        <v>0</v>
      </c>
      <c r="U701" s="155" t="s">
        <v>573</v>
      </c>
      <c r="W701" s="155"/>
    </row>
    <row r="702" spans="1:23">
      <c r="A702" s="155">
        <v>45401</v>
      </c>
      <c r="B702" s="156" t="s">
        <v>17</v>
      </c>
      <c r="C702" s="157">
        <v>189</v>
      </c>
      <c r="D702" s="158">
        <v>45401</v>
      </c>
      <c r="E702" s="158" t="s">
        <v>38</v>
      </c>
      <c r="F702" s="159" t="s">
        <v>189</v>
      </c>
      <c r="G702" s="164" t="s">
        <v>243</v>
      </c>
      <c r="H702" s="156" t="s">
        <v>235</v>
      </c>
      <c r="I702" s="166">
        <v>21815.87</v>
      </c>
      <c r="J702" s="166">
        <v>21815.87</v>
      </c>
      <c r="K702" s="166">
        <v>0</v>
      </c>
      <c r="L702" s="166">
        <v>2171.81</v>
      </c>
      <c r="M702" s="166">
        <v>0</v>
      </c>
      <c r="N702" s="162">
        <v>2171.81</v>
      </c>
      <c r="O702" s="163">
        <v>9.9551840013714782E-2</v>
      </c>
      <c r="P702" s="162">
        <v>2171.81</v>
      </c>
      <c r="Q702" s="162">
        <v>0</v>
      </c>
      <c r="R702" s="172">
        <v>0</v>
      </c>
      <c r="S702" s="154"/>
      <c r="T702" s="171">
        <v>0</v>
      </c>
      <c r="U702" s="155" t="s">
        <v>573</v>
      </c>
      <c r="W702" s="155"/>
    </row>
    <row r="703" spans="1:23">
      <c r="A703" s="155">
        <v>45401</v>
      </c>
      <c r="B703" s="156" t="s">
        <v>17</v>
      </c>
      <c r="C703" s="157">
        <v>189</v>
      </c>
      <c r="D703" s="158">
        <v>45401</v>
      </c>
      <c r="E703" s="158" t="s">
        <v>38</v>
      </c>
      <c r="F703" s="159" t="s">
        <v>189</v>
      </c>
      <c r="G703" s="164" t="s">
        <v>244</v>
      </c>
      <c r="H703" s="156" t="s">
        <v>235</v>
      </c>
      <c r="I703" s="166">
        <v>5463.04</v>
      </c>
      <c r="J703" s="166">
        <v>5463.04</v>
      </c>
      <c r="K703" s="166">
        <v>0</v>
      </c>
      <c r="L703" s="166">
        <v>543.86</v>
      </c>
      <c r="M703" s="166">
        <v>0</v>
      </c>
      <c r="N703" s="162">
        <v>543.86</v>
      </c>
      <c r="O703" s="163">
        <v>9.9552630037488293E-2</v>
      </c>
      <c r="P703" s="162">
        <v>543.86</v>
      </c>
      <c r="Q703" s="162">
        <v>0</v>
      </c>
      <c r="R703" s="172">
        <v>0</v>
      </c>
      <c r="S703" s="154"/>
      <c r="T703" s="171">
        <v>0</v>
      </c>
      <c r="U703" s="155" t="s">
        <v>573</v>
      </c>
      <c r="W703" s="155"/>
    </row>
    <row r="704" spans="1:23">
      <c r="A704" s="155">
        <v>45401</v>
      </c>
      <c r="B704" s="156" t="s">
        <v>17</v>
      </c>
      <c r="C704" s="157">
        <v>189</v>
      </c>
      <c r="D704" s="158">
        <v>45401</v>
      </c>
      <c r="E704" s="158" t="s">
        <v>38</v>
      </c>
      <c r="F704" s="159" t="s">
        <v>189</v>
      </c>
      <c r="G704" s="164" t="s">
        <v>245</v>
      </c>
      <c r="H704" s="156" t="s">
        <v>235</v>
      </c>
      <c r="I704" s="166">
        <v>67893.31</v>
      </c>
      <c r="J704" s="166">
        <v>67893.31</v>
      </c>
      <c r="K704" s="166">
        <v>0</v>
      </c>
      <c r="L704" s="166">
        <v>6758.92</v>
      </c>
      <c r="M704" s="166">
        <v>0</v>
      </c>
      <c r="N704" s="162">
        <v>6758.92</v>
      </c>
      <c r="O704" s="163">
        <v>9.9552076633176376E-2</v>
      </c>
      <c r="P704" s="162">
        <v>6758.92</v>
      </c>
      <c r="Q704" s="162">
        <v>0</v>
      </c>
      <c r="R704" s="172">
        <v>0</v>
      </c>
      <c r="S704" s="154"/>
      <c r="T704" s="171">
        <v>0</v>
      </c>
      <c r="U704" s="155" t="s">
        <v>573</v>
      </c>
      <c r="W704" s="155"/>
    </row>
    <row r="705" spans="1:23">
      <c r="A705" s="155">
        <v>45401</v>
      </c>
      <c r="B705" s="156" t="s">
        <v>17</v>
      </c>
      <c r="C705" s="157">
        <v>189</v>
      </c>
      <c r="D705" s="158">
        <v>45401</v>
      </c>
      <c r="E705" s="158" t="s">
        <v>38</v>
      </c>
      <c r="F705" s="159" t="s">
        <v>189</v>
      </c>
      <c r="G705" s="164" t="s">
        <v>246</v>
      </c>
      <c r="H705" s="156" t="s">
        <v>235</v>
      </c>
      <c r="I705" s="166">
        <v>66915.03</v>
      </c>
      <c r="J705" s="166">
        <v>66915.03</v>
      </c>
      <c r="K705" s="166">
        <v>0</v>
      </c>
      <c r="L705" s="166">
        <v>6661.53</v>
      </c>
      <c r="M705" s="166">
        <v>0</v>
      </c>
      <c r="N705" s="162">
        <v>6661.53</v>
      </c>
      <c r="O705" s="163">
        <v>9.955207372693399E-2</v>
      </c>
      <c r="P705" s="162">
        <v>6661.53</v>
      </c>
      <c r="Q705" s="162">
        <v>0</v>
      </c>
      <c r="R705" s="172">
        <v>0</v>
      </c>
      <c r="S705" s="154"/>
      <c r="T705" s="171">
        <v>0</v>
      </c>
      <c r="U705" s="155" t="s">
        <v>573</v>
      </c>
      <c r="W705" s="155"/>
    </row>
    <row r="706" spans="1:23">
      <c r="A706" s="155">
        <v>45401</v>
      </c>
      <c r="B706" s="156" t="s">
        <v>17</v>
      </c>
      <c r="C706" s="157">
        <v>189</v>
      </c>
      <c r="D706" s="158">
        <v>45401</v>
      </c>
      <c r="E706" s="158" t="s">
        <v>38</v>
      </c>
      <c r="F706" s="159" t="s">
        <v>189</v>
      </c>
      <c r="G706" s="164" t="s">
        <v>247</v>
      </c>
      <c r="H706" s="156" t="s">
        <v>235</v>
      </c>
      <c r="I706" s="166">
        <v>9244.69</v>
      </c>
      <c r="J706" s="166">
        <v>9244.69</v>
      </c>
      <c r="K706" s="166">
        <v>0</v>
      </c>
      <c r="L706" s="166">
        <v>920.33</v>
      </c>
      <c r="M706" s="166">
        <v>0</v>
      </c>
      <c r="N706" s="162">
        <v>920.33</v>
      </c>
      <c r="O706" s="163">
        <v>9.9552283527084201E-2</v>
      </c>
      <c r="P706" s="162">
        <v>920.33</v>
      </c>
      <c r="Q706" s="162">
        <v>0</v>
      </c>
      <c r="R706" s="172">
        <v>0</v>
      </c>
      <c r="S706" s="154"/>
      <c r="T706" s="171">
        <v>0</v>
      </c>
      <c r="U706" s="155" t="s">
        <v>573</v>
      </c>
      <c r="W706" s="155"/>
    </row>
    <row r="707" spans="1:23">
      <c r="A707" s="155">
        <v>45401</v>
      </c>
      <c r="B707" s="156" t="s">
        <v>17</v>
      </c>
      <c r="C707" s="157">
        <v>189</v>
      </c>
      <c r="D707" s="158">
        <v>45401</v>
      </c>
      <c r="E707" s="158" t="s">
        <v>38</v>
      </c>
      <c r="F707" s="159" t="s">
        <v>189</v>
      </c>
      <c r="G707" s="164" t="s">
        <v>248</v>
      </c>
      <c r="H707" s="156" t="s">
        <v>235</v>
      </c>
      <c r="I707" s="166">
        <v>59407.59</v>
      </c>
      <c r="J707" s="166">
        <v>59407.59</v>
      </c>
      <c r="K707" s="166">
        <v>0</v>
      </c>
      <c r="L707" s="166">
        <v>5914.15</v>
      </c>
      <c r="M707" s="166">
        <v>0</v>
      </c>
      <c r="N707" s="162">
        <v>5914.15</v>
      </c>
      <c r="O707" s="163">
        <v>9.955209426943594E-2</v>
      </c>
      <c r="P707" s="162">
        <v>5914.15</v>
      </c>
      <c r="Q707" s="162">
        <v>0</v>
      </c>
      <c r="R707" s="172">
        <v>0</v>
      </c>
      <c r="S707" s="154"/>
      <c r="T707" s="171">
        <v>0</v>
      </c>
      <c r="U707" s="155" t="s">
        <v>573</v>
      </c>
      <c r="W707" s="155"/>
    </row>
    <row r="708" spans="1:23">
      <c r="A708" s="155">
        <v>45401</v>
      </c>
      <c r="B708" s="156" t="s">
        <v>17</v>
      </c>
      <c r="C708" s="157">
        <v>189</v>
      </c>
      <c r="D708" s="158">
        <v>45401</v>
      </c>
      <c r="E708" s="158" t="s">
        <v>38</v>
      </c>
      <c r="F708" s="159" t="s">
        <v>189</v>
      </c>
      <c r="G708" s="164" t="s">
        <v>249</v>
      </c>
      <c r="H708" s="156" t="s">
        <v>235</v>
      </c>
      <c r="I708" s="166">
        <v>20029.849999999999</v>
      </c>
      <c r="J708" s="166">
        <v>20029.849999999999</v>
      </c>
      <c r="K708" s="166">
        <v>0</v>
      </c>
      <c r="L708" s="166">
        <v>1994.01</v>
      </c>
      <c r="M708" s="166">
        <v>0</v>
      </c>
      <c r="N708" s="162">
        <v>1994.01</v>
      </c>
      <c r="O708" s="163">
        <v>9.9551918761248845E-2</v>
      </c>
      <c r="P708" s="162">
        <v>1994.01</v>
      </c>
      <c r="Q708" s="162">
        <v>0</v>
      </c>
      <c r="R708" s="172">
        <v>0</v>
      </c>
      <c r="S708" s="154"/>
      <c r="T708" s="171">
        <v>0</v>
      </c>
      <c r="U708" s="155" t="s">
        <v>573</v>
      </c>
      <c r="W708" s="155"/>
    </row>
    <row r="709" spans="1:23">
      <c r="A709" s="155">
        <v>45401</v>
      </c>
      <c r="B709" s="156" t="s">
        <v>17</v>
      </c>
      <c r="C709" s="157">
        <v>189</v>
      </c>
      <c r="D709" s="158">
        <v>45401</v>
      </c>
      <c r="E709" s="158" t="s">
        <v>38</v>
      </c>
      <c r="F709" s="159" t="s">
        <v>189</v>
      </c>
      <c r="G709" s="164" t="s">
        <v>250</v>
      </c>
      <c r="H709" s="156" t="s">
        <v>235</v>
      </c>
      <c r="I709" s="166">
        <v>9916.58</v>
      </c>
      <c r="J709" s="166">
        <v>9916.58</v>
      </c>
      <c r="K709" s="166">
        <v>0</v>
      </c>
      <c r="L709" s="166">
        <v>987.22</v>
      </c>
      <c r="M709" s="166">
        <v>0</v>
      </c>
      <c r="N709" s="162">
        <v>987.22</v>
      </c>
      <c r="O709" s="163">
        <v>9.9552466677019696E-2</v>
      </c>
      <c r="P709" s="162">
        <v>987.22</v>
      </c>
      <c r="Q709" s="162">
        <v>0</v>
      </c>
      <c r="R709" s="172">
        <v>0</v>
      </c>
      <c r="S709" s="154"/>
      <c r="T709" s="171">
        <v>0</v>
      </c>
      <c r="U709" s="155" t="s">
        <v>573</v>
      </c>
      <c r="W709" s="155"/>
    </row>
    <row r="710" spans="1:23">
      <c r="A710" s="155">
        <v>45401</v>
      </c>
      <c r="B710" s="156" t="s">
        <v>17</v>
      </c>
      <c r="C710" s="157">
        <v>189</v>
      </c>
      <c r="D710" s="158">
        <v>45401</v>
      </c>
      <c r="E710" s="158" t="s">
        <v>38</v>
      </c>
      <c r="F710" s="159" t="s">
        <v>189</v>
      </c>
      <c r="G710" s="164" t="s">
        <v>251</v>
      </c>
      <c r="H710" s="156" t="s">
        <v>235</v>
      </c>
      <c r="I710" s="166">
        <v>13375.99</v>
      </c>
      <c r="J710" s="166">
        <v>13375.99</v>
      </c>
      <c r="K710" s="166">
        <v>0</v>
      </c>
      <c r="L710" s="166">
        <v>1331.61</v>
      </c>
      <c r="M710" s="166">
        <v>0</v>
      </c>
      <c r="N710" s="162">
        <v>1331.61</v>
      </c>
      <c r="O710" s="163">
        <v>9.9552257440383846E-2</v>
      </c>
      <c r="P710" s="162">
        <v>1331.61</v>
      </c>
      <c r="Q710" s="162">
        <v>0</v>
      </c>
      <c r="R710" s="172">
        <v>0</v>
      </c>
      <c r="S710" s="154"/>
      <c r="T710" s="171">
        <v>0</v>
      </c>
      <c r="U710" s="155" t="s">
        <v>573</v>
      </c>
      <c r="W710" s="155"/>
    </row>
    <row r="711" spans="1:23">
      <c r="A711" s="155">
        <v>45401</v>
      </c>
      <c r="B711" s="156" t="s">
        <v>17</v>
      </c>
      <c r="C711" s="157">
        <v>189</v>
      </c>
      <c r="D711" s="158">
        <v>45401</v>
      </c>
      <c r="E711" s="158" t="s">
        <v>38</v>
      </c>
      <c r="F711" s="159" t="s">
        <v>189</v>
      </c>
      <c r="G711" s="164" t="s">
        <v>252</v>
      </c>
      <c r="H711" s="156" t="s">
        <v>235</v>
      </c>
      <c r="I711" s="166">
        <v>13583.74</v>
      </c>
      <c r="J711" s="166">
        <v>13583.74</v>
      </c>
      <c r="K711" s="166">
        <v>0</v>
      </c>
      <c r="L711" s="166">
        <v>1352.29</v>
      </c>
      <c r="M711" s="166">
        <v>0</v>
      </c>
      <c r="N711" s="162">
        <v>1352.29</v>
      </c>
      <c r="O711" s="163">
        <v>9.9552111568684321E-2</v>
      </c>
      <c r="P711" s="162">
        <v>1352.29</v>
      </c>
      <c r="Q711" s="162">
        <v>0</v>
      </c>
      <c r="R711" s="172">
        <v>0</v>
      </c>
      <c r="S711" s="154"/>
      <c r="T711" s="171">
        <v>0</v>
      </c>
      <c r="U711" s="155" t="s">
        <v>573</v>
      </c>
      <c r="W711" s="155"/>
    </row>
    <row r="712" spans="1:23">
      <c r="A712" s="155">
        <v>45401</v>
      </c>
      <c r="B712" s="156" t="s">
        <v>17</v>
      </c>
      <c r="C712" s="157">
        <v>189</v>
      </c>
      <c r="D712" s="158">
        <v>45401</v>
      </c>
      <c r="E712" s="158" t="s">
        <v>38</v>
      </c>
      <c r="F712" s="159" t="s">
        <v>189</v>
      </c>
      <c r="G712" s="164" t="s">
        <v>253</v>
      </c>
      <c r="H712" s="156" t="s">
        <v>235</v>
      </c>
      <c r="I712" s="166">
        <v>3948.82</v>
      </c>
      <c r="J712" s="166">
        <v>0</v>
      </c>
      <c r="K712" s="166">
        <v>3948.82</v>
      </c>
      <c r="L712" s="166">
        <v>393.11</v>
      </c>
      <c r="M712" s="166">
        <v>0</v>
      </c>
      <c r="N712" s="162">
        <v>393.11</v>
      </c>
      <c r="O712" s="163">
        <v>9.9551258350595875E-2</v>
      </c>
      <c r="P712" s="162">
        <v>0</v>
      </c>
      <c r="Q712" s="162">
        <v>393.11</v>
      </c>
      <c r="R712" s="172">
        <v>19.655500000000004</v>
      </c>
      <c r="S712" s="154"/>
      <c r="T712" s="171">
        <v>373.4545</v>
      </c>
      <c r="U712" s="155" t="s">
        <v>573</v>
      </c>
      <c r="W712" s="155"/>
    </row>
    <row r="713" spans="1:23">
      <c r="A713" s="155">
        <v>45401</v>
      </c>
      <c r="B713" s="156" t="s">
        <v>17</v>
      </c>
      <c r="C713" s="157">
        <v>189</v>
      </c>
      <c r="D713" s="158">
        <v>45401</v>
      </c>
      <c r="E713" s="158" t="s">
        <v>38</v>
      </c>
      <c r="F713" s="159" t="s">
        <v>189</v>
      </c>
      <c r="G713" s="164" t="s">
        <v>254</v>
      </c>
      <c r="H713" s="156" t="s">
        <v>144</v>
      </c>
      <c r="I713" s="166">
        <v>4498460.3899999997</v>
      </c>
      <c r="J713" s="166">
        <v>4498460.3899999997</v>
      </c>
      <c r="K713" s="166">
        <v>0</v>
      </c>
      <c r="L713" s="166">
        <v>447830.8</v>
      </c>
      <c r="M713" s="166">
        <v>0</v>
      </c>
      <c r="N713" s="162">
        <v>447830.8</v>
      </c>
      <c r="O713" s="163">
        <v>9.9552015839801583E-2</v>
      </c>
      <c r="P713" s="162">
        <v>447830.8</v>
      </c>
      <c r="Q713" s="162">
        <v>0</v>
      </c>
      <c r="R713" s="172">
        <v>0</v>
      </c>
      <c r="S713" s="154"/>
      <c r="T713" s="171">
        <v>0</v>
      </c>
      <c r="U713" s="155" t="s">
        <v>573</v>
      </c>
      <c r="W713" s="155"/>
    </row>
    <row r="714" spans="1:23">
      <c r="A714" s="155">
        <v>45404</v>
      </c>
      <c r="B714" s="156" t="s">
        <v>17</v>
      </c>
      <c r="C714" s="157">
        <v>186</v>
      </c>
      <c r="D714" s="158">
        <v>45404</v>
      </c>
      <c r="E714" s="158" t="s">
        <v>38</v>
      </c>
      <c r="F714" s="159" t="s">
        <v>189</v>
      </c>
      <c r="G714" s="164" t="s">
        <v>255</v>
      </c>
      <c r="H714" s="156" t="s">
        <v>214</v>
      </c>
      <c r="I714" s="166">
        <v>2179535.17</v>
      </c>
      <c r="J714" s="166">
        <v>2179535.17</v>
      </c>
      <c r="K714" s="166">
        <v>0</v>
      </c>
      <c r="L714" s="166">
        <v>253515.71</v>
      </c>
      <c r="M714" s="166">
        <v>144866.12</v>
      </c>
      <c r="N714" s="162">
        <v>398381.82999999996</v>
      </c>
      <c r="O714" s="163">
        <v>0.18278293256446967</v>
      </c>
      <c r="P714" s="162">
        <v>398381.82999999996</v>
      </c>
      <c r="Q714" s="162">
        <v>0</v>
      </c>
      <c r="R714" s="172">
        <v>0</v>
      </c>
      <c r="S714" s="154"/>
      <c r="T714" s="171">
        <v>0</v>
      </c>
      <c r="U714" s="155" t="s">
        <v>573</v>
      </c>
      <c r="W714" s="155"/>
    </row>
    <row r="715" spans="1:23">
      <c r="A715" s="155">
        <v>45405</v>
      </c>
      <c r="B715" s="156" t="s">
        <v>17</v>
      </c>
      <c r="C715" s="157">
        <v>185</v>
      </c>
      <c r="D715" s="158">
        <v>45405</v>
      </c>
      <c r="E715" s="158" t="s">
        <v>38</v>
      </c>
      <c r="F715" s="159" t="s">
        <v>189</v>
      </c>
      <c r="G715" s="164" t="s">
        <v>256</v>
      </c>
      <c r="H715" s="156" t="s">
        <v>257</v>
      </c>
      <c r="I715" s="166">
        <v>22140724.93</v>
      </c>
      <c r="J715" s="166">
        <v>12933780</v>
      </c>
      <c r="K715" s="166">
        <v>9206944.9299999997</v>
      </c>
      <c r="L715" s="166">
        <v>2204153.7999999998</v>
      </c>
      <c r="M715" s="166">
        <v>0</v>
      </c>
      <c r="N715" s="162">
        <v>2204153.7999999998</v>
      </c>
      <c r="O715" s="163">
        <v>9.9552015887855561E-2</v>
      </c>
      <c r="P715" s="162">
        <v>1287583.8720500285</v>
      </c>
      <c r="Q715" s="162">
        <v>916569.92794997117</v>
      </c>
      <c r="R715" s="172">
        <v>45828.496397498559</v>
      </c>
      <c r="S715" s="154"/>
      <c r="T715" s="171">
        <v>870741.43155247264</v>
      </c>
      <c r="U715" s="155" t="s">
        <v>573</v>
      </c>
      <c r="W715" s="155"/>
    </row>
    <row r="716" spans="1:23">
      <c r="A716" s="155">
        <v>45407</v>
      </c>
      <c r="B716" s="156" t="s">
        <v>17</v>
      </c>
      <c r="C716" s="157">
        <v>183</v>
      </c>
      <c r="D716" s="158">
        <v>45407</v>
      </c>
      <c r="E716" s="158" t="s">
        <v>38</v>
      </c>
      <c r="F716" s="159" t="s">
        <v>189</v>
      </c>
      <c r="G716" s="164">
        <v>1316395</v>
      </c>
      <c r="H716" s="156" t="s">
        <v>258</v>
      </c>
      <c r="I716" s="166">
        <v>115484.27</v>
      </c>
      <c r="J716" s="166">
        <v>115484.27</v>
      </c>
      <c r="K716" s="166">
        <v>0</v>
      </c>
      <c r="L716" s="166">
        <v>11496.69</v>
      </c>
      <c r="M716" s="166">
        <v>0</v>
      </c>
      <c r="N716" s="162">
        <v>11496.69</v>
      </c>
      <c r="O716" s="163">
        <v>9.9551999592671803E-2</v>
      </c>
      <c r="P716" s="162">
        <v>11496.69</v>
      </c>
      <c r="Q716" s="162">
        <v>0</v>
      </c>
      <c r="R716" s="172">
        <v>0</v>
      </c>
      <c r="S716" s="154"/>
      <c r="T716" s="171">
        <v>0</v>
      </c>
      <c r="U716" s="155" t="s">
        <v>573</v>
      </c>
      <c r="W716" s="155"/>
    </row>
    <row r="717" spans="1:23">
      <c r="A717" s="155">
        <v>45407</v>
      </c>
      <c r="B717" s="156" t="s">
        <v>17</v>
      </c>
      <c r="C717" s="157">
        <v>183</v>
      </c>
      <c r="D717" s="158">
        <v>45407</v>
      </c>
      <c r="E717" s="158" t="s">
        <v>38</v>
      </c>
      <c r="F717" s="159" t="s">
        <v>189</v>
      </c>
      <c r="G717" s="164" t="s">
        <v>259</v>
      </c>
      <c r="H717" s="156" t="s">
        <v>258</v>
      </c>
      <c r="I717" s="166">
        <v>117067.45</v>
      </c>
      <c r="J717" s="166">
        <v>117067.45</v>
      </c>
      <c r="K717" s="166">
        <v>0</v>
      </c>
      <c r="L717" s="166">
        <v>11588.3</v>
      </c>
      <c r="M717" s="166">
        <v>0</v>
      </c>
      <c r="N717" s="162">
        <v>11588.3</v>
      </c>
      <c r="O717" s="163">
        <v>9.898823285208655E-2</v>
      </c>
      <c r="P717" s="162">
        <v>11588.3</v>
      </c>
      <c r="Q717" s="162">
        <v>0</v>
      </c>
      <c r="R717" s="172">
        <v>0</v>
      </c>
      <c r="S717" s="154"/>
      <c r="T717" s="171">
        <v>0</v>
      </c>
      <c r="U717" s="155" t="s">
        <v>573</v>
      </c>
      <c r="W717" s="155"/>
    </row>
    <row r="718" spans="1:23">
      <c r="A718" s="155">
        <v>45407</v>
      </c>
      <c r="B718" s="156" t="s">
        <v>17</v>
      </c>
      <c r="C718" s="157">
        <v>183</v>
      </c>
      <c r="D718" s="158">
        <v>45407</v>
      </c>
      <c r="E718" s="158" t="s">
        <v>38</v>
      </c>
      <c r="F718" s="159" t="s">
        <v>189</v>
      </c>
      <c r="G718" s="164" t="s">
        <v>260</v>
      </c>
      <c r="H718" s="156" t="s">
        <v>261</v>
      </c>
      <c r="I718" s="166">
        <v>103524.63</v>
      </c>
      <c r="J718" s="166">
        <v>103524.63</v>
      </c>
      <c r="K718" s="166">
        <v>0</v>
      </c>
      <c r="L718" s="166">
        <v>10306.09</v>
      </c>
      <c r="M718" s="166">
        <v>0</v>
      </c>
      <c r="N718" s="162">
        <v>10306.09</v>
      </c>
      <c r="O718" s="163">
        <v>9.9552058287964901E-2</v>
      </c>
      <c r="P718" s="162">
        <v>10306.09</v>
      </c>
      <c r="Q718" s="162">
        <v>0</v>
      </c>
      <c r="R718" s="172">
        <v>0</v>
      </c>
      <c r="S718" s="154"/>
      <c r="T718" s="171">
        <v>0</v>
      </c>
      <c r="U718" s="155" t="s">
        <v>573</v>
      </c>
      <c r="W718" s="155"/>
    </row>
    <row r="719" spans="1:23">
      <c r="A719" s="155">
        <v>45408</v>
      </c>
      <c r="B719" s="156" t="s">
        <v>17</v>
      </c>
      <c r="C719" s="157">
        <v>182</v>
      </c>
      <c r="D719" s="158">
        <v>45408</v>
      </c>
      <c r="E719" s="158" t="s">
        <v>38</v>
      </c>
      <c r="F719" s="159" t="s">
        <v>189</v>
      </c>
      <c r="G719" s="164">
        <v>1316408</v>
      </c>
      <c r="H719" s="156" t="s">
        <v>262</v>
      </c>
      <c r="I719" s="166">
        <v>4395204.82</v>
      </c>
      <c r="J719" s="166">
        <v>4395204.82</v>
      </c>
      <c r="K719" s="166">
        <v>0</v>
      </c>
      <c r="L719" s="166">
        <v>437551.5</v>
      </c>
      <c r="M719" s="166">
        <v>0</v>
      </c>
      <c r="N719" s="162">
        <v>437551.5</v>
      </c>
      <c r="O719" s="163">
        <v>9.955201587169718E-2</v>
      </c>
      <c r="P719" s="162">
        <v>437551.5</v>
      </c>
      <c r="Q719" s="162">
        <v>0</v>
      </c>
      <c r="R719" s="172">
        <v>0</v>
      </c>
      <c r="S719" s="154"/>
      <c r="T719" s="171">
        <v>0</v>
      </c>
      <c r="U719" s="155" t="s">
        <v>573</v>
      </c>
      <c r="W719" s="155"/>
    </row>
    <row r="720" spans="1:23">
      <c r="A720" s="155">
        <v>45411</v>
      </c>
      <c r="B720" s="156" t="s">
        <v>17</v>
      </c>
      <c r="C720" s="157">
        <v>179</v>
      </c>
      <c r="D720" s="158">
        <v>45411</v>
      </c>
      <c r="E720" s="158" t="s">
        <v>35</v>
      </c>
      <c r="F720" s="159" t="s">
        <v>189</v>
      </c>
      <c r="G720" s="164" t="s">
        <v>263</v>
      </c>
      <c r="H720" s="156" t="s">
        <v>113</v>
      </c>
      <c r="I720" s="166">
        <v>77086.33</v>
      </c>
      <c r="J720" s="166">
        <v>77086.33</v>
      </c>
      <c r="K720" s="166">
        <v>0</v>
      </c>
      <c r="L720" s="166">
        <v>7674.1</v>
      </c>
      <c r="M720" s="166">
        <v>0</v>
      </c>
      <c r="N720" s="162">
        <v>7674.1</v>
      </c>
      <c r="O720" s="163">
        <v>9.9552021739781879E-2</v>
      </c>
      <c r="P720" s="162">
        <v>7674.1</v>
      </c>
      <c r="Q720" s="162">
        <v>0</v>
      </c>
      <c r="R720" s="172">
        <v>0</v>
      </c>
      <c r="S720" s="154"/>
      <c r="T720" s="171">
        <v>0</v>
      </c>
      <c r="U720" s="155" t="s">
        <v>573</v>
      </c>
      <c r="W720" s="155"/>
    </row>
    <row r="721" spans="1:23">
      <c r="A721" s="155">
        <v>45411</v>
      </c>
      <c r="B721" s="156" t="s">
        <v>17</v>
      </c>
      <c r="C721" s="157">
        <v>179</v>
      </c>
      <c r="D721" s="158">
        <v>45411</v>
      </c>
      <c r="E721" s="158" t="s">
        <v>35</v>
      </c>
      <c r="F721" s="159" t="s">
        <v>189</v>
      </c>
      <c r="G721" s="164" t="s">
        <v>264</v>
      </c>
      <c r="H721" s="156" t="s">
        <v>265</v>
      </c>
      <c r="I721" s="166">
        <v>-140378.88</v>
      </c>
      <c r="J721" s="166">
        <v>0</v>
      </c>
      <c r="K721" s="166">
        <v>-140378.88</v>
      </c>
      <c r="L721" s="166">
        <v>-13975</v>
      </c>
      <c r="M721" s="166">
        <v>0</v>
      </c>
      <c r="N721" s="162">
        <v>-13975</v>
      </c>
      <c r="O721" s="163">
        <v>9.9552012382489438E-2</v>
      </c>
      <c r="P721" s="162">
        <v>0</v>
      </c>
      <c r="Q721" s="162">
        <v>-13975</v>
      </c>
      <c r="R721" s="172">
        <v>-698.75</v>
      </c>
      <c r="S721" s="154"/>
      <c r="T721" s="171">
        <v>-13276.25</v>
      </c>
      <c r="U721" s="155" t="s">
        <v>573</v>
      </c>
      <c r="W721" s="155"/>
    </row>
    <row r="722" spans="1:23">
      <c r="A722" s="155">
        <v>45411</v>
      </c>
      <c r="B722" s="156" t="s">
        <v>17</v>
      </c>
      <c r="C722" s="157">
        <v>179</v>
      </c>
      <c r="D722" s="158">
        <v>45411</v>
      </c>
      <c r="E722" s="158" t="s">
        <v>35</v>
      </c>
      <c r="F722" s="159" t="s">
        <v>189</v>
      </c>
      <c r="G722" s="164" t="s">
        <v>266</v>
      </c>
      <c r="H722" s="156" t="s">
        <v>265</v>
      </c>
      <c r="I722" s="166">
        <v>77131.539999999994</v>
      </c>
      <c r="J722" s="166">
        <v>77131.539999999994</v>
      </c>
      <c r="K722" s="166">
        <v>0</v>
      </c>
      <c r="L722" s="166">
        <v>7678.6</v>
      </c>
      <c r="M722" s="166">
        <v>0</v>
      </c>
      <c r="N722" s="162">
        <v>7678.6</v>
      </c>
      <c r="O722" s="163">
        <v>9.9552012056287234E-2</v>
      </c>
      <c r="P722" s="162">
        <v>7678.6</v>
      </c>
      <c r="Q722" s="162">
        <v>0</v>
      </c>
      <c r="R722" s="172">
        <v>0</v>
      </c>
      <c r="S722" s="154"/>
      <c r="T722" s="171">
        <v>0</v>
      </c>
      <c r="U722" s="155" t="s">
        <v>573</v>
      </c>
      <c r="W722" s="155"/>
    </row>
    <row r="723" spans="1:23">
      <c r="A723" s="155">
        <v>45411</v>
      </c>
      <c r="B723" s="156" t="s">
        <v>17</v>
      </c>
      <c r="C723" s="157">
        <v>179</v>
      </c>
      <c r="D723" s="158">
        <v>45411</v>
      </c>
      <c r="E723" s="158" t="s">
        <v>35</v>
      </c>
      <c r="F723" s="159" t="s">
        <v>189</v>
      </c>
      <c r="G723" s="164" t="s">
        <v>267</v>
      </c>
      <c r="H723" s="156" t="s">
        <v>265</v>
      </c>
      <c r="I723" s="166">
        <v>31775.55</v>
      </c>
      <c r="J723" s="166">
        <v>31775.55</v>
      </c>
      <c r="K723" s="166">
        <v>0</v>
      </c>
      <c r="L723" s="166">
        <v>3163.32</v>
      </c>
      <c r="M723" s="166">
        <v>0</v>
      </c>
      <c r="N723" s="162">
        <v>3163.32</v>
      </c>
      <c r="O723" s="163">
        <v>9.9552014048537321E-2</v>
      </c>
      <c r="P723" s="162">
        <v>3163.32</v>
      </c>
      <c r="Q723" s="162">
        <v>0</v>
      </c>
      <c r="R723" s="172">
        <v>0</v>
      </c>
      <c r="S723" s="154"/>
      <c r="T723" s="171">
        <v>0</v>
      </c>
      <c r="U723" s="155" t="s">
        <v>573</v>
      </c>
      <c r="W723" s="155"/>
    </row>
    <row r="724" spans="1:23">
      <c r="A724" s="155">
        <v>45411</v>
      </c>
      <c r="B724" s="156" t="s">
        <v>17</v>
      </c>
      <c r="C724" s="157">
        <v>179</v>
      </c>
      <c r="D724" s="158">
        <v>45411</v>
      </c>
      <c r="E724" s="158" t="s">
        <v>35</v>
      </c>
      <c r="F724" s="159" t="s">
        <v>189</v>
      </c>
      <c r="G724" s="164" t="s">
        <v>268</v>
      </c>
      <c r="H724" s="156" t="s">
        <v>265</v>
      </c>
      <c r="I724" s="166">
        <v>103853.23</v>
      </c>
      <c r="J724" s="166">
        <v>103853.23</v>
      </c>
      <c r="K724" s="166">
        <v>0</v>
      </c>
      <c r="L724" s="166">
        <v>10338.799999999999</v>
      </c>
      <c r="M724" s="166">
        <v>0</v>
      </c>
      <c r="N724" s="162">
        <v>10338.799999999999</v>
      </c>
      <c r="O724" s="163">
        <v>9.955203126566213E-2</v>
      </c>
      <c r="P724" s="162">
        <v>10338.799999999999</v>
      </c>
      <c r="Q724" s="162">
        <v>0</v>
      </c>
      <c r="R724" s="172">
        <v>0</v>
      </c>
      <c r="S724" s="154"/>
      <c r="T724" s="171">
        <v>0</v>
      </c>
      <c r="U724" s="155" t="s">
        <v>573</v>
      </c>
      <c r="W724" s="155"/>
    </row>
    <row r="725" spans="1:23">
      <c r="A725" s="155">
        <v>45411</v>
      </c>
      <c r="B725" s="156" t="s">
        <v>17</v>
      </c>
      <c r="C725" s="157">
        <v>179</v>
      </c>
      <c r="D725" s="158">
        <v>45411</v>
      </c>
      <c r="E725" s="158" t="s">
        <v>35</v>
      </c>
      <c r="F725" s="159" t="s">
        <v>189</v>
      </c>
      <c r="G725" s="164" t="s">
        <v>269</v>
      </c>
      <c r="H725" s="156" t="s">
        <v>265</v>
      </c>
      <c r="I725" s="166">
        <v>229111.97</v>
      </c>
      <c r="J725" s="166">
        <v>229111.97</v>
      </c>
      <c r="K725" s="166">
        <v>0</v>
      </c>
      <c r="L725" s="166">
        <v>22808.560000000001</v>
      </c>
      <c r="M725" s="166">
        <v>0</v>
      </c>
      <c r="N725" s="162">
        <v>22808.560000000001</v>
      </c>
      <c r="O725" s="163">
        <v>9.9552022532912621E-2</v>
      </c>
      <c r="P725" s="162">
        <v>22808.560000000001</v>
      </c>
      <c r="Q725" s="162">
        <v>0</v>
      </c>
      <c r="R725" s="172">
        <v>0</v>
      </c>
      <c r="S725" s="154"/>
      <c r="T725" s="171">
        <v>0</v>
      </c>
      <c r="U725" s="155" t="s">
        <v>573</v>
      </c>
      <c r="W725" s="155"/>
    </row>
    <row r="726" spans="1:23">
      <c r="A726" s="155">
        <v>45411</v>
      </c>
      <c r="B726" s="156" t="s">
        <v>17</v>
      </c>
      <c r="C726" s="157">
        <v>179</v>
      </c>
      <c r="D726" s="158">
        <v>45411</v>
      </c>
      <c r="E726" s="158" t="s">
        <v>35</v>
      </c>
      <c r="F726" s="159" t="s">
        <v>189</v>
      </c>
      <c r="G726" s="164" t="s">
        <v>270</v>
      </c>
      <c r="H726" s="156" t="s">
        <v>265</v>
      </c>
      <c r="I726" s="166">
        <v>24626.93</v>
      </c>
      <c r="J726" s="166">
        <v>24626.93</v>
      </c>
      <c r="K726" s="166">
        <v>0</v>
      </c>
      <c r="L726" s="166">
        <v>2451.66</v>
      </c>
      <c r="M726" s="166">
        <v>0</v>
      </c>
      <c r="N726" s="162">
        <v>2451.66</v>
      </c>
      <c r="O726" s="163">
        <v>9.955199450357799E-2</v>
      </c>
      <c r="P726" s="162">
        <v>2451.66</v>
      </c>
      <c r="Q726" s="162">
        <v>0</v>
      </c>
      <c r="R726" s="172">
        <v>0</v>
      </c>
      <c r="S726" s="154"/>
      <c r="T726" s="171">
        <v>0</v>
      </c>
      <c r="U726" s="155" t="s">
        <v>573</v>
      </c>
      <c r="W726" s="155"/>
    </row>
    <row r="727" spans="1:23">
      <c r="A727" s="155">
        <v>45411</v>
      </c>
      <c r="B727" s="156" t="s">
        <v>17</v>
      </c>
      <c r="C727" s="157">
        <v>179</v>
      </c>
      <c r="D727" s="158">
        <v>45411</v>
      </c>
      <c r="E727" s="158" t="s">
        <v>35</v>
      </c>
      <c r="F727" s="159" t="s">
        <v>189</v>
      </c>
      <c r="G727" s="164" t="s">
        <v>271</v>
      </c>
      <c r="H727" s="156" t="s">
        <v>265</v>
      </c>
      <c r="I727" s="166">
        <v>23278.47</v>
      </c>
      <c r="J727" s="166">
        <v>23278.47</v>
      </c>
      <c r="K727" s="166">
        <v>0</v>
      </c>
      <c r="L727" s="166">
        <v>2317.42</v>
      </c>
      <c r="M727" s="166">
        <v>0</v>
      </c>
      <c r="N727" s="162">
        <v>2317.42</v>
      </c>
      <c r="O727" s="163">
        <v>9.9552075372651205E-2</v>
      </c>
      <c r="P727" s="162">
        <v>2317.42</v>
      </c>
      <c r="Q727" s="162">
        <v>0</v>
      </c>
      <c r="R727" s="172">
        <v>0</v>
      </c>
      <c r="S727" s="154"/>
      <c r="T727" s="171">
        <v>0</v>
      </c>
      <c r="U727" s="155" t="s">
        <v>573</v>
      </c>
      <c r="W727" s="155"/>
    </row>
    <row r="728" spans="1:23">
      <c r="A728" s="155">
        <v>45411</v>
      </c>
      <c r="B728" s="156" t="s">
        <v>17</v>
      </c>
      <c r="C728" s="157">
        <v>179</v>
      </c>
      <c r="D728" s="158">
        <v>45411</v>
      </c>
      <c r="E728" s="158" t="s">
        <v>35</v>
      </c>
      <c r="F728" s="159" t="s">
        <v>189</v>
      </c>
      <c r="G728" s="164" t="s">
        <v>272</v>
      </c>
      <c r="H728" s="156" t="s">
        <v>265</v>
      </c>
      <c r="I728" s="166">
        <v>22001.18</v>
      </c>
      <c r="J728" s="166">
        <v>22001.18</v>
      </c>
      <c r="K728" s="166">
        <v>0</v>
      </c>
      <c r="L728" s="166">
        <v>2190.2600000000002</v>
      </c>
      <c r="M728" s="166">
        <v>0</v>
      </c>
      <c r="N728" s="162">
        <v>2190.2600000000002</v>
      </c>
      <c r="O728" s="163">
        <v>9.9551933123587011E-2</v>
      </c>
      <c r="P728" s="162">
        <v>2190.2600000000002</v>
      </c>
      <c r="Q728" s="162">
        <v>0</v>
      </c>
      <c r="R728" s="172">
        <v>0</v>
      </c>
      <c r="S728" s="154"/>
      <c r="T728" s="171">
        <v>0</v>
      </c>
      <c r="U728" s="155" t="s">
        <v>573</v>
      </c>
      <c r="W728" s="155"/>
    </row>
    <row r="729" spans="1:23">
      <c r="A729" s="155">
        <v>45411</v>
      </c>
      <c r="B729" s="156" t="s">
        <v>17</v>
      </c>
      <c r="C729" s="157">
        <v>179</v>
      </c>
      <c r="D729" s="158">
        <v>45411</v>
      </c>
      <c r="E729" s="158" t="s">
        <v>35</v>
      </c>
      <c r="F729" s="159" t="s">
        <v>189</v>
      </c>
      <c r="G729" s="164" t="s">
        <v>273</v>
      </c>
      <c r="H729" s="156" t="s">
        <v>265</v>
      </c>
      <c r="I729" s="166">
        <v>19029.93</v>
      </c>
      <c r="J729" s="166">
        <v>19029.93</v>
      </c>
      <c r="K729" s="166">
        <v>0</v>
      </c>
      <c r="L729" s="166">
        <v>1894.47</v>
      </c>
      <c r="M729" s="166">
        <v>0</v>
      </c>
      <c r="N729" s="162">
        <v>1894.47</v>
      </c>
      <c r="O729" s="163">
        <v>9.9552126571143457E-2</v>
      </c>
      <c r="P729" s="162">
        <v>1894.47</v>
      </c>
      <c r="Q729" s="162">
        <v>0</v>
      </c>
      <c r="R729" s="172">
        <v>0</v>
      </c>
      <c r="S729" s="154"/>
      <c r="T729" s="171">
        <v>0</v>
      </c>
      <c r="U729" s="155" t="s">
        <v>573</v>
      </c>
      <c r="W729" s="155"/>
    </row>
    <row r="730" spans="1:23">
      <c r="A730" s="155">
        <v>45411</v>
      </c>
      <c r="B730" s="156" t="s">
        <v>17</v>
      </c>
      <c r="C730" s="157">
        <v>179</v>
      </c>
      <c r="D730" s="158">
        <v>45411</v>
      </c>
      <c r="E730" s="158" t="s">
        <v>35</v>
      </c>
      <c r="F730" s="159" t="s">
        <v>189</v>
      </c>
      <c r="G730" s="164" t="s">
        <v>274</v>
      </c>
      <c r="H730" s="156" t="s">
        <v>265</v>
      </c>
      <c r="I730" s="166">
        <v>11768.76</v>
      </c>
      <c r="J730" s="166">
        <v>11768.76</v>
      </c>
      <c r="K730" s="166">
        <v>0</v>
      </c>
      <c r="L730" s="166">
        <v>1171.5999999999999</v>
      </c>
      <c r="M730" s="166">
        <v>0</v>
      </c>
      <c r="N730" s="162">
        <v>1171.5999999999999</v>
      </c>
      <c r="O730" s="163">
        <v>9.9551694486080089E-2</v>
      </c>
      <c r="P730" s="162">
        <v>1171.5999999999999</v>
      </c>
      <c r="Q730" s="162">
        <v>0</v>
      </c>
      <c r="R730" s="172">
        <v>0</v>
      </c>
      <c r="S730" s="154"/>
      <c r="T730" s="171">
        <v>0</v>
      </c>
      <c r="U730" s="155" t="s">
        <v>573</v>
      </c>
      <c r="W730" s="155"/>
    </row>
    <row r="731" spans="1:23">
      <c r="A731" s="155">
        <v>45411</v>
      </c>
      <c r="B731" s="156" t="s">
        <v>17</v>
      </c>
      <c r="C731" s="157">
        <v>179</v>
      </c>
      <c r="D731" s="158">
        <v>45411</v>
      </c>
      <c r="E731" s="158" t="s">
        <v>35</v>
      </c>
      <c r="F731" s="159" t="s">
        <v>189</v>
      </c>
      <c r="G731" s="164" t="s">
        <v>275</v>
      </c>
      <c r="H731" s="156" t="s">
        <v>265</v>
      </c>
      <c r="I731" s="166">
        <v>44045.06</v>
      </c>
      <c r="J731" s="166">
        <v>44045.06</v>
      </c>
      <c r="K731" s="166">
        <v>0</v>
      </c>
      <c r="L731" s="166">
        <v>4384.7700000000004</v>
      </c>
      <c r="M731" s="166">
        <v>0</v>
      </c>
      <c r="N731" s="162">
        <v>4384.7700000000004</v>
      </c>
      <c r="O731" s="163">
        <v>9.9551913426840624E-2</v>
      </c>
      <c r="P731" s="162">
        <v>4384.7700000000004</v>
      </c>
      <c r="Q731" s="162">
        <v>0</v>
      </c>
      <c r="R731" s="172">
        <v>0</v>
      </c>
      <c r="S731" s="154"/>
      <c r="T731" s="171">
        <v>0</v>
      </c>
      <c r="U731" s="155" t="s">
        <v>573</v>
      </c>
      <c r="W731" s="155"/>
    </row>
    <row r="732" spans="1:23">
      <c r="A732" s="155">
        <v>45411</v>
      </c>
      <c r="B732" s="156" t="s">
        <v>17</v>
      </c>
      <c r="C732" s="157">
        <v>179</v>
      </c>
      <c r="D732" s="158">
        <v>45411</v>
      </c>
      <c r="E732" s="158" t="s">
        <v>35</v>
      </c>
      <c r="F732" s="159" t="s">
        <v>189</v>
      </c>
      <c r="G732" s="164" t="s">
        <v>276</v>
      </c>
      <c r="H732" s="156" t="s">
        <v>265</v>
      </c>
      <c r="I732" s="166">
        <v>11768.76</v>
      </c>
      <c r="J732" s="166">
        <v>11768.76</v>
      </c>
      <c r="K732" s="166">
        <v>0</v>
      </c>
      <c r="L732" s="166">
        <v>1171.5999999999999</v>
      </c>
      <c r="M732" s="166">
        <v>0</v>
      </c>
      <c r="N732" s="162">
        <v>1171.5999999999999</v>
      </c>
      <c r="O732" s="163">
        <v>9.9551694486080089E-2</v>
      </c>
      <c r="P732" s="162">
        <v>1171.5999999999999</v>
      </c>
      <c r="Q732" s="162">
        <v>0</v>
      </c>
      <c r="R732" s="172">
        <v>0</v>
      </c>
      <c r="S732" s="154"/>
      <c r="T732" s="171">
        <v>0</v>
      </c>
      <c r="U732" s="155" t="s">
        <v>573</v>
      </c>
      <c r="W732" s="155"/>
    </row>
    <row r="733" spans="1:23">
      <c r="A733" s="155">
        <v>45411</v>
      </c>
      <c r="B733" s="156" t="s">
        <v>17</v>
      </c>
      <c r="C733" s="157">
        <v>179</v>
      </c>
      <c r="D733" s="158">
        <v>45411</v>
      </c>
      <c r="E733" s="158" t="s">
        <v>35</v>
      </c>
      <c r="F733" s="159" t="s">
        <v>189</v>
      </c>
      <c r="G733" s="164" t="s">
        <v>277</v>
      </c>
      <c r="H733" s="156" t="s">
        <v>265</v>
      </c>
      <c r="I733" s="166">
        <v>129511.74</v>
      </c>
      <c r="J733" s="166">
        <v>129511.74</v>
      </c>
      <c r="K733" s="166">
        <v>0</v>
      </c>
      <c r="L733" s="166">
        <v>12893.16</v>
      </c>
      <c r="M733" s="166">
        <v>0</v>
      </c>
      <c r="N733" s="162">
        <v>12893.16</v>
      </c>
      <c r="O733" s="163">
        <v>9.9552056052987933E-2</v>
      </c>
      <c r="P733" s="162">
        <v>12893.16</v>
      </c>
      <c r="Q733" s="162">
        <v>0</v>
      </c>
      <c r="R733" s="172">
        <v>0</v>
      </c>
      <c r="S733" s="154"/>
      <c r="T733" s="171">
        <v>0</v>
      </c>
      <c r="U733" s="155" t="s">
        <v>573</v>
      </c>
      <c r="W733" s="155"/>
    </row>
    <row r="734" spans="1:23">
      <c r="A734" s="155">
        <v>45411</v>
      </c>
      <c r="B734" s="156" t="s">
        <v>17</v>
      </c>
      <c r="C734" s="157">
        <v>179</v>
      </c>
      <c r="D734" s="158">
        <v>45411</v>
      </c>
      <c r="E734" s="158" t="s">
        <v>35</v>
      </c>
      <c r="F734" s="159" t="s">
        <v>189</v>
      </c>
      <c r="G734" s="164" t="s">
        <v>278</v>
      </c>
      <c r="H734" s="156" t="s">
        <v>265</v>
      </c>
      <c r="I734" s="166">
        <v>7877.51</v>
      </c>
      <c r="J734" s="166">
        <v>7877.51</v>
      </c>
      <c r="K734" s="166">
        <v>0</v>
      </c>
      <c r="L734" s="166">
        <v>784.22</v>
      </c>
      <c r="M734" s="166">
        <v>0</v>
      </c>
      <c r="N734" s="162">
        <v>784.22</v>
      </c>
      <c r="O734" s="163">
        <v>9.955176191461515E-2</v>
      </c>
      <c r="P734" s="162">
        <v>784.22</v>
      </c>
      <c r="Q734" s="162">
        <v>0</v>
      </c>
      <c r="R734" s="172">
        <v>0</v>
      </c>
      <c r="S734" s="154"/>
      <c r="T734" s="171">
        <v>0</v>
      </c>
      <c r="U734" s="155" t="s">
        <v>573</v>
      </c>
      <c r="W734" s="155"/>
    </row>
    <row r="735" spans="1:23">
      <c r="A735" s="155">
        <v>45411</v>
      </c>
      <c r="B735" s="156" t="s">
        <v>17</v>
      </c>
      <c r="C735" s="157">
        <v>179</v>
      </c>
      <c r="D735" s="158">
        <v>45411</v>
      </c>
      <c r="E735" s="158" t="s">
        <v>35</v>
      </c>
      <c r="F735" s="159" t="s">
        <v>189</v>
      </c>
      <c r="G735" s="164" t="s">
        <v>279</v>
      </c>
      <c r="H735" s="156" t="s">
        <v>265</v>
      </c>
      <c r="I735" s="166">
        <v>5985</v>
      </c>
      <c r="J735" s="166">
        <v>5985</v>
      </c>
      <c r="K735" s="166">
        <v>0</v>
      </c>
      <c r="L735" s="166">
        <v>595.82000000000005</v>
      </c>
      <c r="M735" s="166">
        <v>0</v>
      </c>
      <c r="N735" s="162">
        <v>595.82000000000005</v>
      </c>
      <c r="O735" s="163">
        <v>9.955221386800335E-2</v>
      </c>
      <c r="P735" s="162">
        <v>595.82000000000005</v>
      </c>
      <c r="Q735" s="162">
        <v>0</v>
      </c>
      <c r="R735" s="172">
        <v>0</v>
      </c>
      <c r="S735" s="154"/>
      <c r="T735" s="171">
        <v>0</v>
      </c>
      <c r="U735" s="155" t="s">
        <v>573</v>
      </c>
      <c r="W735" s="155"/>
    </row>
    <row r="736" spans="1:23">
      <c r="A736" s="155">
        <v>45411</v>
      </c>
      <c r="B736" s="156" t="s">
        <v>17</v>
      </c>
      <c r="C736" s="157">
        <v>179</v>
      </c>
      <c r="D736" s="158">
        <v>45411</v>
      </c>
      <c r="E736" s="158" t="s">
        <v>35</v>
      </c>
      <c r="F736" s="159" t="s">
        <v>189</v>
      </c>
      <c r="G736" s="164" t="s">
        <v>280</v>
      </c>
      <c r="H736" s="156" t="s">
        <v>265</v>
      </c>
      <c r="I736" s="166">
        <v>7434.94</v>
      </c>
      <c r="J736" s="166">
        <v>7434.94</v>
      </c>
      <c r="K736" s="166">
        <v>0</v>
      </c>
      <c r="L736" s="166">
        <v>740.16</v>
      </c>
      <c r="M736" s="166">
        <v>0</v>
      </c>
      <c r="N736" s="162">
        <v>740.16</v>
      </c>
      <c r="O736" s="163">
        <v>9.955157674439874E-2</v>
      </c>
      <c r="P736" s="162">
        <v>740.16</v>
      </c>
      <c r="Q736" s="162">
        <v>0</v>
      </c>
      <c r="R736" s="172">
        <v>0</v>
      </c>
      <c r="S736" s="154"/>
      <c r="T736" s="171">
        <v>0</v>
      </c>
      <c r="U736" s="155" t="s">
        <v>573</v>
      </c>
      <c r="W736" s="155"/>
    </row>
    <row r="737" spans="1:23">
      <c r="A737" s="155">
        <v>45418</v>
      </c>
      <c r="B737" s="156" t="s">
        <v>17</v>
      </c>
      <c r="C737" s="157">
        <v>172</v>
      </c>
      <c r="D737" s="158">
        <v>45418</v>
      </c>
      <c r="E737" s="158" t="s">
        <v>35</v>
      </c>
      <c r="F737" s="159" t="s">
        <v>189</v>
      </c>
      <c r="G737" s="164" t="s">
        <v>282</v>
      </c>
      <c r="H737" s="156" t="s">
        <v>283</v>
      </c>
      <c r="I737" s="166">
        <v>190643.88</v>
      </c>
      <c r="J737" s="166">
        <v>190643.88</v>
      </c>
      <c r="K737" s="166">
        <v>0</v>
      </c>
      <c r="L737" s="166">
        <v>18975</v>
      </c>
      <c r="M737" s="166">
        <v>0</v>
      </c>
      <c r="N737" s="162">
        <v>18975</v>
      </c>
      <c r="O737" s="163">
        <v>9.9531125782794605E-2</v>
      </c>
      <c r="P737" s="162">
        <v>18975</v>
      </c>
      <c r="Q737" s="162">
        <v>0</v>
      </c>
      <c r="R737" s="172">
        <v>0</v>
      </c>
      <c r="S737" s="154"/>
      <c r="T737" s="171">
        <v>0</v>
      </c>
      <c r="U737" s="155" t="s">
        <v>573</v>
      </c>
      <c r="W737" s="155"/>
    </row>
    <row r="738" spans="1:23">
      <c r="A738" s="155">
        <v>45419</v>
      </c>
      <c r="B738" s="156" t="s">
        <v>17</v>
      </c>
      <c r="C738" s="157">
        <v>171</v>
      </c>
      <c r="D738" s="158">
        <v>45419</v>
      </c>
      <c r="E738" s="158" t="s">
        <v>35</v>
      </c>
      <c r="F738" s="159" t="s">
        <v>189</v>
      </c>
      <c r="G738" s="164" t="s">
        <v>284</v>
      </c>
      <c r="H738" s="156" t="s">
        <v>20</v>
      </c>
      <c r="I738" s="166">
        <v>1345982.64</v>
      </c>
      <c r="J738" s="166">
        <v>1345982.64</v>
      </c>
      <c r="K738" s="166">
        <v>0</v>
      </c>
      <c r="L738" s="166"/>
      <c r="M738" s="166">
        <v>0</v>
      </c>
      <c r="N738" s="162">
        <v>0</v>
      </c>
      <c r="O738" s="163">
        <v>0</v>
      </c>
      <c r="P738" s="162">
        <v>0</v>
      </c>
      <c r="Q738" s="162">
        <v>0</v>
      </c>
      <c r="R738" s="172">
        <v>0</v>
      </c>
      <c r="S738" s="154"/>
      <c r="T738" s="171">
        <v>0</v>
      </c>
      <c r="U738" s="155" t="s">
        <v>573</v>
      </c>
      <c r="W738" s="155"/>
    </row>
    <row r="739" spans="1:23">
      <c r="A739" s="155">
        <v>45420</v>
      </c>
      <c r="B739" s="156" t="s">
        <v>17</v>
      </c>
      <c r="C739" s="157">
        <v>170</v>
      </c>
      <c r="D739" s="158">
        <v>45420</v>
      </c>
      <c r="E739" s="158" t="s">
        <v>35</v>
      </c>
      <c r="F739" s="159" t="s">
        <v>189</v>
      </c>
      <c r="G739" s="164" t="s">
        <v>285</v>
      </c>
      <c r="H739" s="156" t="s">
        <v>283</v>
      </c>
      <c r="I739" s="166">
        <v>10085</v>
      </c>
      <c r="J739" s="166">
        <v>10085</v>
      </c>
      <c r="K739" s="166">
        <v>0</v>
      </c>
      <c r="L739" s="166">
        <v>1000</v>
      </c>
      <c r="M739" s="166">
        <v>0</v>
      </c>
      <c r="N739" s="162">
        <v>1000</v>
      </c>
      <c r="O739" s="163">
        <v>9.9157164105106596E-2</v>
      </c>
      <c r="P739" s="162">
        <v>1000</v>
      </c>
      <c r="Q739" s="162">
        <v>0</v>
      </c>
      <c r="R739" s="172">
        <v>0</v>
      </c>
      <c r="S739" s="154"/>
      <c r="T739" s="171">
        <v>0</v>
      </c>
      <c r="U739" s="155" t="s">
        <v>573</v>
      </c>
      <c r="W739" s="155"/>
    </row>
    <row r="740" spans="1:23">
      <c r="A740" s="155">
        <v>45421</v>
      </c>
      <c r="B740" s="156" t="s">
        <v>17</v>
      </c>
      <c r="C740" s="157">
        <v>169</v>
      </c>
      <c r="D740" s="158">
        <v>45421</v>
      </c>
      <c r="E740" s="158" t="s">
        <v>35</v>
      </c>
      <c r="F740" s="159" t="s">
        <v>189</v>
      </c>
      <c r="G740" s="164" t="s">
        <v>286</v>
      </c>
      <c r="H740" s="156" t="s">
        <v>138</v>
      </c>
      <c r="I740" s="166">
        <v>13437.6</v>
      </c>
      <c r="J740" s="166">
        <v>13437.6</v>
      </c>
      <c r="K740" s="166">
        <v>0</v>
      </c>
      <c r="L740" s="166">
        <v>2667.52</v>
      </c>
      <c r="M740" s="166">
        <v>0</v>
      </c>
      <c r="N740" s="162">
        <v>2667.52</v>
      </c>
      <c r="O740" s="163">
        <v>0.19851163898315174</v>
      </c>
      <c r="P740" s="162">
        <v>2667.52</v>
      </c>
      <c r="Q740" s="162">
        <v>0</v>
      </c>
      <c r="R740" s="172">
        <v>0</v>
      </c>
      <c r="S740" s="154"/>
      <c r="T740" s="171">
        <v>0</v>
      </c>
      <c r="U740" s="155" t="s">
        <v>573</v>
      </c>
      <c r="W740" s="155"/>
    </row>
    <row r="741" spans="1:23">
      <c r="A741" s="155">
        <v>45421</v>
      </c>
      <c r="B741" s="156" t="s">
        <v>17</v>
      </c>
      <c r="C741" s="157">
        <v>169</v>
      </c>
      <c r="D741" s="158">
        <v>45421</v>
      </c>
      <c r="E741" s="158" t="s">
        <v>35</v>
      </c>
      <c r="F741" s="159" t="s">
        <v>189</v>
      </c>
      <c r="G741" s="164" t="s">
        <v>287</v>
      </c>
      <c r="H741" s="156" t="s">
        <v>20</v>
      </c>
      <c r="I741" s="166">
        <v>-1315944.22</v>
      </c>
      <c r="J741" s="166">
        <v>0</v>
      </c>
      <c r="K741" s="166">
        <v>-1315944.22</v>
      </c>
      <c r="L741" s="166"/>
      <c r="M741" s="166">
        <v>0</v>
      </c>
      <c r="N741" s="162">
        <v>0</v>
      </c>
      <c r="O741" s="163">
        <v>0</v>
      </c>
      <c r="P741" s="162">
        <v>0</v>
      </c>
      <c r="Q741" s="162">
        <v>0</v>
      </c>
      <c r="R741" s="172">
        <v>0</v>
      </c>
      <c r="S741" s="154"/>
      <c r="T741" s="171">
        <v>0</v>
      </c>
      <c r="U741" s="155" t="s">
        <v>573</v>
      </c>
      <c r="W741" s="155"/>
    </row>
    <row r="742" spans="1:23">
      <c r="A742" s="155">
        <v>45421</v>
      </c>
      <c r="B742" s="156" t="s">
        <v>17</v>
      </c>
      <c r="C742" s="157">
        <v>169</v>
      </c>
      <c r="D742" s="158">
        <v>45421</v>
      </c>
      <c r="E742" s="158" t="s">
        <v>35</v>
      </c>
      <c r="F742" s="159" t="s">
        <v>189</v>
      </c>
      <c r="G742" s="164" t="s">
        <v>288</v>
      </c>
      <c r="H742" s="156" t="s">
        <v>20</v>
      </c>
      <c r="I742" s="166">
        <v>-154905.95000000001</v>
      </c>
      <c r="J742" s="166">
        <v>0</v>
      </c>
      <c r="K742" s="166">
        <v>-154905.95000000001</v>
      </c>
      <c r="L742" s="166">
        <v>0</v>
      </c>
      <c r="M742" s="166">
        <v>0</v>
      </c>
      <c r="N742" s="162">
        <v>0</v>
      </c>
      <c r="O742" s="163">
        <v>0</v>
      </c>
      <c r="P742" s="162">
        <v>0</v>
      </c>
      <c r="Q742" s="162">
        <v>0</v>
      </c>
      <c r="R742" s="172">
        <v>0</v>
      </c>
      <c r="S742" s="154"/>
      <c r="T742" s="171">
        <v>0</v>
      </c>
      <c r="U742" s="155" t="s">
        <v>573</v>
      </c>
      <c r="W742" s="155"/>
    </row>
    <row r="743" spans="1:23">
      <c r="A743" s="155">
        <v>45426</v>
      </c>
      <c r="B743" s="156" t="s">
        <v>17</v>
      </c>
      <c r="C743" s="157">
        <v>164</v>
      </c>
      <c r="D743" s="158">
        <v>45426</v>
      </c>
      <c r="E743" s="158" t="s">
        <v>35</v>
      </c>
      <c r="F743" s="159" t="s">
        <v>189</v>
      </c>
      <c r="G743" s="164" t="s">
        <v>289</v>
      </c>
      <c r="H743" s="156" t="s">
        <v>138</v>
      </c>
      <c r="I743" s="166">
        <v>55850.2</v>
      </c>
      <c r="J743" s="166">
        <v>55850.2</v>
      </c>
      <c r="K743" s="166">
        <v>0</v>
      </c>
      <c r="L743" s="166">
        <v>5560</v>
      </c>
      <c r="M743" s="166">
        <v>4170</v>
      </c>
      <c r="N743" s="162">
        <v>9730</v>
      </c>
      <c r="O743" s="163">
        <v>0.17421602787456447</v>
      </c>
      <c r="P743" s="162">
        <v>9730</v>
      </c>
      <c r="Q743" s="162">
        <v>0</v>
      </c>
      <c r="R743" s="172">
        <v>0</v>
      </c>
      <c r="S743" s="154"/>
      <c r="T743" s="171">
        <v>0</v>
      </c>
      <c r="U743" s="155" t="s">
        <v>573</v>
      </c>
      <c r="W743" s="155"/>
    </row>
    <row r="744" spans="1:23">
      <c r="A744" s="155">
        <v>45427</v>
      </c>
      <c r="B744" s="156" t="s">
        <v>17</v>
      </c>
      <c r="C744" s="157">
        <v>163</v>
      </c>
      <c r="D744" s="158">
        <v>45427</v>
      </c>
      <c r="E744" s="158" t="s">
        <v>35</v>
      </c>
      <c r="F744" s="159" t="s">
        <v>189</v>
      </c>
      <c r="G744" s="164" t="s">
        <v>290</v>
      </c>
      <c r="H744" s="156" t="s">
        <v>291</v>
      </c>
      <c r="I744" s="166">
        <v>-6872.42</v>
      </c>
      <c r="J744" s="166">
        <v>0</v>
      </c>
      <c r="K744" s="166">
        <v>-6872.42</v>
      </c>
      <c r="L744" s="166">
        <v>-687.24</v>
      </c>
      <c r="M744" s="166">
        <v>0</v>
      </c>
      <c r="N744" s="162">
        <v>-687.24</v>
      </c>
      <c r="O744" s="163">
        <v>9.9999708981697855E-2</v>
      </c>
      <c r="P744" s="162">
        <v>0</v>
      </c>
      <c r="Q744" s="162">
        <v>-687.24</v>
      </c>
      <c r="R744" s="172">
        <v>-34.362000000000002</v>
      </c>
      <c r="S744" s="154"/>
      <c r="T744" s="171">
        <v>-652.87800000000004</v>
      </c>
      <c r="U744" s="155" t="s">
        <v>573</v>
      </c>
      <c r="W744" s="155"/>
    </row>
    <row r="745" spans="1:23">
      <c r="A745" s="155">
        <v>45427</v>
      </c>
      <c r="B745" s="156" t="s">
        <v>17</v>
      </c>
      <c r="C745" s="157">
        <v>163</v>
      </c>
      <c r="D745" s="158">
        <v>45427</v>
      </c>
      <c r="E745" s="158" t="s">
        <v>35</v>
      </c>
      <c r="F745" s="159" t="s">
        <v>189</v>
      </c>
      <c r="G745" s="164" t="s">
        <v>292</v>
      </c>
      <c r="H745" s="156" t="s">
        <v>291</v>
      </c>
      <c r="I745" s="166">
        <v>18252.8</v>
      </c>
      <c r="J745" s="166">
        <v>18252.8</v>
      </c>
      <c r="K745" s="166">
        <v>0</v>
      </c>
      <c r="L745" s="166">
        <v>1817.1</v>
      </c>
      <c r="M745" s="166">
        <v>0</v>
      </c>
      <c r="N745" s="162">
        <v>1817.1</v>
      </c>
      <c r="O745" s="163">
        <v>9.9551849579242638E-2</v>
      </c>
      <c r="P745" s="162">
        <v>1817.1</v>
      </c>
      <c r="Q745" s="162">
        <v>0</v>
      </c>
      <c r="R745" s="172">
        <v>0</v>
      </c>
      <c r="S745" s="154"/>
      <c r="T745" s="171">
        <v>0</v>
      </c>
      <c r="U745" s="155" t="s">
        <v>573</v>
      </c>
      <c r="W745" s="155"/>
    </row>
    <row r="746" spans="1:23">
      <c r="A746" s="155">
        <v>45427</v>
      </c>
      <c r="B746" s="156" t="s">
        <v>17</v>
      </c>
      <c r="C746" s="157">
        <v>163</v>
      </c>
      <c r="D746" s="158">
        <v>45427</v>
      </c>
      <c r="E746" s="158" t="s">
        <v>35</v>
      </c>
      <c r="F746" s="159" t="s">
        <v>189</v>
      </c>
      <c r="G746" s="164" t="s">
        <v>293</v>
      </c>
      <c r="H746" s="156" t="s">
        <v>291</v>
      </c>
      <c r="I746" s="166">
        <v>72666.81</v>
      </c>
      <c r="J746" s="166">
        <v>72666.81</v>
      </c>
      <c r="K746" s="166">
        <v>0</v>
      </c>
      <c r="L746" s="166">
        <v>7234.13</v>
      </c>
      <c r="M746" s="166">
        <v>0</v>
      </c>
      <c r="N746" s="162">
        <v>7234.13</v>
      </c>
      <c r="O746" s="163">
        <v>9.9552051342284051E-2</v>
      </c>
      <c r="P746" s="162">
        <v>7234.13</v>
      </c>
      <c r="Q746" s="162">
        <v>0</v>
      </c>
      <c r="R746" s="172">
        <v>0</v>
      </c>
      <c r="S746" s="154"/>
      <c r="T746" s="171">
        <v>0</v>
      </c>
      <c r="U746" s="155" t="s">
        <v>573</v>
      </c>
      <c r="W746" s="155"/>
    </row>
    <row r="747" spans="1:23">
      <c r="A747" s="155">
        <v>45428</v>
      </c>
      <c r="B747" s="156" t="s">
        <v>17</v>
      </c>
      <c r="C747" s="157">
        <v>162</v>
      </c>
      <c r="D747" s="158">
        <v>45428</v>
      </c>
      <c r="E747" s="158" t="s">
        <v>35</v>
      </c>
      <c r="F747" s="159" t="s">
        <v>189</v>
      </c>
      <c r="G747" s="164" t="s">
        <v>294</v>
      </c>
      <c r="H747" s="156" t="s">
        <v>295</v>
      </c>
      <c r="I747" s="166">
        <v>138433.16</v>
      </c>
      <c r="J747" s="166">
        <v>138433.16</v>
      </c>
      <c r="K747" s="166">
        <v>0</v>
      </c>
      <c r="L747" s="166">
        <v>34453.25</v>
      </c>
      <c r="M747" s="166">
        <v>13781.3</v>
      </c>
      <c r="N747" s="162">
        <v>48234.55</v>
      </c>
      <c r="O747" s="163">
        <v>0.34843205197367455</v>
      </c>
      <c r="P747" s="162">
        <v>48234.55</v>
      </c>
      <c r="Q747" s="162">
        <v>0</v>
      </c>
      <c r="R747" s="172">
        <v>0</v>
      </c>
      <c r="S747" s="154"/>
      <c r="T747" s="171">
        <v>0</v>
      </c>
      <c r="U747" s="155" t="s">
        <v>573</v>
      </c>
      <c r="W747" s="155"/>
    </row>
    <row r="748" spans="1:23">
      <c r="A748" s="155">
        <v>45428</v>
      </c>
      <c r="B748" s="156" t="s">
        <v>17</v>
      </c>
      <c r="C748" s="157">
        <v>162</v>
      </c>
      <c r="D748" s="158">
        <v>45428</v>
      </c>
      <c r="E748" s="158" t="s">
        <v>35</v>
      </c>
      <c r="F748" s="159" t="s">
        <v>189</v>
      </c>
      <c r="G748" s="164" t="s">
        <v>296</v>
      </c>
      <c r="H748" s="156" t="s">
        <v>295</v>
      </c>
      <c r="I748" s="166">
        <v>4018</v>
      </c>
      <c r="J748" s="166">
        <v>4018</v>
      </c>
      <c r="K748" s="166">
        <v>0</v>
      </c>
      <c r="L748" s="166">
        <v>400</v>
      </c>
      <c r="M748" s="166">
        <v>400</v>
      </c>
      <c r="N748" s="162">
        <v>800</v>
      </c>
      <c r="O748" s="163">
        <v>0.1991040318566451</v>
      </c>
      <c r="P748" s="162">
        <v>800</v>
      </c>
      <c r="Q748" s="162">
        <v>0</v>
      </c>
      <c r="R748" s="172">
        <v>0</v>
      </c>
      <c r="S748" s="154"/>
      <c r="T748" s="171">
        <v>0</v>
      </c>
      <c r="U748" s="155" t="s">
        <v>573</v>
      </c>
      <c r="W748" s="155"/>
    </row>
    <row r="749" spans="1:23">
      <c r="A749" s="155">
        <v>45428</v>
      </c>
      <c r="B749" s="156" t="s">
        <v>17</v>
      </c>
      <c r="C749" s="157">
        <v>162</v>
      </c>
      <c r="D749" s="158">
        <v>45428</v>
      </c>
      <c r="E749" s="158" t="s">
        <v>35</v>
      </c>
      <c r="F749" s="159" t="s">
        <v>189</v>
      </c>
      <c r="G749" s="164" t="s">
        <v>297</v>
      </c>
      <c r="H749" s="156" t="s">
        <v>295</v>
      </c>
      <c r="I749" s="166">
        <v>2511.25</v>
      </c>
      <c r="J749" s="166">
        <v>2511.25</v>
      </c>
      <c r="K749" s="166">
        <v>0</v>
      </c>
      <c r="L749" s="166">
        <v>250</v>
      </c>
      <c r="M749" s="166">
        <v>250</v>
      </c>
      <c r="N749" s="162">
        <v>500</v>
      </c>
      <c r="O749" s="163">
        <v>0.1991040318566451</v>
      </c>
      <c r="P749" s="162">
        <v>500</v>
      </c>
      <c r="Q749" s="162">
        <v>0</v>
      </c>
      <c r="R749" s="172">
        <v>0</v>
      </c>
      <c r="S749" s="154"/>
      <c r="T749" s="171">
        <v>0</v>
      </c>
      <c r="U749" s="155" t="s">
        <v>573</v>
      </c>
      <c r="W749" s="155"/>
    </row>
    <row r="750" spans="1:23">
      <c r="A750" s="155">
        <v>45428</v>
      </c>
      <c r="B750" s="156" t="s">
        <v>17</v>
      </c>
      <c r="C750" s="157">
        <v>162</v>
      </c>
      <c r="D750" s="158">
        <v>45428</v>
      </c>
      <c r="E750" s="158" t="s">
        <v>35</v>
      </c>
      <c r="F750" s="159" t="s">
        <v>189</v>
      </c>
      <c r="G750" s="164" t="s">
        <v>298</v>
      </c>
      <c r="H750" s="156" t="s">
        <v>295</v>
      </c>
      <c r="I750" s="166">
        <v>10045</v>
      </c>
      <c r="J750" s="166">
        <v>10045</v>
      </c>
      <c r="K750" s="166">
        <v>0</v>
      </c>
      <c r="L750" s="166">
        <v>2000</v>
      </c>
      <c r="M750" s="166">
        <v>1000</v>
      </c>
      <c r="N750" s="162">
        <v>3000</v>
      </c>
      <c r="O750" s="163">
        <v>0.29865604778496763</v>
      </c>
      <c r="P750" s="162">
        <v>3000</v>
      </c>
      <c r="Q750" s="162">
        <v>0</v>
      </c>
      <c r="R750" s="172">
        <v>0</v>
      </c>
      <c r="S750" s="154"/>
      <c r="T750" s="171">
        <v>0</v>
      </c>
      <c r="U750" s="155" t="s">
        <v>573</v>
      </c>
      <c r="W750" s="155"/>
    </row>
    <row r="751" spans="1:23">
      <c r="A751" s="155">
        <v>45428</v>
      </c>
      <c r="B751" s="156" t="s">
        <v>17</v>
      </c>
      <c r="C751" s="157">
        <v>162</v>
      </c>
      <c r="D751" s="158">
        <v>45428</v>
      </c>
      <c r="E751" s="158" t="s">
        <v>35</v>
      </c>
      <c r="F751" s="159" t="s">
        <v>189</v>
      </c>
      <c r="G751" s="164" t="s">
        <v>299</v>
      </c>
      <c r="H751" s="156" t="s">
        <v>295</v>
      </c>
      <c r="I751" s="166">
        <v>13058.5</v>
      </c>
      <c r="J751" s="166">
        <v>13058.5</v>
      </c>
      <c r="K751" s="166">
        <v>0</v>
      </c>
      <c r="L751" s="166">
        <v>2600</v>
      </c>
      <c r="M751" s="166">
        <v>1300</v>
      </c>
      <c r="N751" s="162">
        <v>3900</v>
      </c>
      <c r="O751" s="163">
        <v>0.29865604778496763</v>
      </c>
      <c r="P751" s="162">
        <v>3899.9999999999995</v>
      </c>
      <c r="Q751" s="162">
        <v>0</v>
      </c>
      <c r="R751" s="172">
        <v>0</v>
      </c>
      <c r="S751" s="154"/>
      <c r="T751" s="171">
        <v>0</v>
      </c>
      <c r="U751" s="155" t="s">
        <v>573</v>
      </c>
      <c r="W751" s="155"/>
    </row>
    <row r="752" spans="1:23">
      <c r="A752" s="155">
        <v>45428</v>
      </c>
      <c r="B752" s="156" t="s">
        <v>17</v>
      </c>
      <c r="C752" s="157">
        <v>162</v>
      </c>
      <c r="D752" s="158">
        <v>45428</v>
      </c>
      <c r="E752" s="158" t="s">
        <v>35</v>
      </c>
      <c r="F752" s="159" t="s">
        <v>189</v>
      </c>
      <c r="G752" s="164" t="s">
        <v>300</v>
      </c>
      <c r="H752" s="156" t="s">
        <v>153</v>
      </c>
      <c r="I752" s="166">
        <v>20090</v>
      </c>
      <c r="J752" s="166">
        <v>0</v>
      </c>
      <c r="K752" s="166">
        <v>20090</v>
      </c>
      <c r="L752" s="166">
        <v>4000</v>
      </c>
      <c r="M752" s="166">
        <v>0</v>
      </c>
      <c r="N752" s="162">
        <v>4000</v>
      </c>
      <c r="O752" s="163">
        <v>0.1991040318566451</v>
      </c>
      <c r="P752" s="162">
        <v>0</v>
      </c>
      <c r="Q752" s="162">
        <v>4000</v>
      </c>
      <c r="R752" s="172">
        <v>200</v>
      </c>
      <c r="S752" s="154"/>
      <c r="T752" s="171">
        <v>3800</v>
      </c>
      <c r="U752" s="155" t="s">
        <v>573</v>
      </c>
      <c r="W752" s="155"/>
    </row>
    <row r="753" spans="1:23">
      <c r="A753" s="155">
        <v>45432</v>
      </c>
      <c r="B753" s="156" t="s">
        <v>17</v>
      </c>
      <c r="C753" s="157">
        <v>158</v>
      </c>
      <c r="D753" s="158">
        <v>45432</v>
      </c>
      <c r="E753" s="158" t="s">
        <v>35</v>
      </c>
      <c r="F753" s="159" t="s">
        <v>189</v>
      </c>
      <c r="G753" s="164" t="s">
        <v>301</v>
      </c>
      <c r="H753" s="156" t="s">
        <v>302</v>
      </c>
      <c r="I753" s="166">
        <v>25009.03</v>
      </c>
      <c r="J753" s="166">
        <v>25009.03</v>
      </c>
      <c r="K753" s="166">
        <v>0</v>
      </c>
      <c r="L753" s="166">
        <v>2489.6999999999998</v>
      </c>
      <c r="M753" s="166">
        <v>0</v>
      </c>
      <c r="N753" s="162">
        <v>2489.6999999999998</v>
      </c>
      <c r="O753" s="163">
        <v>9.9552041802500935E-2</v>
      </c>
      <c r="P753" s="162">
        <v>2489.6999999999998</v>
      </c>
      <c r="Q753" s="162">
        <v>0</v>
      </c>
      <c r="R753" s="172">
        <v>0</v>
      </c>
      <c r="S753" s="154"/>
      <c r="T753" s="171">
        <v>0</v>
      </c>
      <c r="U753" s="155" t="s">
        <v>573</v>
      </c>
      <c r="W753" s="155"/>
    </row>
    <row r="754" spans="1:23">
      <c r="A754" s="155">
        <v>45432</v>
      </c>
      <c r="B754" s="156" t="s">
        <v>17</v>
      </c>
      <c r="C754" s="157">
        <v>158</v>
      </c>
      <c r="D754" s="158">
        <v>45432</v>
      </c>
      <c r="E754" s="158" t="s">
        <v>35</v>
      </c>
      <c r="F754" s="159" t="s">
        <v>189</v>
      </c>
      <c r="G754" s="164" t="s">
        <v>303</v>
      </c>
      <c r="H754" s="156" t="s">
        <v>302</v>
      </c>
      <c r="I754" s="166">
        <v>37608.480000000003</v>
      </c>
      <c r="J754" s="166">
        <v>37608.480000000003</v>
      </c>
      <c r="K754" s="166">
        <v>0</v>
      </c>
      <c r="L754" s="166">
        <v>7488</v>
      </c>
      <c r="M754" s="166">
        <v>0</v>
      </c>
      <c r="N754" s="162">
        <v>7488</v>
      </c>
      <c r="O754" s="163">
        <v>0.19910403185664508</v>
      </c>
      <c r="P754" s="162">
        <v>7488</v>
      </c>
      <c r="Q754" s="162">
        <v>0</v>
      </c>
      <c r="R754" s="172">
        <v>0</v>
      </c>
      <c r="S754" s="154"/>
      <c r="T754" s="171">
        <v>0</v>
      </c>
      <c r="U754" s="155" t="s">
        <v>573</v>
      </c>
      <c r="W754" s="155"/>
    </row>
    <row r="755" spans="1:23">
      <c r="A755" s="155">
        <v>45432</v>
      </c>
      <c r="B755" s="156" t="s">
        <v>17</v>
      </c>
      <c r="C755" s="157">
        <v>158</v>
      </c>
      <c r="D755" s="158">
        <v>45432</v>
      </c>
      <c r="E755" s="158" t="s">
        <v>35</v>
      </c>
      <c r="F755" s="159" t="s">
        <v>189</v>
      </c>
      <c r="G755" s="164" t="s">
        <v>304</v>
      </c>
      <c r="H755" s="156" t="s">
        <v>302</v>
      </c>
      <c r="I755" s="166">
        <v>20090</v>
      </c>
      <c r="J755" s="166">
        <v>20090</v>
      </c>
      <c r="K755" s="166">
        <v>0</v>
      </c>
      <c r="L755" s="166">
        <v>4000</v>
      </c>
      <c r="M755" s="166">
        <v>0</v>
      </c>
      <c r="N755" s="162">
        <v>4000</v>
      </c>
      <c r="O755" s="163">
        <v>0.1991040318566451</v>
      </c>
      <c r="P755" s="162">
        <v>4000</v>
      </c>
      <c r="Q755" s="162">
        <v>0</v>
      </c>
      <c r="R755" s="172">
        <v>0</v>
      </c>
      <c r="S755" s="154"/>
      <c r="T755" s="171">
        <v>0</v>
      </c>
      <c r="U755" s="155" t="s">
        <v>573</v>
      </c>
      <c r="W755" s="155"/>
    </row>
    <row r="756" spans="1:23">
      <c r="A756" s="155">
        <v>45433</v>
      </c>
      <c r="B756" s="156" t="s">
        <v>17</v>
      </c>
      <c r="C756" s="157">
        <v>157</v>
      </c>
      <c r="D756" s="158">
        <v>45433</v>
      </c>
      <c r="E756" s="158" t="s">
        <v>35</v>
      </c>
      <c r="F756" s="159" t="s">
        <v>189</v>
      </c>
      <c r="G756" s="164" t="s">
        <v>305</v>
      </c>
      <c r="H756" s="156" t="s">
        <v>199</v>
      </c>
      <c r="I756" s="166">
        <v>30657.34</v>
      </c>
      <c r="J756" s="166">
        <v>30657.34</v>
      </c>
      <c r="K756" s="166">
        <v>0</v>
      </c>
      <c r="L756" s="166">
        <v>6104</v>
      </c>
      <c r="M756" s="166">
        <v>0</v>
      </c>
      <c r="N756" s="162">
        <v>6104</v>
      </c>
      <c r="O756" s="163">
        <v>0.1991040318566451</v>
      </c>
      <c r="P756" s="162">
        <v>6104</v>
      </c>
      <c r="Q756" s="162">
        <v>0</v>
      </c>
      <c r="R756" s="172">
        <v>0</v>
      </c>
      <c r="S756" s="154"/>
      <c r="T756" s="171">
        <v>0</v>
      </c>
      <c r="U756" s="155" t="s">
        <v>573</v>
      </c>
      <c r="W756" s="155"/>
    </row>
    <row r="757" spans="1:23">
      <c r="A757" s="155">
        <v>45433</v>
      </c>
      <c r="B757" s="156" t="s">
        <v>17</v>
      </c>
      <c r="C757" s="157">
        <v>157</v>
      </c>
      <c r="D757" s="158">
        <v>45433</v>
      </c>
      <c r="E757" s="158" t="s">
        <v>35</v>
      </c>
      <c r="F757" s="159" t="s">
        <v>189</v>
      </c>
      <c r="G757" s="164" t="s">
        <v>306</v>
      </c>
      <c r="H757" s="156" t="s">
        <v>199</v>
      </c>
      <c r="I757" s="166">
        <v>41762.089999999997</v>
      </c>
      <c r="J757" s="166">
        <v>41762.089999999997</v>
      </c>
      <c r="K757" s="166">
        <v>0</v>
      </c>
      <c r="L757" s="166">
        <v>8315</v>
      </c>
      <c r="M757" s="166">
        <v>0</v>
      </c>
      <c r="N757" s="162">
        <v>8315</v>
      </c>
      <c r="O757" s="163">
        <v>0.19910401993769949</v>
      </c>
      <c r="P757" s="162">
        <v>8315</v>
      </c>
      <c r="Q757" s="162">
        <v>0</v>
      </c>
      <c r="R757" s="172">
        <v>0</v>
      </c>
      <c r="S757" s="154"/>
      <c r="T757" s="171">
        <v>0</v>
      </c>
      <c r="U757" s="155" t="s">
        <v>573</v>
      </c>
      <c r="W757" s="155"/>
    </row>
    <row r="758" spans="1:23">
      <c r="A758" s="155">
        <v>45433</v>
      </c>
      <c r="B758" s="156" t="s">
        <v>17</v>
      </c>
      <c r="C758" s="157">
        <v>157</v>
      </c>
      <c r="D758" s="158">
        <v>45433</v>
      </c>
      <c r="E758" s="158" t="s">
        <v>35</v>
      </c>
      <c r="F758" s="159" t="s">
        <v>189</v>
      </c>
      <c r="G758" s="164" t="s">
        <v>307</v>
      </c>
      <c r="H758" s="156" t="s">
        <v>110</v>
      </c>
      <c r="I758" s="166">
        <v>76257.88</v>
      </c>
      <c r="J758" s="166">
        <v>76257.88</v>
      </c>
      <c r="K758" s="166">
        <v>0</v>
      </c>
      <c r="L758" s="166">
        <v>7591.63</v>
      </c>
      <c r="M758" s="166">
        <v>0</v>
      </c>
      <c r="N758" s="162">
        <v>7591.63</v>
      </c>
      <c r="O758" s="163">
        <v>9.9552072520243146E-2</v>
      </c>
      <c r="P758" s="162">
        <v>7591.63</v>
      </c>
      <c r="Q758" s="162">
        <v>0</v>
      </c>
      <c r="R758" s="172">
        <v>0</v>
      </c>
      <c r="S758" s="154"/>
      <c r="T758" s="171">
        <v>0</v>
      </c>
      <c r="U758" s="155" t="s">
        <v>573</v>
      </c>
      <c r="W758" s="155"/>
    </row>
    <row r="759" spans="1:23">
      <c r="A759" s="155">
        <v>45434</v>
      </c>
      <c r="B759" s="156" t="s">
        <v>17</v>
      </c>
      <c r="C759" s="157">
        <v>156</v>
      </c>
      <c r="D759" s="158">
        <v>45434</v>
      </c>
      <c r="E759" s="158" t="s">
        <v>35</v>
      </c>
      <c r="F759" s="159" t="s">
        <v>189</v>
      </c>
      <c r="G759" s="164" t="s">
        <v>308</v>
      </c>
      <c r="H759" s="156" t="s">
        <v>138</v>
      </c>
      <c r="I759" s="166">
        <v>7210954.4299999997</v>
      </c>
      <c r="J759" s="166">
        <v>7210954.4299999997</v>
      </c>
      <c r="K759" s="166">
        <v>0</v>
      </c>
      <c r="L759" s="166">
        <v>575437.76</v>
      </c>
      <c r="M759" s="166">
        <v>0</v>
      </c>
      <c r="N759" s="162">
        <v>575437.76</v>
      </c>
      <c r="O759" s="163">
        <v>7.9800498753117205E-2</v>
      </c>
      <c r="P759" s="162">
        <v>575437.76</v>
      </c>
      <c r="Q759" s="162">
        <v>0</v>
      </c>
      <c r="R759" s="172">
        <v>0</v>
      </c>
      <c r="S759" s="154"/>
      <c r="T759" s="171">
        <v>0</v>
      </c>
      <c r="U759" s="155" t="s">
        <v>573</v>
      </c>
      <c r="W759" s="155"/>
    </row>
    <row r="760" spans="1:23">
      <c r="A760" s="155">
        <v>45434</v>
      </c>
      <c r="B760" s="156" t="s">
        <v>17</v>
      </c>
      <c r="C760" s="157">
        <v>156</v>
      </c>
      <c r="D760" s="158">
        <v>45434</v>
      </c>
      <c r="E760" s="158" t="s">
        <v>35</v>
      </c>
      <c r="F760" s="159" t="s">
        <v>189</v>
      </c>
      <c r="G760" s="164" t="s">
        <v>309</v>
      </c>
      <c r="H760" s="156" t="s">
        <v>20</v>
      </c>
      <c r="I760" s="166">
        <v>884155.12</v>
      </c>
      <c r="J760" s="166">
        <v>0</v>
      </c>
      <c r="K760" s="166">
        <v>884155.12</v>
      </c>
      <c r="L760" s="166"/>
      <c r="M760" s="166">
        <v>0</v>
      </c>
      <c r="N760" s="162">
        <v>0</v>
      </c>
      <c r="O760" s="163">
        <v>0</v>
      </c>
      <c r="P760" s="162">
        <v>0</v>
      </c>
      <c r="Q760" s="162">
        <v>0</v>
      </c>
      <c r="R760" s="172">
        <v>0</v>
      </c>
      <c r="S760" s="154"/>
      <c r="T760" s="171">
        <v>0</v>
      </c>
      <c r="U760" s="155" t="s">
        <v>573</v>
      </c>
      <c r="W760" s="155"/>
    </row>
    <row r="761" spans="1:23">
      <c r="A761" s="155">
        <v>45436</v>
      </c>
      <c r="B761" s="156" t="s">
        <v>17</v>
      </c>
      <c r="C761" s="157">
        <v>154</v>
      </c>
      <c r="D761" s="158">
        <v>45436</v>
      </c>
      <c r="E761" s="158" t="s">
        <v>35</v>
      </c>
      <c r="F761" s="159" t="s">
        <v>189</v>
      </c>
      <c r="G761" s="164" t="s">
        <v>310</v>
      </c>
      <c r="H761" s="156" t="s">
        <v>311</v>
      </c>
      <c r="I761" s="166">
        <v>43671.64</v>
      </c>
      <c r="J761" s="166">
        <v>0</v>
      </c>
      <c r="K761" s="166">
        <v>43671.64</v>
      </c>
      <c r="L761" s="166">
        <v>4347.6000000000004</v>
      </c>
      <c r="M761" s="166">
        <v>0</v>
      </c>
      <c r="N761" s="162">
        <v>4347.6000000000004</v>
      </c>
      <c r="O761" s="163">
        <v>9.9552020487437623E-2</v>
      </c>
      <c r="P761" s="162">
        <v>0</v>
      </c>
      <c r="Q761" s="162">
        <v>4347.6000000000004</v>
      </c>
      <c r="R761" s="172">
        <v>217.38000000000002</v>
      </c>
      <c r="S761" s="154"/>
      <c r="T761" s="171">
        <v>4130.22</v>
      </c>
      <c r="U761" s="155" t="s">
        <v>573</v>
      </c>
      <c r="W761" s="155"/>
    </row>
    <row r="762" spans="1:23">
      <c r="A762" s="155">
        <v>45436</v>
      </c>
      <c r="B762" s="156" t="s">
        <v>17</v>
      </c>
      <c r="C762" s="157">
        <v>154</v>
      </c>
      <c r="D762" s="158">
        <v>45436</v>
      </c>
      <c r="E762" s="158" t="s">
        <v>35</v>
      </c>
      <c r="F762" s="159" t="s">
        <v>189</v>
      </c>
      <c r="G762" s="164" t="s">
        <v>312</v>
      </c>
      <c r="H762" s="156" t="s">
        <v>311</v>
      </c>
      <c r="I762" s="166">
        <v>5022.5</v>
      </c>
      <c r="J762" s="166">
        <v>0</v>
      </c>
      <c r="K762" s="166">
        <v>5022.5</v>
      </c>
      <c r="L762" s="166">
        <v>1000</v>
      </c>
      <c r="M762" s="166">
        <v>0</v>
      </c>
      <c r="N762" s="162">
        <v>1000</v>
      </c>
      <c r="O762" s="163">
        <v>0.1991040318566451</v>
      </c>
      <c r="P762" s="162">
        <v>0</v>
      </c>
      <c r="Q762" s="162">
        <v>1000</v>
      </c>
      <c r="R762" s="172">
        <v>50</v>
      </c>
      <c r="S762" s="154"/>
      <c r="T762" s="171">
        <v>950</v>
      </c>
      <c r="U762" s="155" t="s">
        <v>573</v>
      </c>
      <c r="W762" s="155"/>
    </row>
    <row r="763" spans="1:23">
      <c r="A763" s="155">
        <v>45436</v>
      </c>
      <c r="B763" s="156" t="s">
        <v>17</v>
      </c>
      <c r="C763" s="157">
        <v>154</v>
      </c>
      <c r="D763" s="158">
        <v>45436</v>
      </c>
      <c r="E763" s="158" t="s">
        <v>35</v>
      </c>
      <c r="F763" s="159" t="s">
        <v>189</v>
      </c>
      <c r="G763" s="164" t="s">
        <v>313</v>
      </c>
      <c r="H763" s="156" t="s">
        <v>311</v>
      </c>
      <c r="I763" s="166">
        <v>15372.87</v>
      </c>
      <c r="J763" s="166">
        <v>0</v>
      </c>
      <c r="K763" s="166">
        <v>15372.87</v>
      </c>
      <c r="L763" s="166">
        <v>1530.4</v>
      </c>
      <c r="M763" s="166">
        <v>0</v>
      </c>
      <c r="N763" s="162">
        <v>1530.4</v>
      </c>
      <c r="O763" s="163">
        <v>9.9552002976672535E-2</v>
      </c>
      <c r="P763" s="162">
        <v>0</v>
      </c>
      <c r="Q763" s="162">
        <v>1530.4</v>
      </c>
      <c r="R763" s="172">
        <v>76.52000000000001</v>
      </c>
      <c r="S763" s="154"/>
      <c r="T763" s="171">
        <v>1453.88</v>
      </c>
      <c r="U763" s="155" t="s">
        <v>573</v>
      </c>
      <c r="W763" s="155"/>
    </row>
    <row r="764" spans="1:23">
      <c r="A764" s="155">
        <v>45436</v>
      </c>
      <c r="B764" s="156" t="s">
        <v>17</v>
      </c>
      <c r="C764" s="157">
        <v>154</v>
      </c>
      <c r="D764" s="158">
        <v>45436</v>
      </c>
      <c r="E764" s="158" t="s">
        <v>35</v>
      </c>
      <c r="F764" s="159" t="s">
        <v>189</v>
      </c>
      <c r="G764" s="164" t="s">
        <v>314</v>
      </c>
      <c r="H764" s="156" t="s">
        <v>311</v>
      </c>
      <c r="I764" s="166">
        <v>5022.5</v>
      </c>
      <c r="J764" s="166">
        <v>0</v>
      </c>
      <c r="K764" s="166">
        <v>5022.5</v>
      </c>
      <c r="L764" s="166">
        <v>1000</v>
      </c>
      <c r="M764" s="166">
        <v>0</v>
      </c>
      <c r="N764" s="162">
        <v>1000</v>
      </c>
      <c r="O764" s="163">
        <v>0.1991040318566451</v>
      </c>
      <c r="P764" s="162">
        <v>0</v>
      </c>
      <c r="Q764" s="162">
        <v>1000</v>
      </c>
      <c r="R764" s="172">
        <v>50</v>
      </c>
      <c r="S764" s="154"/>
      <c r="T764" s="171">
        <v>950</v>
      </c>
      <c r="U764" s="155" t="s">
        <v>573</v>
      </c>
      <c r="W764" s="155"/>
    </row>
    <row r="765" spans="1:23">
      <c r="A765" s="155">
        <v>45436</v>
      </c>
      <c r="B765" s="156" t="s">
        <v>17</v>
      </c>
      <c r="C765" s="157">
        <v>154</v>
      </c>
      <c r="D765" s="158">
        <v>45436</v>
      </c>
      <c r="E765" s="158" t="s">
        <v>35</v>
      </c>
      <c r="F765" s="159" t="s">
        <v>189</v>
      </c>
      <c r="G765" s="164" t="s">
        <v>315</v>
      </c>
      <c r="H765" s="156" t="s">
        <v>311</v>
      </c>
      <c r="I765" s="166">
        <v>51609.21</v>
      </c>
      <c r="J765" s="166">
        <v>0</v>
      </c>
      <c r="K765" s="166">
        <v>51609.21</v>
      </c>
      <c r="L765" s="166">
        <v>12844.5</v>
      </c>
      <c r="M765" s="166">
        <v>0</v>
      </c>
      <c r="N765" s="162">
        <v>12844.5</v>
      </c>
      <c r="O765" s="163">
        <v>0.24887999641924377</v>
      </c>
      <c r="P765" s="162">
        <v>0</v>
      </c>
      <c r="Q765" s="162">
        <v>12844.5</v>
      </c>
      <c r="R765" s="172">
        <v>642.22500000000002</v>
      </c>
      <c r="S765" s="154"/>
      <c r="T765" s="171">
        <v>12202.275</v>
      </c>
      <c r="U765" s="155" t="s">
        <v>573</v>
      </c>
      <c r="W765" s="155"/>
    </row>
    <row r="766" spans="1:23">
      <c r="A766" s="155">
        <v>45436</v>
      </c>
      <c r="B766" s="156" t="s">
        <v>17</v>
      </c>
      <c r="C766" s="157">
        <v>154</v>
      </c>
      <c r="D766" s="158">
        <v>45436</v>
      </c>
      <c r="E766" s="158" t="s">
        <v>35</v>
      </c>
      <c r="F766" s="159" t="s">
        <v>189</v>
      </c>
      <c r="G766" s="164" t="s">
        <v>316</v>
      </c>
      <c r="H766" s="156" t="s">
        <v>311</v>
      </c>
      <c r="I766" s="166">
        <v>5699.54</v>
      </c>
      <c r="J766" s="166">
        <v>0</v>
      </c>
      <c r="K766" s="166">
        <v>5699.54</v>
      </c>
      <c r="L766" s="166">
        <v>567.4</v>
      </c>
      <c r="M766" s="166">
        <v>0</v>
      </c>
      <c r="N766" s="162">
        <v>567.4</v>
      </c>
      <c r="O766" s="163">
        <v>9.9551893661593741E-2</v>
      </c>
      <c r="P766" s="162">
        <v>0</v>
      </c>
      <c r="Q766" s="162">
        <v>567.4</v>
      </c>
      <c r="R766" s="172">
        <v>28.37</v>
      </c>
      <c r="S766" s="154"/>
      <c r="T766" s="171">
        <v>539.03</v>
      </c>
      <c r="U766" s="155" t="s">
        <v>573</v>
      </c>
      <c r="W766" s="155"/>
    </row>
    <row r="767" spans="1:23">
      <c r="A767" s="155">
        <v>45436</v>
      </c>
      <c r="B767" s="156" t="s">
        <v>17</v>
      </c>
      <c r="C767" s="157">
        <v>154</v>
      </c>
      <c r="D767" s="158">
        <v>45436</v>
      </c>
      <c r="E767" s="158" t="s">
        <v>35</v>
      </c>
      <c r="F767" s="159" t="s">
        <v>189</v>
      </c>
      <c r="G767" s="164">
        <v>1316695</v>
      </c>
      <c r="H767" s="156" t="s">
        <v>110</v>
      </c>
      <c r="I767" s="166">
        <v>3013500</v>
      </c>
      <c r="J767" s="166">
        <v>3013500</v>
      </c>
      <c r="K767" s="166">
        <v>0</v>
      </c>
      <c r="L767" s="166">
        <v>600000</v>
      </c>
      <c r="M767" s="166">
        <v>0</v>
      </c>
      <c r="N767" s="162">
        <v>600000</v>
      </c>
      <c r="O767" s="163">
        <v>0.1991040318566451</v>
      </c>
      <c r="P767" s="162">
        <v>600000</v>
      </c>
      <c r="Q767" s="162">
        <v>0</v>
      </c>
      <c r="R767" s="172">
        <v>0</v>
      </c>
      <c r="S767" s="154"/>
      <c r="T767" s="171">
        <v>0</v>
      </c>
      <c r="U767" s="155" t="s">
        <v>573</v>
      </c>
      <c r="W767" s="155"/>
    </row>
    <row r="768" spans="1:23">
      <c r="A768" s="155">
        <v>45436</v>
      </c>
      <c r="B768" s="156" t="s">
        <v>17</v>
      </c>
      <c r="C768" s="157">
        <v>154</v>
      </c>
      <c r="D768" s="158">
        <v>45436</v>
      </c>
      <c r="E768" s="158" t="s">
        <v>35</v>
      </c>
      <c r="F768" s="159" t="s">
        <v>189</v>
      </c>
      <c r="G768" s="164" t="s">
        <v>317</v>
      </c>
      <c r="H768" s="156" t="s">
        <v>110</v>
      </c>
      <c r="I768" s="166">
        <v>1205400</v>
      </c>
      <c r="J768" s="166">
        <v>1205400</v>
      </c>
      <c r="K768" s="166">
        <v>0</v>
      </c>
      <c r="L768" s="166">
        <v>240000</v>
      </c>
      <c r="M768" s="166">
        <v>0</v>
      </c>
      <c r="N768" s="162">
        <v>240000</v>
      </c>
      <c r="O768" s="163">
        <v>0.1991040318566451</v>
      </c>
      <c r="P768" s="162">
        <v>240000</v>
      </c>
      <c r="Q768" s="162">
        <v>0</v>
      </c>
      <c r="R768" s="172">
        <v>0</v>
      </c>
      <c r="S768" s="154"/>
      <c r="T768" s="171">
        <v>0</v>
      </c>
      <c r="U768" s="155" t="s">
        <v>573</v>
      </c>
      <c r="W768" s="155"/>
    </row>
    <row r="769" spans="1:23">
      <c r="A769" s="155">
        <v>45436</v>
      </c>
      <c r="B769" s="156" t="s">
        <v>17</v>
      </c>
      <c r="C769" s="157">
        <v>154</v>
      </c>
      <c r="D769" s="158">
        <v>45436</v>
      </c>
      <c r="E769" s="158" t="s">
        <v>35</v>
      </c>
      <c r="F769" s="159" t="s">
        <v>189</v>
      </c>
      <c r="G769" s="164" t="s">
        <v>318</v>
      </c>
      <c r="H769" s="156" t="s">
        <v>46</v>
      </c>
      <c r="I769" s="166">
        <v>22099</v>
      </c>
      <c r="J769" s="166">
        <v>22099</v>
      </c>
      <c r="K769" s="166">
        <v>0</v>
      </c>
      <c r="L769" s="166">
        <v>2200</v>
      </c>
      <c r="M769" s="166">
        <v>0</v>
      </c>
      <c r="N769" s="162">
        <v>2200</v>
      </c>
      <c r="O769" s="163">
        <v>9.9552015928322551E-2</v>
      </c>
      <c r="P769" s="162">
        <v>2200</v>
      </c>
      <c r="Q769" s="162">
        <v>0</v>
      </c>
      <c r="R769" s="172">
        <v>0</v>
      </c>
      <c r="S769" s="154"/>
      <c r="T769" s="171">
        <v>0</v>
      </c>
      <c r="U769" s="155" t="s">
        <v>573</v>
      </c>
      <c r="W769" s="155"/>
    </row>
    <row r="770" spans="1:23">
      <c r="A770" s="155">
        <v>45437</v>
      </c>
      <c r="B770" s="156" t="s">
        <v>17</v>
      </c>
      <c r="C770" s="157">
        <v>153</v>
      </c>
      <c r="D770" s="158">
        <v>45437</v>
      </c>
      <c r="E770" s="158" t="s">
        <v>35</v>
      </c>
      <c r="F770" s="159" t="s">
        <v>189</v>
      </c>
      <c r="G770" s="164" t="s">
        <v>319</v>
      </c>
      <c r="H770" s="156" t="s">
        <v>320</v>
      </c>
      <c r="I770" s="166">
        <v>71141224.359999999</v>
      </c>
      <c r="J770" s="166">
        <v>71141224.359999999</v>
      </c>
      <c r="K770" s="166">
        <v>0</v>
      </c>
      <c r="L770" s="166">
        <v>7082393.2000000002</v>
      </c>
      <c r="M770" s="166">
        <v>0</v>
      </c>
      <c r="N770" s="162">
        <v>7082393.2000000002</v>
      </c>
      <c r="O770" s="163">
        <v>9.9553996486770616E-2</v>
      </c>
      <c r="P770" s="162">
        <v>7082393.2000000002</v>
      </c>
      <c r="Q770" s="162">
        <v>0</v>
      </c>
      <c r="R770" s="172">
        <v>0</v>
      </c>
      <c r="S770" s="154"/>
      <c r="T770" s="171">
        <v>0</v>
      </c>
      <c r="U770" s="155" t="s">
        <v>573</v>
      </c>
      <c r="W770" s="155"/>
    </row>
    <row r="771" spans="1:23">
      <c r="A771" s="155">
        <v>45439</v>
      </c>
      <c r="B771" s="156" t="s">
        <v>17</v>
      </c>
      <c r="C771" s="157">
        <v>151</v>
      </c>
      <c r="D771" s="158">
        <v>45438</v>
      </c>
      <c r="E771" s="158" t="s">
        <v>35</v>
      </c>
      <c r="F771" s="159" t="s">
        <v>189</v>
      </c>
      <c r="G771" s="164">
        <v>1316703</v>
      </c>
      <c r="H771" s="156" t="s">
        <v>321</v>
      </c>
      <c r="I771" s="166">
        <v>131589.5</v>
      </c>
      <c r="J771" s="166">
        <v>131589.5</v>
      </c>
      <c r="K771" s="166">
        <v>0</v>
      </c>
      <c r="L771" s="166">
        <v>13100</v>
      </c>
      <c r="M771" s="166">
        <v>0</v>
      </c>
      <c r="N771" s="162">
        <v>13100</v>
      </c>
      <c r="O771" s="163">
        <v>9.9552015928322551E-2</v>
      </c>
      <c r="P771" s="162">
        <v>13100</v>
      </c>
      <c r="Q771" s="162">
        <v>0</v>
      </c>
      <c r="R771" s="172">
        <v>0</v>
      </c>
      <c r="S771" s="154"/>
      <c r="T771" s="171">
        <v>0</v>
      </c>
      <c r="U771" s="155" t="s">
        <v>573</v>
      </c>
      <c r="W771" s="155"/>
    </row>
    <row r="772" spans="1:23">
      <c r="A772" s="155">
        <v>45440</v>
      </c>
      <c r="B772" s="156" t="s">
        <v>17</v>
      </c>
      <c r="C772" s="157">
        <v>150</v>
      </c>
      <c r="D772" s="158">
        <v>45440</v>
      </c>
      <c r="E772" s="158" t="s">
        <v>32</v>
      </c>
      <c r="F772" s="159" t="s">
        <v>189</v>
      </c>
      <c r="G772" s="164" t="s">
        <v>322</v>
      </c>
      <c r="H772" s="156" t="s">
        <v>140</v>
      </c>
      <c r="I772" s="166">
        <v>1780</v>
      </c>
      <c r="J772" s="166">
        <v>1780</v>
      </c>
      <c r="K772" s="166">
        <v>0</v>
      </c>
      <c r="L772" s="166">
        <v>177.2</v>
      </c>
      <c r="M772" s="166">
        <v>0</v>
      </c>
      <c r="N772" s="162">
        <v>177.2</v>
      </c>
      <c r="O772" s="163">
        <v>9.9550561797752804E-2</v>
      </c>
      <c r="P772" s="162">
        <v>0</v>
      </c>
      <c r="Q772" s="162">
        <v>177.2</v>
      </c>
      <c r="R772" s="172">
        <v>8.86</v>
      </c>
      <c r="S772" s="154"/>
      <c r="T772" s="171">
        <v>168.33999999999997</v>
      </c>
      <c r="U772" s="155" t="s">
        <v>573</v>
      </c>
      <c r="W772" s="155"/>
    </row>
    <row r="773" spans="1:23">
      <c r="A773" s="155">
        <v>45440</v>
      </c>
      <c r="B773" s="156" t="s">
        <v>17</v>
      </c>
      <c r="C773" s="157">
        <v>150</v>
      </c>
      <c r="D773" s="158">
        <v>45440</v>
      </c>
      <c r="E773" s="158" t="s">
        <v>32</v>
      </c>
      <c r="F773" s="159" t="s">
        <v>189</v>
      </c>
      <c r="G773" s="164" t="s">
        <v>323</v>
      </c>
      <c r="H773" s="156" t="s">
        <v>46</v>
      </c>
      <c r="I773" s="166">
        <v>325241.53000000003</v>
      </c>
      <c r="J773" s="166">
        <v>325241.53000000003</v>
      </c>
      <c r="K773" s="166">
        <v>0</v>
      </c>
      <c r="L773" s="166">
        <v>32378.45</v>
      </c>
      <c r="M773" s="166">
        <v>0</v>
      </c>
      <c r="N773" s="162">
        <v>32378.45</v>
      </c>
      <c r="O773" s="163">
        <v>9.9552016004844146E-2</v>
      </c>
      <c r="P773" s="162">
        <v>32378.45</v>
      </c>
      <c r="Q773" s="162">
        <v>0</v>
      </c>
      <c r="R773" s="172">
        <v>0</v>
      </c>
      <c r="S773" s="154"/>
      <c r="T773" s="171">
        <v>0</v>
      </c>
      <c r="U773" s="155" t="s">
        <v>573</v>
      </c>
      <c r="W773" s="155"/>
    </row>
    <row r="774" spans="1:23">
      <c r="A774" s="155">
        <v>45440</v>
      </c>
      <c r="B774" s="156" t="s">
        <v>17</v>
      </c>
      <c r="C774" s="157">
        <v>150</v>
      </c>
      <c r="D774" s="158">
        <v>45440</v>
      </c>
      <c r="E774" s="158" t="s">
        <v>32</v>
      </c>
      <c r="F774" s="159" t="s">
        <v>189</v>
      </c>
      <c r="G774" s="164" t="s">
        <v>324</v>
      </c>
      <c r="H774" s="156" t="s">
        <v>46</v>
      </c>
      <c r="I774" s="166">
        <v>113106.65</v>
      </c>
      <c r="J774" s="166">
        <v>113106.65</v>
      </c>
      <c r="K774" s="166">
        <v>0</v>
      </c>
      <c r="L774" s="166">
        <v>11260</v>
      </c>
      <c r="M774" s="166">
        <v>0</v>
      </c>
      <c r="N774" s="162">
        <v>11260</v>
      </c>
      <c r="O774" s="163">
        <v>9.9552059936352105E-2</v>
      </c>
      <c r="P774" s="162">
        <v>11260</v>
      </c>
      <c r="Q774" s="162">
        <v>0</v>
      </c>
      <c r="R774" s="172">
        <v>0</v>
      </c>
      <c r="S774" s="154"/>
      <c r="T774" s="171">
        <v>0</v>
      </c>
      <c r="U774" s="155" t="s">
        <v>573</v>
      </c>
      <c r="W774" s="155"/>
    </row>
    <row r="775" spans="1:23">
      <c r="A775" s="155">
        <v>45440</v>
      </c>
      <c r="B775" s="156" t="s">
        <v>17</v>
      </c>
      <c r="C775" s="157">
        <v>150</v>
      </c>
      <c r="D775" s="158">
        <v>45440</v>
      </c>
      <c r="E775" s="158" t="s">
        <v>32</v>
      </c>
      <c r="F775" s="159" t="s">
        <v>189</v>
      </c>
      <c r="G775" s="164" t="s">
        <v>325</v>
      </c>
      <c r="H775" s="156" t="s">
        <v>46</v>
      </c>
      <c r="I775" s="166">
        <v>12555.75</v>
      </c>
      <c r="J775" s="166">
        <v>12555.75</v>
      </c>
      <c r="K775" s="166">
        <v>0</v>
      </c>
      <c r="L775" s="166">
        <v>1249.95</v>
      </c>
      <c r="M775" s="166">
        <v>0</v>
      </c>
      <c r="N775" s="162">
        <v>1249.95</v>
      </c>
      <c r="O775" s="163">
        <v>9.9551998088525176E-2</v>
      </c>
      <c r="P775" s="162">
        <v>1249.95</v>
      </c>
      <c r="Q775" s="162">
        <v>0</v>
      </c>
      <c r="R775" s="172">
        <v>0</v>
      </c>
      <c r="S775" s="154"/>
      <c r="T775" s="171">
        <v>0</v>
      </c>
      <c r="U775" s="155" t="s">
        <v>573</v>
      </c>
      <c r="W775" s="155"/>
    </row>
    <row r="776" spans="1:23">
      <c r="A776" s="155">
        <v>45440</v>
      </c>
      <c r="B776" s="156" t="s">
        <v>17</v>
      </c>
      <c r="C776" s="157">
        <v>150</v>
      </c>
      <c r="D776" s="158">
        <v>45440</v>
      </c>
      <c r="E776" s="158" t="s">
        <v>32</v>
      </c>
      <c r="F776" s="159" t="s">
        <v>189</v>
      </c>
      <c r="G776" s="164" t="s">
        <v>326</v>
      </c>
      <c r="H776" s="156" t="s">
        <v>46</v>
      </c>
      <c r="I776" s="166">
        <v>15067.5</v>
      </c>
      <c r="J776" s="166">
        <v>15067.5</v>
      </c>
      <c r="K776" s="166">
        <v>0</v>
      </c>
      <c r="L776" s="166">
        <v>1500</v>
      </c>
      <c r="M776" s="166">
        <v>0</v>
      </c>
      <c r="N776" s="162">
        <v>1500</v>
      </c>
      <c r="O776" s="163">
        <v>9.9552015928322551E-2</v>
      </c>
      <c r="P776" s="162">
        <v>1500</v>
      </c>
      <c r="Q776" s="162">
        <v>0</v>
      </c>
      <c r="R776" s="172">
        <v>0</v>
      </c>
      <c r="S776" s="154"/>
      <c r="T776" s="171">
        <v>0</v>
      </c>
      <c r="U776" s="155" t="s">
        <v>573</v>
      </c>
      <c r="W776" s="155"/>
    </row>
    <row r="777" spans="1:23">
      <c r="A777" s="155">
        <v>45448</v>
      </c>
      <c r="B777" s="156" t="s">
        <v>17</v>
      </c>
      <c r="C777" s="157">
        <v>142</v>
      </c>
      <c r="D777" s="158">
        <v>45448</v>
      </c>
      <c r="E777" s="158" t="s">
        <v>32</v>
      </c>
      <c r="F777" s="159" t="s">
        <v>189</v>
      </c>
      <c r="G777" s="164" t="s">
        <v>328</v>
      </c>
      <c r="H777" s="156" t="s">
        <v>261</v>
      </c>
      <c r="I777" s="166">
        <v>1400047.99</v>
      </c>
      <c r="J777" s="166">
        <v>1400047.99</v>
      </c>
      <c r="K777" s="166">
        <v>0</v>
      </c>
      <c r="L777" s="166">
        <v>139377.60000000001</v>
      </c>
      <c r="M777" s="166">
        <v>0</v>
      </c>
      <c r="N777" s="162">
        <v>139377.60000000001</v>
      </c>
      <c r="O777" s="163">
        <v>9.9552016070534849E-2</v>
      </c>
      <c r="P777" s="162">
        <v>139377.60000000001</v>
      </c>
      <c r="Q777" s="162">
        <v>0</v>
      </c>
      <c r="R777" s="172">
        <v>0</v>
      </c>
      <c r="S777" s="154"/>
      <c r="T777" s="171">
        <v>0</v>
      </c>
      <c r="U777" s="155" t="s">
        <v>573</v>
      </c>
      <c r="W777" s="155"/>
    </row>
    <row r="778" spans="1:23">
      <c r="A778" s="155">
        <v>45449</v>
      </c>
      <c r="B778" s="156" t="s">
        <v>17</v>
      </c>
      <c r="C778" s="157">
        <v>141</v>
      </c>
      <c r="D778" s="158">
        <v>45449</v>
      </c>
      <c r="E778" s="158" t="s">
        <v>32</v>
      </c>
      <c r="F778" s="159" t="s">
        <v>189</v>
      </c>
      <c r="G778" s="164" t="s">
        <v>329</v>
      </c>
      <c r="H778" s="156" t="s">
        <v>20</v>
      </c>
      <c r="I778" s="166">
        <v>4563744.68</v>
      </c>
      <c r="J778" s="166">
        <v>4563744.68</v>
      </c>
      <c r="K778" s="166">
        <v>0</v>
      </c>
      <c r="L778" s="166"/>
      <c r="M778" s="166">
        <v>0</v>
      </c>
      <c r="N778" s="162">
        <v>0</v>
      </c>
      <c r="O778" s="163">
        <v>0</v>
      </c>
      <c r="P778" s="162">
        <v>0</v>
      </c>
      <c r="Q778" s="162">
        <v>0</v>
      </c>
      <c r="R778" s="172">
        <v>0</v>
      </c>
      <c r="S778" s="154"/>
      <c r="T778" s="171">
        <v>0</v>
      </c>
      <c r="U778" s="155" t="s">
        <v>573</v>
      </c>
      <c r="W778" s="155"/>
    </row>
    <row r="779" spans="1:23">
      <c r="A779" s="155">
        <v>45450</v>
      </c>
      <c r="B779" s="156" t="s">
        <v>17</v>
      </c>
      <c r="C779" s="157">
        <v>140</v>
      </c>
      <c r="D779" s="158">
        <v>45450</v>
      </c>
      <c r="E779" s="158" t="s">
        <v>32</v>
      </c>
      <c r="F779" s="159" t="s">
        <v>189</v>
      </c>
      <c r="G779" s="164" t="s">
        <v>330</v>
      </c>
      <c r="H779" s="156" t="s">
        <v>265</v>
      </c>
      <c r="I779" s="166">
        <v>24592202.16</v>
      </c>
      <c r="J779" s="166">
        <v>24592202.16</v>
      </c>
      <c r="K779" s="166">
        <v>0</v>
      </c>
      <c r="L779" s="166">
        <v>2448203.2999999998</v>
      </c>
      <c r="M779" s="166">
        <v>0</v>
      </c>
      <c r="N779" s="162">
        <v>2448203.2999999998</v>
      </c>
      <c r="O779" s="163">
        <v>9.9552015881769235E-2</v>
      </c>
      <c r="P779" s="162">
        <v>2448203.2999999998</v>
      </c>
      <c r="Q779" s="162">
        <v>0</v>
      </c>
      <c r="R779" s="172">
        <v>0</v>
      </c>
      <c r="S779" s="154"/>
      <c r="T779" s="171">
        <v>0</v>
      </c>
      <c r="U779" s="155" t="s">
        <v>573</v>
      </c>
      <c r="W779" s="155"/>
    </row>
    <row r="780" spans="1:23">
      <c r="A780" s="155">
        <v>45454</v>
      </c>
      <c r="B780" s="156" t="s">
        <v>17</v>
      </c>
      <c r="C780" s="157">
        <v>136</v>
      </c>
      <c r="D780" s="158">
        <v>45454</v>
      </c>
      <c r="E780" s="158" t="s">
        <v>32</v>
      </c>
      <c r="F780" s="159" t="s">
        <v>189</v>
      </c>
      <c r="G780" s="164">
        <v>1316886</v>
      </c>
      <c r="H780" s="156" t="s">
        <v>214</v>
      </c>
      <c r="I780" s="166">
        <v>806680</v>
      </c>
      <c r="J780" s="166">
        <v>806680</v>
      </c>
      <c r="K780" s="166">
        <v>0</v>
      </c>
      <c r="L780" s="166">
        <v>80000</v>
      </c>
      <c r="M780" s="166">
        <v>0</v>
      </c>
      <c r="N780" s="162">
        <v>80000</v>
      </c>
      <c r="O780" s="163">
        <v>9.9171914513809689E-2</v>
      </c>
      <c r="P780" s="162">
        <v>80000</v>
      </c>
      <c r="Q780" s="162">
        <v>0</v>
      </c>
      <c r="R780" s="172">
        <v>0</v>
      </c>
      <c r="S780" s="154"/>
      <c r="T780" s="171">
        <v>0</v>
      </c>
      <c r="U780" s="155" t="s">
        <v>573</v>
      </c>
      <c r="W780" s="155"/>
    </row>
    <row r="781" spans="1:23">
      <c r="A781" s="155">
        <v>45454</v>
      </c>
      <c r="B781" s="156" t="s">
        <v>17</v>
      </c>
      <c r="C781" s="157">
        <v>136</v>
      </c>
      <c r="D781" s="158">
        <v>45454</v>
      </c>
      <c r="E781" s="158" t="s">
        <v>32</v>
      </c>
      <c r="F781" s="159" t="s">
        <v>189</v>
      </c>
      <c r="G781" s="164" t="s">
        <v>331</v>
      </c>
      <c r="H781" s="156" t="s">
        <v>332</v>
      </c>
      <c r="I781" s="166">
        <v>75229.679999999993</v>
      </c>
      <c r="J781" s="166">
        <v>75229.679999999993</v>
      </c>
      <c r="K781" s="166">
        <v>0</v>
      </c>
      <c r="L781" s="166">
        <v>7489.27</v>
      </c>
      <c r="M781" s="166">
        <v>0</v>
      </c>
      <c r="N781" s="162">
        <v>7489.27</v>
      </c>
      <c r="O781" s="163">
        <v>9.9552065089204167E-2</v>
      </c>
      <c r="P781" s="162">
        <v>7489.27</v>
      </c>
      <c r="Q781" s="162">
        <v>0</v>
      </c>
      <c r="R781" s="172">
        <v>0</v>
      </c>
      <c r="S781" s="154"/>
      <c r="T781" s="171">
        <v>0</v>
      </c>
      <c r="U781" s="155" t="s">
        <v>573</v>
      </c>
      <c r="W781" s="155"/>
    </row>
    <row r="782" spans="1:23">
      <c r="A782" s="155">
        <v>45456</v>
      </c>
      <c r="B782" s="156" t="s">
        <v>17</v>
      </c>
      <c r="C782" s="157">
        <v>134</v>
      </c>
      <c r="D782" s="158">
        <v>45456</v>
      </c>
      <c r="E782" s="158" t="s">
        <v>32</v>
      </c>
      <c r="F782" s="159" t="s">
        <v>281</v>
      </c>
      <c r="G782" s="164">
        <v>1316898</v>
      </c>
      <c r="H782" s="156" t="s">
        <v>214</v>
      </c>
      <c r="I782" s="166">
        <v>922976.53</v>
      </c>
      <c r="J782" s="166">
        <v>922976.53</v>
      </c>
      <c r="K782" s="166">
        <v>0</v>
      </c>
      <c r="L782" s="166">
        <v>108740.28</v>
      </c>
      <c r="M782" s="166"/>
      <c r="N782" s="162">
        <v>108740.28</v>
      </c>
      <c r="O782" s="163">
        <v>0.11781478343766769</v>
      </c>
      <c r="P782" s="162">
        <v>108740.28</v>
      </c>
      <c r="Q782" s="162">
        <v>0</v>
      </c>
      <c r="R782" s="172">
        <v>0</v>
      </c>
      <c r="S782" s="154"/>
      <c r="T782" s="171">
        <v>0</v>
      </c>
      <c r="U782" s="155" t="s">
        <v>573</v>
      </c>
      <c r="W782" s="155"/>
    </row>
    <row r="783" spans="1:23">
      <c r="A783" s="155">
        <v>45456</v>
      </c>
      <c r="B783" s="156" t="s">
        <v>17</v>
      </c>
      <c r="C783" s="157">
        <v>134</v>
      </c>
      <c r="D783" s="158">
        <v>45456</v>
      </c>
      <c r="E783" s="158" t="s">
        <v>32</v>
      </c>
      <c r="F783" s="159" t="s">
        <v>281</v>
      </c>
      <c r="G783" s="164" t="s">
        <v>333</v>
      </c>
      <c r="H783" s="156" t="s">
        <v>199</v>
      </c>
      <c r="I783" s="166">
        <v>39010</v>
      </c>
      <c r="J783" s="166">
        <v>39010</v>
      </c>
      <c r="K783" s="166">
        <v>0</v>
      </c>
      <c r="L783" s="166">
        <v>7767.05</v>
      </c>
      <c r="M783" s="166">
        <v>0</v>
      </c>
      <c r="N783" s="162">
        <v>7767.05</v>
      </c>
      <c r="O783" s="163">
        <v>0.19910407587798001</v>
      </c>
      <c r="P783" s="162">
        <v>7767.05</v>
      </c>
      <c r="Q783" s="162">
        <v>0</v>
      </c>
      <c r="R783" s="172">
        <v>0</v>
      </c>
      <c r="S783" s="154"/>
      <c r="T783" s="171">
        <v>0</v>
      </c>
      <c r="U783" s="155" t="s">
        <v>573</v>
      </c>
      <c r="W783" s="155"/>
    </row>
    <row r="784" spans="1:23">
      <c r="A784" s="155">
        <v>45461</v>
      </c>
      <c r="B784" s="156" t="s">
        <v>17</v>
      </c>
      <c r="C784" s="157">
        <v>129</v>
      </c>
      <c r="D784" s="158">
        <v>45461</v>
      </c>
      <c r="E784" s="158" t="s">
        <v>32</v>
      </c>
      <c r="F784" s="159" t="s">
        <v>281</v>
      </c>
      <c r="G784" s="164" t="s">
        <v>334</v>
      </c>
      <c r="H784" s="156" t="s">
        <v>335</v>
      </c>
      <c r="I784" s="166">
        <v>477900.92</v>
      </c>
      <c r="J784" s="166">
        <v>477900.92</v>
      </c>
      <c r="K784" s="166">
        <v>0</v>
      </c>
      <c r="L784" s="166">
        <v>118940</v>
      </c>
      <c r="M784" s="166">
        <v>0</v>
      </c>
      <c r="N784" s="162">
        <v>118940</v>
      </c>
      <c r="O784" s="163">
        <v>0.24888003982080639</v>
      </c>
      <c r="P784" s="162">
        <v>118940</v>
      </c>
      <c r="Q784" s="162">
        <v>0</v>
      </c>
      <c r="R784" s="172">
        <v>0</v>
      </c>
      <c r="S784" s="154"/>
      <c r="T784" s="171">
        <v>0</v>
      </c>
      <c r="U784" s="155" t="s">
        <v>573</v>
      </c>
      <c r="W784" s="155"/>
    </row>
    <row r="785" spans="1:23">
      <c r="A785" s="155">
        <v>45461</v>
      </c>
      <c r="B785" s="156" t="s">
        <v>17</v>
      </c>
      <c r="C785" s="157">
        <v>129</v>
      </c>
      <c r="D785" s="158">
        <v>45461</v>
      </c>
      <c r="E785" s="158" t="s">
        <v>32</v>
      </c>
      <c r="F785" s="159" t="s">
        <v>281</v>
      </c>
      <c r="G785" s="164" t="s">
        <v>336</v>
      </c>
      <c r="H785" s="156" t="s">
        <v>335</v>
      </c>
      <c r="I785" s="166">
        <v>91660.63</v>
      </c>
      <c r="J785" s="166">
        <v>91660.63</v>
      </c>
      <c r="K785" s="166">
        <v>0</v>
      </c>
      <c r="L785" s="166">
        <v>22812.5</v>
      </c>
      <c r="M785" s="166">
        <v>0</v>
      </c>
      <c r="N785" s="162">
        <v>22812.5</v>
      </c>
      <c r="O785" s="163">
        <v>0.2488800262446374</v>
      </c>
      <c r="P785" s="162">
        <v>22812.5</v>
      </c>
      <c r="Q785" s="162">
        <v>0</v>
      </c>
      <c r="R785" s="172">
        <v>0</v>
      </c>
      <c r="S785" s="154"/>
      <c r="T785" s="171">
        <v>0</v>
      </c>
      <c r="U785" s="155" t="s">
        <v>573</v>
      </c>
      <c r="W785" s="155"/>
    </row>
    <row r="786" spans="1:23">
      <c r="A786" s="155">
        <v>45461</v>
      </c>
      <c r="B786" s="156" t="s">
        <v>17</v>
      </c>
      <c r="C786" s="157">
        <v>129</v>
      </c>
      <c r="D786" s="158">
        <v>45461</v>
      </c>
      <c r="E786" s="158" t="s">
        <v>32</v>
      </c>
      <c r="F786" s="159" t="s">
        <v>281</v>
      </c>
      <c r="G786" s="164" t="s">
        <v>337</v>
      </c>
      <c r="H786" s="156" t="s">
        <v>335</v>
      </c>
      <c r="I786" s="166">
        <v>42605.87</v>
      </c>
      <c r="J786" s="166">
        <v>42605.87</v>
      </c>
      <c r="K786" s="166">
        <v>0</v>
      </c>
      <c r="L786" s="166">
        <v>4241.5</v>
      </c>
      <c r="M786" s="166">
        <v>0</v>
      </c>
      <c r="N786" s="162">
        <v>4241.5</v>
      </c>
      <c r="O786" s="163">
        <v>9.9552010086873005E-2</v>
      </c>
      <c r="P786" s="162">
        <v>4241.5</v>
      </c>
      <c r="Q786" s="162">
        <v>0</v>
      </c>
      <c r="R786" s="172">
        <v>0</v>
      </c>
      <c r="S786" s="154"/>
      <c r="T786" s="171">
        <v>0</v>
      </c>
      <c r="U786" s="155" t="s">
        <v>573</v>
      </c>
      <c r="W786" s="155"/>
    </row>
    <row r="787" spans="1:23">
      <c r="A787" s="155">
        <v>45461</v>
      </c>
      <c r="B787" s="156" t="s">
        <v>17</v>
      </c>
      <c r="C787" s="157">
        <v>129</v>
      </c>
      <c r="D787" s="158">
        <v>45461</v>
      </c>
      <c r="E787" s="158" t="s">
        <v>32</v>
      </c>
      <c r="F787" s="159" t="s">
        <v>281</v>
      </c>
      <c r="G787" s="164" t="s">
        <v>338</v>
      </c>
      <c r="H787" s="156" t="s">
        <v>335</v>
      </c>
      <c r="I787" s="166">
        <v>46548.35</v>
      </c>
      <c r="J787" s="166">
        <v>46548.35</v>
      </c>
      <c r="K787" s="166">
        <v>0</v>
      </c>
      <c r="L787" s="166">
        <v>4630</v>
      </c>
      <c r="M787" s="166">
        <v>0</v>
      </c>
      <c r="N787" s="162">
        <v>4630</v>
      </c>
      <c r="O787" s="163">
        <v>9.9466468736271005E-2</v>
      </c>
      <c r="P787" s="162">
        <v>4630</v>
      </c>
      <c r="Q787" s="162">
        <v>0</v>
      </c>
      <c r="R787" s="172">
        <v>0</v>
      </c>
      <c r="S787" s="154"/>
      <c r="T787" s="171">
        <v>0</v>
      </c>
      <c r="U787" s="155" t="s">
        <v>573</v>
      </c>
      <c r="W787" s="155"/>
    </row>
    <row r="788" spans="1:23">
      <c r="A788" s="155">
        <v>45461</v>
      </c>
      <c r="B788" s="156" t="s">
        <v>17</v>
      </c>
      <c r="C788" s="157">
        <v>129</v>
      </c>
      <c r="D788" s="158">
        <v>45461</v>
      </c>
      <c r="E788" s="158" t="s">
        <v>32</v>
      </c>
      <c r="F788" s="159" t="s">
        <v>281</v>
      </c>
      <c r="G788" s="164" t="s">
        <v>339</v>
      </c>
      <c r="H788" s="156" t="s">
        <v>335</v>
      </c>
      <c r="I788" s="166">
        <v>17076.5</v>
      </c>
      <c r="J788" s="166">
        <v>17076.5</v>
      </c>
      <c r="K788" s="166">
        <v>0</v>
      </c>
      <c r="L788" s="166">
        <v>1700</v>
      </c>
      <c r="M788" s="166">
        <v>0</v>
      </c>
      <c r="N788" s="162">
        <v>1700</v>
      </c>
      <c r="O788" s="163">
        <v>9.9552015928322551E-2</v>
      </c>
      <c r="P788" s="162">
        <v>1700</v>
      </c>
      <c r="Q788" s="162">
        <v>0</v>
      </c>
      <c r="R788" s="172">
        <v>0</v>
      </c>
      <c r="S788" s="154"/>
      <c r="T788" s="171">
        <v>0</v>
      </c>
      <c r="U788" s="155" t="s">
        <v>573</v>
      </c>
      <c r="W788" s="155"/>
    </row>
    <row r="789" spans="1:23">
      <c r="A789" s="155">
        <v>45461</v>
      </c>
      <c r="B789" s="156" t="s">
        <v>17</v>
      </c>
      <c r="C789" s="157">
        <v>129</v>
      </c>
      <c r="D789" s="158">
        <v>45461</v>
      </c>
      <c r="E789" s="158" t="s">
        <v>32</v>
      </c>
      <c r="F789" s="159" t="s">
        <v>281</v>
      </c>
      <c r="G789" s="164" t="s">
        <v>340</v>
      </c>
      <c r="H789" s="156" t="s">
        <v>335</v>
      </c>
      <c r="I789" s="166">
        <v>20090</v>
      </c>
      <c r="J789" s="166">
        <v>20090</v>
      </c>
      <c r="K789" s="166">
        <v>0</v>
      </c>
      <c r="L789" s="166">
        <v>4000</v>
      </c>
      <c r="M789" s="166">
        <v>0</v>
      </c>
      <c r="N789" s="162">
        <v>4000</v>
      </c>
      <c r="O789" s="163">
        <v>0.1991040318566451</v>
      </c>
      <c r="P789" s="162">
        <v>4000</v>
      </c>
      <c r="Q789" s="162">
        <v>0</v>
      </c>
      <c r="R789" s="172">
        <v>0</v>
      </c>
      <c r="S789" s="154"/>
      <c r="T789" s="171">
        <v>0</v>
      </c>
      <c r="U789" s="155" t="s">
        <v>573</v>
      </c>
      <c r="W789" s="155"/>
    </row>
    <row r="790" spans="1:23">
      <c r="A790" s="155">
        <v>45461</v>
      </c>
      <c r="B790" s="156" t="s">
        <v>17</v>
      </c>
      <c r="C790" s="157">
        <v>129</v>
      </c>
      <c r="D790" s="158">
        <v>45461</v>
      </c>
      <c r="E790" s="158" t="s">
        <v>32</v>
      </c>
      <c r="F790" s="159" t="s">
        <v>281</v>
      </c>
      <c r="G790" s="164" t="s">
        <v>341</v>
      </c>
      <c r="H790" s="156" t="s">
        <v>335</v>
      </c>
      <c r="I790" s="166">
        <v>240850.97</v>
      </c>
      <c r="J790" s="166">
        <v>240850.97</v>
      </c>
      <c r="K790" s="166">
        <v>0</v>
      </c>
      <c r="L790" s="166">
        <v>23977.200000000001</v>
      </c>
      <c r="M790" s="166">
        <v>0</v>
      </c>
      <c r="N790" s="162">
        <v>23977.200000000001</v>
      </c>
      <c r="O790" s="163">
        <v>9.955201758166056E-2</v>
      </c>
      <c r="P790" s="162">
        <v>23977.200000000001</v>
      </c>
      <c r="Q790" s="162">
        <v>0</v>
      </c>
      <c r="R790" s="172">
        <v>0</v>
      </c>
      <c r="S790" s="154"/>
      <c r="T790" s="171">
        <v>0</v>
      </c>
      <c r="U790" s="155" t="s">
        <v>573</v>
      </c>
      <c r="W790" s="155"/>
    </row>
    <row r="791" spans="1:23">
      <c r="A791" s="155">
        <v>45462</v>
      </c>
      <c r="B791" s="156" t="s">
        <v>17</v>
      </c>
      <c r="C791" s="157">
        <v>128</v>
      </c>
      <c r="D791" s="158">
        <v>45462</v>
      </c>
      <c r="E791" s="158" t="s">
        <v>32</v>
      </c>
      <c r="F791" s="159" t="s">
        <v>281</v>
      </c>
      <c r="G791" s="164" t="s">
        <v>342</v>
      </c>
      <c r="H791" s="156" t="s">
        <v>130</v>
      </c>
      <c r="I791" s="166">
        <v>10085</v>
      </c>
      <c r="J791" s="166">
        <v>0</v>
      </c>
      <c r="K791" s="166">
        <v>10085</v>
      </c>
      <c r="L791" s="166">
        <v>1000</v>
      </c>
      <c r="M791" s="166">
        <v>715</v>
      </c>
      <c r="N791" s="162">
        <v>1715</v>
      </c>
      <c r="O791" s="163">
        <v>0.17005453644025781</v>
      </c>
      <c r="P791" s="162">
        <v>0</v>
      </c>
      <c r="Q791" s="162">
        <v>1715</v>
      </c>
      <c r="R791" s="172">
        <v>85.75</v>
      </c>
      <c r="S791" s="154"/>
      <c r="T791" s="171">
        <v>1629.25</v>
      </c>
      <c r="U791" s="155" t="s">
        <v>573</v>
      </c>
      <c r="W791" s="155"/>
    </row>
    <row r="792" spans="1:23">
      <c r="A792" s="155">
        <v>45462</v>
      </c>
      <c r="B792" s="156" t="s">
        <v>17</v>
      </c>
      <c r="C792" s="157">
        <v>128</v>
      </c>
      <c r="D792" s="158">
        <v>45462</v>
      </c>
      <c r="E792" s="158" t="s">
        <v>32</v>
      </c>
      <c r="F792" s="159" t="s">
        <v>281</v>
      </c>
      <c r="G792" s="164" t="s">
        <v>343</v>
      </c>
      <c r="H792" s="156" t="s">
        <v>344</v>
      </c>
      <c r="I792" s="166">
        <v>83589.09</v>
      </c>
      <c r="J792" s="166">
        <v>83589.09</v>
      </c>
      <c r="K792" s="166">
        <v>0</v>
      </c>
      <c r="L792" s="166">
        <v>8317.48</v>
      </c>
      <c r="M792" s="166">
        <v>5947</v>
      </c>
      <c r="N792" s="162">
        <v>14264.48</v>
      </c>
      <c r="O792" s="163">
        <v>0.1706500214322228</v>
      </c>
      <c r="P792" s="162">
        <v>14264.48</v>
      </c>
      <c r="Q792" s="162">
        <v>0</v>
      </c>
      <c r="R792" s="172">
        <v>0</v>
      </c>
      <c r="S792" s="154"/>
      <c r="T792" s="171">
        <v>0</v>
      </c>
      <c r="U792" s="155" t="s">
        <v>573</v>
      </c>
      <c r="W792" s="155"/>
    </row>
    <row r="793" spans="1:23">
      <c r="A793" s="155">
        <v>45462</v>
      </c>
      <c r="B793" s="156" t="s">
        <v>17</v>
      </c>
      <c r="C793" s="157">
        <v>128</v>
      </c>
      <c r="D793" s="158">
        <v>45462</v>
      </c>
      <c r="E793" s="158" t="s">
        <v>32</v>
      </c>
      <c r="F793" s="159" t="s">
        <v>281</v>
      </c>
      <c r="G793" s="164" t="s">
        <v>345</v>
      </c>
      <c r="H793" s="156" t="s">
        <v>346</v>
      </c>
      <c r="I793" s="166">
        <v>156742</v>
      </c>
      <c r="J793" s="166">
        <v>0</v>
      </c>
      <c r="K793" s="166">
        <v>156742</v>
      </c>
      <c r="L793" s="166">
        <v>15600</v>
      </c>
      <c r="M793" s="166">
        <v>11154</v>
      </c>
      <c r="N793" s="162">
        <v>26754</v>
      </c>
      <c r="O793" s="163">
        <v>0.17068813719360479</v>
      </c>
      <c r="P793" s="162">
        <v>0</v>
      </c>
      <c r="Q793" s="162">
        <v>26754</v>
      </c>
      <c r="R793" s="172">
        <v>1337.7</v>
      </c>
      <c r="S793" s="154"/>
      <c r="T793" s="171">
        <v>25416.3</v>
      </c>
      <c r="U793" s="155" t="s">
        <v>573</v>
      </c>
      <c r="W793" s="155"/>
    </row>
    <row r="794" spans="1:23">
      <c r="A794" s="155">
        <v>45462</v>
      </c>
      <c r="B794" s="156" t="s">
        <v>17</v>
      </c>
      <c r="C794" s="157">
        <v>128</v>
      </c>
      <c r="D794" s="158">
        <v>45462</v>
      </c>
      <c r="E794" s="158" t="s">
        <v>32</v>
      </c>
      <c r="F794" s="159" t="s">
        <v>281</v>
      </c>
      <c r="G794" s="164" t="s">
        <v>347</v>
      </c>
      <c r="H794" s="156" t="s">
        <v>132</v>
      </c>
      <c r="I794" s="166">
        <v>5522214.29</v>
      </c>
      <c r="J794" s="166">
        <v>0</v>
      </c>
      <c r="K794" s="166">
        <v>5522214.29</v>
      </c>
      <c r="L794" s="166">
        <v>549743.57999999996</v>
      </c>
      <c r="M794" s="166">
        <v>393066.66</v>
      </c>
      <c r="N794" s="162">
        <v>942810.24</v>
      </c>
      <c r="O794" s="163">
        <v>0.17073046978769091</v>
      </c>
      <c r="P794" s="162">
        <v>0</v>
      </c>
      <c r="Q794" s="162">
        <v>942810.24</v>
      </c>
      <c r="R794" s="172">
        <v>47140.512000000002</v>
      </c>
      <c r="S794" s="154"/>
      <c r="T794" s="171">
        <v>895669.728</v>
      </c>
      <c r="U794" s="155" t="s">
        <v>573</v>
      </c>
      <c r="W794" s="155"/>
    </row>
    <row r="795" spans="1:23">
      <c r="A795" s="155">
        <v>45462</v>
      </c>
      <c r="B795" s="156" t="s">
        <v>17</v>
      </c>
      <c r="C795" s="157">
        <v>128</v>
      </c>
      <c r="D795" s="158">
        <v>45462</v>
      </c>
      <c r="E795" s="158" t="s">
        <v>32</v>
      </c>
      <c r="F795" s="159" t="s">
        <v>281</v>
      </c>
      <c r="G795" s="164" t="s">
        <v>348</v>
      </c>
      <c r="H795" s="156" t="s">
        <v>132</v>
      </c>
      <c r="I795" s="166">
        <v>632875</v>
      </c>
      <c r="J795" s="166">
        <v>0</v>
      </c>
      <c r="K795" s="166">
        <v>632875</v>
      </c>
      <c r="L795" s="166">
        <v>63000</v>
      </c>
      <c r="M795" s="166">
        <v>45045</v>
      </c>
      <c r="N795" s="162">
        <v>108045</v>
      </c>
      <c r="O795" s="163">
        <v>0.17072091645269602</v>
      </c>
      <c r="P795" s="162">
        <v>0</v>
      </c>
      <c r="Q795" s="162">
        <v>108045</v>
      </c>
      <c r="R795" s="172">
        <v>5402.25</v>
      </c>
      <c r="S795" s="154"/>
      <c r="T795" s="171">
        <v>102642.75</v>
      </c>
      <c r="U795" s="155" t="s">
        <v>573</v>
      </c>
      <c r="W795" s="155"/>
    </row>
    <row r="796" spans="1:23">
      <c r="A796" s="155">
        <v>45462</v>
      </c>
      <c r="B796" s="156" t="s">
        <v>17</v>
      </c>
      <c r="C796" s="157">
        <v>128</v>
      </c>
      <c r="D796" s="158">
        <v>45462</v>
      </c>
      <c r="E796" s="158" t="s">
        <v>32</v>
      </c>
      <c r="F796" s="159" t="s">
        <v>281</v>
      </c>
      <c r="G796" s="164" t="s">
        <v>349</v>
      </c>
      <c r="H796" s="156" t="s">
        <v>134</v>
      </c>
      <c r="I796" s="166">
        <v>91449.5</v>
      </c>
      <c r="J796" s="166">
        <v>0</v>
      </c>
      <c r="K796" s="166">
        <v>91449.5</v>
      </c>
      <c r="L796" s="166">
        <v>9100</v>
      </c>
      <c r="M796" s="166">
        <v>6506.5</v>
      </c>
      <c r="N796" s="162">
        <v>15606.5</v>
      </c>
      <c r="O796" s="163">
        <v>0.17065702928938922</v>
      </c>
      <c r="P796" s="162">
        <v>0</v>
      </c>
      <c r="Q796" s="162">
        <v>15606.5</v>
      </c>
      <c r="R796" s="172">
        <v>780.32500000000005</v>
      </c>
      <c r="S796" s="154"/>
      <c r="T796" s="171">
        <v>14826.174999999999</v>
      </c>
      <c r="U796" s="155" t="s">
        <v>573</v>
      </c>
      <c r="W796" s="155"/>
    </row>
    <row r="797" spans="1:23">
      <c r="A797" s="155">
        <v>45462</v>
      </c>
      <c r="B797" s="156" t="s">
        <v>17</v>
      </c>
      <c r="C797" s="157">
        <v>128</v>
      </c>
      <c r="D797" s="158">
        <v>45462</v>
      </c>
      <c r="E797" s="158" t="s">
        <v>32</v>
      </c>
      <c r="F797" s="159" t="s">
        <v>281</v>
      </c>
      <c r="G797" s="164" t="s">
        <v>350</v>
      </c>
      <c r="H797" s="156" t="s">
        <v>351</v>
      </c>
      <c r="I797" s="166">
        <v>418949.83</v>
      </c>
      <c r="J797" s="166">
        <v>418949.83</v>
      </c>
      <c r="K797" s="166">
        <v>0</v>
      </c>
      <c r="L797" s="166">
        <v>41707.300000000003</v>
      </c>
      <c r="M797" s="166">
        <v>0</v>
      </c>
      <c r="N797" s="162">
        <v>41707.300000000003</v>
      </c>
      <c r="O797" s="163">
        <v>9.9552015571888405E-2</v>
      </c>
      <c r="P797" s="162">
        <v>41707.300000000003</v>
      </c>
      <c r="Q797" s="162">
        <v>0</v>
      </c>
      <c r="R797" s="172">
        <v>0</v>
      </c>
      <c r="S797" s="154"/>
      <c r="T797" s="171">
        <v>0</v>
      </c>
      <c r="U797" s="155" t="s">
        <v>573</v>
      </c>
      <c r="W797" s="155"/>
    </row>
    <row r="798" spans="1:23">
      <c r="A798" s="155">
        <v>45464</v>
      </c>
      <c r="B798" s="156" t="s">
        <v>17</v>
      </c>
      <c r="C798" s="157">
        <v>126</v>
      </c>
      <c r="D798" s="158">
        <v>45464</v>
      </c>
      <c r="E798" s="158" t="s">
        <v>32</v>
      </c>
      <c r="F798" s="159" t="s">
        <v>281</v>
      </c>
      <c r="G798" s="164" t="s">
        <v>352</v>
      </c>
      <c r="H798" s="156" t="s">
        <v>283</v>
      </c>
      <c r="I798" s="166">
        <v>215678.2</v>
      </c>
      <c r="J798" s="166">
        <v>215678.2</v>
      </c>
      <c r="K798" s="166">
        <v>0</v>
      </c>
      <c r="L798" s="166">
        <v>21471.200000000001</v>
      </c>
      <c r="M798" s="166">
        <v>0</v>
      </c>
      <c r="N798" s="162">
        <v>21471.200000000001</v>
      </c>
      <c r="O798" s="163">
        <v>9.9552017774629048E-2</v>
      </c>
      <c r="P798" s="162">
        <v>21471.200000000001</v>
      </c>
      <c r="Q798" s="162">
        <v>0</v>
      </c>
      <c r="R798" s="172">
        <v>0</v>
      </c>
      <c r="S798" s="154"/>
      <c r="T798" s="171">
        <v>0</v>
      </c>
      <c r="U798" s="155" t="s">
        <v>573</v>
      </c>
      <c r="W798" s="155"/>
    </row>
    <row r="799" spans="1:23">
      <c r="A799" s="155">
        <v>45471</v>
      </c>
      <c r="B799" s="156" t="s">
        <v>17</v>
      </c>
      <c r="C799" s="157">
        <v>119</v>
      </c>
      <c r="D799" s="158">
        <v>45471</v>
      </c>
      <c r="E799" s="158" t="s">
        <v>29</v>
      </c>
      <c r="F799" s="159" t="s">
        <v>281</v>
      </c>
      <c r="G799" s="164" t="s">
        <v>353</v>
      </c>
      <c r="H799" s="156" t="s">
        <v>130</v>
      </c>
      <c r="I799" s="166">
        <v>167726.99</v>
      </c>
      <c r="J799" s="166">
        <v>0</v>
      </c>
      <c r="K799" s="166">
        <v>167726.99</v>
      </c>
      <c r="L799" s="166">
        <v>41743.9</v>
      </c>
      <c r="M799" s="166">
        <v>12523.17</v>
      </c>
      <c r="N799" s="162">
        <v>54267.07</v>
      </c>
      <c r="O799" s="163">
        <v>0.32354405215284676</v>
      </c>
      <c r="P799" s="162">
        <v>0</v>
      </c>
      <c r="Q799" s="162">
        <v>54267.070000000007</v>
      </c>
      <c r="R799" s="172">
        <v>2713.3535000000006</v>
      </c>
      <c r="S799" s="154"/>
      <c r="T799" s="171">
        <v>51553.71650000001</v>
      </c>
      <c r="U799" s="155" t="s">
        <v>573</v>
      </c>
      <c r="W799" s="155"/>
    </row>
    <row r="800" spans="1:23">
      <c r="A800" s="155">
        <v>45471</v>
      </c>
      <c r="B800" s="156" t="s">
        <v>17</v>
      </c>
      <c r="C800" s="157">
        <v>119</v>
      </c>
      <c r="D800" s="158">
        <v>45471</v>
      </c>
      <c r="E800" s="158" t="s">
        <v>29</v>
      </c>
      <c r="F800" s="159" t="s">
        <v>281</v>
      </c>
      <c r="G800" s="164" t="s">
        <v>354</v>
      </c>
      <c r="H800" s="156" t="s">
        <v>130</v>
      </c>
      <c r="I800" s="166">
        <v>24389.26</v>
      </c>
      <c r="J800" s="166">
        <v>0</v>
      </c>
      <c r="K800" s="166">
        <v>24389.26</v>
      </c>
      <c r="L800" s="166">
        <v>2428</v>
      </c>
      <c r="M800" s="166">
        <v>1821</v>
      </c>
      <c r="N800" s="162">
        <v>4249</v>
      </c>
      <c r="O800" s="163">
        <v>0.17421602787456447</v>
      </c>
      <c r="P800" s="162">
        <v>0</v>
      </c>
      <c r="Q800" s="162">
        <v>4249</v>
      </c>
      <c r="R800" s="172">
        <v>212.45000000000002</v>
      </c>
      <c r="S800" s="154"/>
      <c r="T800" s="171">
        <v>4036.55</v>
      </c>
      <c r="U800" s="155" t="s">
        <v>573</v>
      </c>
      <c r="W800" s="155"/>
    </row>
    <row r="801" spans="1:23">
      <c r="A801" s="155">
        <v>45471</v>
      </c>
      <c r="B801" s="156" t="s">
        <v>17</v>
      </c>
      <c r="C801" s="157">
        <v>119</v>
      </c>
      <c r="D801" s="158">
        <v>45471</v>
      </c>
      <c r="E801" s="158" t="s">
        <v>29</v>
      </c>
      <c r="F801" s="159" t="s">
        <v>281</v>
      </c>
      <c r="G801" s="164" t="s">
        <v>355</v>
      </c>
      <c r="H801" s="156" t="s">
        <v>130</v>
      </c>
      <c r="I801" s="166">
        <v>18792.14</v>
      </c>
      <c r="J801" s="166">
        <v>0</v>
      </c>
      <c r="K801" s="166">
        <v>18792.14</v>
      </c>
      <c r="L801" s="166">
        <v>1870.8</v>
      </c>
      <c r="M801" s="166">
        <v>1403.1</v>
      </c>
      <c r="N801" s="162">
        <v>3273.8999999999996</v>
      </c>
      <c r="O801" s="163">
        <v>0.17421645432611718</v>
      </c>
      <c r="P801" s="162">
        <v>0</v>
      </c>
      <c r="Q801" s="162">
        <v>3273.8999999999996</v>
      </c>
      <c r="R801" s="172">
        <v>163.69499999999999</v>
      </c>
      <c r="S801" s="154"/>
      <c r="T801" s="171">
        <v>3110.2049999999995</v>
      </c>
      <c r="U801" s="155" t="s">
        <v>573</v>
      </c>
      <c r="W801" s="155"/>
    </row>
    <row r="802" spans="1:23">
      <c r="A802" s="155">
        <v>45471</v>
      </c>
      <c r="B802" s="156" t="s">
        <v>17</v>
      </c>
      <c r="C802" s="157">
        <v>119</v>
      </c>
      <c r="D802" s="158">
        <v>45471</v>
      </c>
      <c r="E802" s="158" t="s">
        <v>29</v>
      </c>
      <c r="F802" s="159" t="s">
        <v>281</v>
      </c>
      <c r="G802" s="164" t="s">
        <v>356</v>
      </c>
      <c r="H802" s="156" t="s">
        <v>130</v>
      </c>
      <c r="I802" s="166">
        <v>112125.5</v>
      </c>
      <c r="J802" s="166">
        <v>0</v>
      </c>
      <c r="K802" s="166">
        <v>112125.5</v>
      </c>
      <c r="L802" s="166">
        <v>22324.639999999999</v>
      </c>
      <c r="M802" s="166">
        <v>8371.74</v>
      </c>
      <c r="N802" s="162">
        <v>30696.379999999997</v>
      </c>
      <c r="O802" s="163">
        <v>0.27376805454602204</v>
      </c>
      <c r="P802" s="162">
        <v>0</v>
      </c>
      <c r="Q802" s="162">
        <v>30696.379999999994</v>
      </c>
      <c r="R802" s="172">
        <v>1534.8189999999997</v>
      </c>
      <c r="S802" s="154"/>
      <c r="T802" s="171">
        <v>29161.560999999994</v>
      </c>
      <c r="U802" s="155" t="s">
        <v>573</v>
      </c>
      <c r="W802" s="155"/>
    </row>
    <row r="803" spans="1:23">
      <c r="A803" s="155">
        <v>45471</v>
      </c>
      <c r="B803" s="156" t="s">
        <v>17</v>
      </c>
      <c r="C803" s="157">
        <v>119</v>
      </c>
      <c r="D803" s="158">
        <v>45471</v>
      </c>
      <c r="E803" s="158" t="s">
        <v>29</v>
      </c>
      <c r="F803" s="159" t="s">
        <v>281</v>
      </c>
      <c r="G803" s="164" t="s">
        <v>357</v>
      </c>
      <c r="H803" s="156" t="s">
        <v>130</v>
      </c>
      <c r="I803" s="166">
        <v>25112.5</v>
      </c>
      <c r="J803" s="166">
        <v>0</v>
      </c>
      <c r="K803" s="166">
        <v>25112.5</v>
      </c>
      <c r="L803" s="166">
        <v>5000</v>
      </c>
      <c r="M803" s="166">
        <v>1875</v>
      </c>
      <c r="N803" s="162">
        <v>6875</v>
      </c>
      <c r="O803" s="163">
        <v>0.273768043802887</v>
      </c>
      <c r="P803" s="162">
        <v>0</v>
      </c>
      <c r="Q803" s="162">
        <v>6875</v>
      </c>
      <c r="R803" s="172">
        <v>343.75</v>
      </c>
      <c r="S803" s="154"/>
      <c r="T803" s="171">
        <v>6531.25</v>
      </c>
      <c r="U803" s="155" t="s">
        <v>573</v>
      </c>
      <c r="W803" s="155"/>
    </row>
    <row r="804" spans="1:23">
      <c r="A804" s="155">
        <v>45471</v>
      </c>
      <c r="B804" s="156" t="s">
        <v>17</v>
      </c>
      <c r="C804" s="157">
        <v>119</v>
      </c>
      <c r="D804" s="158">
        <v>45471</v>
      </c>
      <c r="E804" s="158" t="s">
        <v>29</v>
      </c>
      <c r="F804" s="159" t="s">
        <v>281</v>
      </c>
      <c r="G804" s="164" t="s">
        <v>358</v>
      </c>
      <c r="H804" s="156" t="s">
        <v>130</v>
      </c>
      <c r="I804" s="166">
        <v>30135</v>
      </c>
      <c r="J804" s="166">
        <v>0</v>
      </c>
      <c r="K804" s="166">
        <v>30135</v>
      </c>
      <c r="L804" s="166">
        <v>6000</v>
      </c>
      <c r="M804" s="166">
        <v>2250</v>
      </c>
      <c r="N804" s="162">
        <v>8250</v>
      </c>
      <c r="O804" s="163">
        <v>0.273768043802887</v>
      </c>
      <c r="P804" s="162">
        <v>0</v>
      </c>
      <c r="Q804" s="162">
        <v>8250</v>
      </c>
      <c r="R804" s="172">
        <v>412.5</v>
      </c>
      <c r="S804" s="154"/>
      <c r="T804" s="171">
        <v>7837.5</v>
      </c>
      <c r="U804" s="155" t="s">
        <v>573</v>
      </c>
      <c r="W804" s="155"/>
    </row>
    <row r="805" spans="1:23">
      <c r="A805" s="155">
        <v>45471</v>
      </c>
      <c r="B805" s="156" t="s">
        <v>17</v>
      </c>
      <c r="C805" s="157">
        <v>119</v>
      </c>
      <c r="D805" s="158">
        <v>45471</v>
      </c>
      <c r="E805" s="158" t="s">
        <v>29</v>
      </c>
      <c r="F805" s="159" t="s">
        <v>281</v>
      </c>
      <c r="G805" s="164" t="s">
        <v>359</v>
      </c>
      <c r="H805" s="156" t="s">
        <v>346</v>
      </c>
      <c r="I805" s="166">
        <v>1706545.05</v>
      </c>
      <c r="J805" s="166">
        <v>0</v>
      </c>
      <c r="K805" s="166">
        <v>1706545.05</v>
      </c>
      <c r="L805" s="166">
        <v>424725</v>
      </c>
      <c r="M805" s="166">
        <v>127417.5</v>
      </c>
      <c r="N805" s="162">
        <v>552142.5</v>
      </c>
      <c r="O805" s="163">
        <v>0.32354405176704826</v>
      </c>
      <c r="P805" s="162">
        <v>0</v>
      </c>
      <c r="Q805" s="162">
        <v>552142.5</v>
      </c>
      <c r="R805" s="172">
        <v>27607.125</v>
      </c>
      <c r="S805" s="154"/>
      <c r="T805" s="171">
        <v>524535.375</v>
      </c>
      <c r="U805" s="155" t="s">
        <v>573</v>
      </c>
      <c r="W805" s="155"/>
    </row>
    <row r="806" spans="1:23">
      <c r="A806" s="155">
        <v>45471</v>
      </c>
      <c r="B806" s="156" t="s">
        <v>17</v>
      </c>
      <c r="C806" s="157">
        <v>119</v>
      </c>
      <c r="D806" s="158">
        <v>45471</v>
      </c>
      <c r="E806" s="158" t="s">
        <v>29</v>
      </c>
      <c r="F806" s="159" t="s">
        <v>281</v>
      </c>
      <c r="G806" s="164" t="s">
        <v>360</v>
      </c>
      <c r="H806" s="156" t="s">
        <v>346</v>
      </c>
      <c r="I806" s="166">
        <v>28651.360000000001</v>
      </c>
      <c r="J806" s="166">
        <v>0</v>
      </c>
      <c r="K806" s="166">
        <v>28651.360000000001</v>
      </c>
      <c r="L806" s="166">
        <v>5704.6</v>
      </c>
      <c r="M806" s="166">
        <v>2139.23</v>
      </c>
      <c r="N806" s="162">
        <v>7843.83</v>
      </c>
      <c r="O806" s="163">
        <v>0.27376815620619754</v>
      </c>
      <c r="P806" s="162">
        <v>0</v>
      </c>
      <c r="Q806" s="162">
        <v>7843.83</v>
      </c>
      <c r="R806" s="172">
        <v>392.19150000000002</v>
      </c>
      <c r="S806" s="154"/>
      <c r="T806" s="171">
        <v>7451.6385</v>
      </c>
      <c r="U806" s="155" t="s">
        <v>573</v>
      </c>
      <c r="W806" s="155"/>
    </row>
    <row r="807" spans="1:23">
      <c r="A807" s="155">
        <v>45471</v>
      </c>
      <c r="B807" s="156" t="s">
        <v>17</v>
      </c>
      <c r="C807" s="157">
        <v>119</v>
      </c>
      <c r="D807" s="158">
        <v>45471</v>
      </c>
      <c r="E807" s="158" t="s">
        <v>29</v>
      </c>
      <c r="F807" s="159" t="s">
        <v>281</v>
      </c>
      <c r="G807" s="164" t="s">
        <v>361</v>
      </c>
      <c r="H807" s="156" t="s">
        <v>346</v>
      </c>
      <c r="I807" s="166">
        <v>5022.5</v>
      </c>
      <c r="J807" s="166">
        <v>0</v>
      </c>
      <c r="K807" s="166">
        <v>5022.5</v>
      </c>
      <c r="L807" s="166">
        <v>500</v>
      </c>
      <c r="M807" s="166">
        <v>375</v>
      </c>
      <c r="N807" s="162">
        <v>875</v>
      </c>
      <c r="O807" s="163">
        <v>0.17421602787456447</v>
      </c>
      <c r="P807" s="162">
        <v>0</v>
      </c>
      <c r="Q807" s="162">
        <v>875.00000000000011</v>
      </c>
      <c r="R807" s="172">
        <v>43.750000000000007</v>
      </c>
      <c r="S807" s="154"/>
      <c r="T807" s="171">
        <v>831.25000000000011</v>
      </c>
      <c r="U807" s="155" t="s">
        <v>573</v>
      </c>
      <c r="W807" s="155"/>
    </row>
    <row r="808" spans="1:23">
      <c r="A808" s="155">
        <v>45471</v>
      </c>
      <c r="B808" s="156" t="s">
        <v>17</v>
      </c>
      <c r="C808" s="157">
        <v>119</v>
      </c>
      <c r="D808" s="158">
        <v>45471</v>
      </c>
      <c r="E808" s="158" t="s">
        <v>29</v>
      </c>
      <c r="F808" s="159" t="s">
        <v>281</v>
      </c>
      <c r="G808" s="164" t="s">
        <v>362</v>
      </c>
      <c r="H808" s="156" t="s">
        <v>346</v>
      </c>
      <c r="I808" s="166">
        <v>5022.5</v>
      </c>
      <c r="J808" s="166">
        <v>0</v>
      </c>
      <c r="K808" s="166">
        <v>5022.5</v>
      </c>
      <c r="L808" s="166">
        <v>1000</v>
      </c>
      <c r="M808" s="166">
        <v>375</v>
      </c>
      <c r="N808" s="162">
        <v>1375</v>
      </c>
      <c r="O808" s="163">
        <v>0.273768043802887</v>
      </c>
      <c r="P808" s="162">
        <v>0</v>
      </c>
      <c r="Q808" s="162">
        <v>1375</v>
      </c>
      <c r="R808" s="172">
        <v>68.75</v>
      </c>
      <c r="S808" s="154"/>
      <c r="T808" s="171">
        <v>1306.25</v>
      </c>
      <c r="U808" s="155" t="s">
        <v>573</v>
      </c>
      <c r="W808" s="155"/>
    </row>
    <row r="809" spans="1:23">
      <c r="A809" s="155">
        <v>45471</v>
      </c>
      <c r="B809" s="156" t="s">
        <v>17</v>
      </c>
      <c r="C809" s="157">
        <v>119</v>
      </c>
      <c r="D809" s="158">
        <v>45471</v>
      </c>
      <c r="E809" s="158" t="s">
        <v>29</v>
      </c>
      <c r="F809" s="159" t="s">
        <v>281</v>
      </c>
      <c r="G809" s="164" t="s">
        <v>363</v>
      </c>
      <c r="H809" s="156" t="s">
        <v>346</v>
      </c>
      <c r="I809" s="166">
        <v>75337.5</v>
      </c>
      <c r="J809" s="166">
        <v>0</v>
      </c>
      <c r="K809" s="166">
        <v>75337.5</v>
      </c>
      <c r="L809" s="166">
        <v>15000</v>
      </c>
      <c r="M809" s="166">
        <v>5625</v>
      </c>
      <c r="N809" s="162">
        <v>20625</v>
      </c>
      <c r="O809" s="163">
        <v>0.273768043802887</v>
      </c>
      <c r="P809" s="162">
        <v>0</v>
      </c>
      <c r="Q809" s="162">
        <v>20625</v>
      </c>
      <c r="R809" s="172">
        <v>1031.25</v>
      </c>
      <c r="S809" s="154"/>
      <c r="T809" s="171">
        <v>19593.75</v>
      </c>
      <c r="U809" s="155" t="s">
        <v>573</v>
      </c>
      <c r="W809" s="155"/>
    </row>
    <row r="810" spans="1:23">
      <c r="A810" s="155">
        <v>45471</v>
      </c>
      <c r="B810" s="156" t="s">
        <v>17</v>
      </c>
      <c r="C810" s="157">
        <v>119</v>
      </c>
      <c r="D810" s="158">
        <v>45471</v>
      </c>
      <c r="E810" s="158" t="s">
        <v>29</v>
      </c>
      <c r="F810" s="159" t="s">
        <v>281</v>
      </c>
      <c r="G810" s="164" t="s">
        <v>364</v>
      </c>
      <c r="H810" s="156" t="s">
        <v>346</v>
      </c>
      <c r="I810" s="166">
        <v>6730.15</v>
      </c>
      <c r="J810" s="166">
        <v>0</v>
      </c>
      <c r="K810" s="166">
        <v>6730.15</v>
      </c>
      <c r="L810" s="166">
        <v>670</v>
      </c>
      <c r="M810" s="166">
        <v>0</v>
      </c>
      <c r="N810" s="162">
        <v>670</v>
      </c>
      <c r="O810" s="163">
        <v>9.9552015928322551E-2</v>
      </c>
      <c r="P810" s="162">
        <v>0</v>
      </c>
      <c r="Q810" s="162">
        <v>670</v>
      </c>
      <c r="R810" s="172">
        <v>33.5</v>
      </c>
      <c r="S810" s="154"/>
      <c r="T810" s="171">
        <v>636.5</v>
      </c>
      <c r="U810" s="155" t="s">
        <v>573</v>
      </c>
      <c r="W810" s="155"/>
    </row>
    <row r="811" spans="1:23">
      <c r="A811" s="155">
        <v>45471</v>
      </c>
      <c r="B811" s="156" t="s">
        <v>17</v>
      </c>
      <c r="C811" s="157">
        <v>119</v>
      </c>
      <c r="D811" s="158">
        <v>45471</v>
      </c>
      <c r="E811" s="158" t="s">
        <v>29</v>
      </c>
      <c r="F811" s="159" t="s">
        <v>281</v>
      </c>
      <c r="G811" s="164" t="s">
        <v>365</v>
      </c>
      <c r="H811" s="156" t="s">
        <v>346</v>
      </c>
      <c r="I811" s="166">
        <v>60270</v>
      </c>
      <c r="J811" s="166">
        <v>0</v>
      </c>
      <c r="K811" s="166">
        <v>60270</v>
      </c>
      <c r="L811" s="166">
        <v>6000</v>
      </c>
      <c r="M811" s="166">
        <v>4500</v>
      </c>
      <c r="N811" s="162">
        <v>10500</v>
      </c>
      <c r="O811" s="163">
        <v>0.17421602787456447</v>
      </c>
      <c r="P811" s="162">
        <v>0</v>
      </c>
      <c r="Q811" s="162">
        <v>10500</v>
      </c>
      <c r="R811" s="172">
        <v>525</v>
      </c>
      <c r="S811" s="154"/>
      <c r="T811" s="171">
        <v>9975</v>
      </c>
      <c r="U811" s="155" t="s">
        <v>573</v>
      </c>
      <c r="W811" s="155"/>
    </row>
    <row r="812" spans="1:23">
      <c r="A812" s="155">
        <v>45471</v>
      </c>
      <c r="B812" s="156" t="s">
        <v>17</v>
      </c>
      <c r="C812" s="157">
        <v>119</v>
      </c>
      <c r="D812" s="158">
        <v>45471</v>
      </c>
      <c r="E812" s="158" t="s">
        <v>29</v>
      </c>
      <c r="F812" s="159" t="s">
        <v>281</v>
      </c>
      <c r="G812" s="164" t="s">
        <v>366</v>
      </c>
      <c r="H812" s="156" t="s">
        <v>346</v>
      </c>
      <c r="I812" s="166">
        <v>20090</v>
      </c>
      <c r="J812" s="166">
        <v>0</v>
      </c>
      <c r="K812" s="166">
        <v>20090</v>
      </c>
      <c r="L812" s="166">
        <v>2000</v>
      </c>
      <c r="M812" s="166">
        <v>1500</v>
      </c>
      <c r="N812" s="162">
        <v>3500</v>
      </c>
      <c r="O812" s="163">
        <v>0.17421602787456447</v>
      </c>
      <c r="P812" s="162">
        <v>0</v>
      </c>
      <c r="Q812" s="162">
        <v>3500.0000000000005</v>
      </c>
      <c r="R812" s="172">
        <v>175.00000000000003</v>
      </c>
      <c r="S812" s="154"/>
      <c r="T812" s="171">
        <v>3325.0000000000005</v>
      </c>
      <c r="U812" s="155" t="s">
        <v>573</v>
      </c>
      <c r="W812" s="155"/>
    </row>
    <row r="813" spans="1:23">
      <c r="A813" s="155">
        <v>45471</v>
      </c>
      <c r="B813" s="156" t="s">
        <v>17</v>
      </c>
      <c r="C813" s="157">
        <v>119</v>
      </c>
      <c r="D813" s="158">
        <v>45471</v>
      </c>
      <c r="E813" s="158" t="s">
        <v>29</v>
      </c>
      <c r="F813" s="159" t="s">
        <v>281</v>
      </c>
      <c r="G813" s="164" t="s">
        <v>367</v>
      </c>
      <c r="H813" s="156" t="s">
        <v>346</v>
      </c>
      <c r="I813" s="166">
        <v>31139.5</v>
      </c>
      <c r="J813" s="166">
        <v>0</v>
      </c>
      <c r="K813" s="166">
        <v>31139.5</v>
      </c>
      <c r="L813" s="166">
        <v>5425</v>
      </c>
      <c r="M813" s="166">
        <v>2325</v>
      </c>
      <c r="N813" s="162">
        <v>7750</v>
      </c>
      <c r="O813" s="163">
        <v>0.24888003982080636</v>
      </c>
      <c r="P813" s="162">
        <v>0</v>
      </c>
      <c r="Q813" s="162">
        <v>7750</v>
      </c>
      <c r="R813" s="172">
        <v>387.5</v>
      </c>
      <c r="S813" s="154"/>
      <c r="T813" s="171">
        <v>7362.5</v>
      </c>
      <c r="U813" s="155" t="s">
        <v>573</v>
      </c>
      <c r="W813" s="155"/>
    </row>
    <row r="814" spans="1:23">
      <c r="A814" s="155">
        <v>45471</v>
      </c>
      <c r="B814" s="156" t="s">
        <v>17</v>
      </c>
      <c r="C814" s="157">
        <v>119</v>
      </c>
      <c r="D814" s="158">
        <v>45471</v>
      </c>
      <c r="E814" s="158" t="s">
        <v>29</v>
      </c>
      <c r="F814" s="159" t="s">
        <v>281</v>
      </c>
      <c r="G814" s="164" t="s">
        <v>368</v>
      </c>
      <c r="H814" s="156" t="s">
        <v>132</v>
      </c>
      <c r="I814" s="166">
        <v>74752.89</v>
      </c>
      <c r="J814" s="166">
        <v>0</v>
      </c>
      <c r="K814" s="166">
        <v>74752.89</v>
      </c>
      <c r="L814" s="166">
        <v>18604.5</v>
      </c>
      <c r="M814" s="166">
        <v>5581.35</v>
      </c>
      <c r="N814" s="162">
        <v>24185.85</v>
      </c>
      <c r="O814" s="163">
        <v>0.32354401281341766</v>
      </c>
      <c r="P814" s="162">
        <v>0</v>
      </c>
      <c r="Q814" s="162">
        <v>24185.850000000002</v>
      </c>
      <c r="R814" s="172">
        <v>1209.2925000000002</v>
      </c>
      <c r="S814" s="154"/>
      <c r="T814" s="171">
        <v>22976.557500000003</v>
      </c>
      <c r="U814" s="155" t="s">
        <v>573</v>
      </c>
      <c r="W814" s="155"/>
    </row>
    <row r="815" spans="1:23">
      <c r="A815" s="155">
        <v>45471</v>
      </c>
      <c r="B815" s="156" t="s">
        <v>17</v>
      </c>
      <c r="C815" s="157">
        <v>119</v>
      </c>
      <c r="D815" s="158">
        <v>45471</v>
      </c>
      <c r="E815" s="158" t="s">
        <v>29</v>
      </c>
      <c r="F815" s="159" t="s">
        <v>281</v>
      </c>
      <c r="G815" s="164" t="s">
        <v>369</v>
      </c>
      <c r="H815" s="156" t="s">
        <v>132</v>
      </c>
      <c r="I815" s="166">
        <v>24389.01</v>
      </c>
      <c r="J815" s="166">
        <v>0</v>
      </c>
      <c r="K815" s="166">
        <v>24389.01</v>
      </c>
      <c r="L815" s="166">
        <v>2427.98</v>
      </c>
      <c r="M815" s="166">
        <v>1820.98</v>
      </c>
      <c r="N815" s="162">
        <v>4248.96</v>
      </c>
      <c r="O815" s="163">
        <v>0.17421617359622224</v>
      </c>
      <c r="P815" s="162">
        <v>0</v>
      </c>
      <c r="Q815" s="162">
        <v>4248.96</v>
      </c>
      <c r="R815" s="172">
        <v>212.44800000000001</v>
      </c>
      <c r="S815" s="154"/>
      <c r="T815" s="171">
        <v>4036.5120000000002</v>
      </c>
      <c r="U815" s="155" t="s">
        <v>573</v>
      </c>
      <c r="W815" s="155"/>
    </row>
    <row r="816" spans="1:23">
      <c r="A816" s="155">
        <v>45471</v>
      </c>
      <c r="B816" s="156" t="s">
        <v>17</v>
      </c>
      <c r="C816" s="157">
        <v>119</v>
      </c>
      <c r="D816" s="158">
        <v>45471</v>
      </c>
      <c r="E816" s="158" t="s">
        <v>29</v>
      </c>
      <c r="F816" s="159" t="s">
        <v>281</v>
      </c>
      <c r="G816" s="164" t="s">
        <v>370</v>
      </c>
      <c r="H816" s="156" t="s">
        <v>132</v>
      </c>
      <c r="I816" s="166">
        <v>67282.41</v>
      </c>
      <c r="J816" s="166">
        <v>0</v>
      </c>
      <c r="K816" s="166">
        <v>67282.41</v>
      </c>
      <c r="L816" s="166">
        <v>6698.1</v>
      </c>
      <c r="M816" s="166">
        <v>5023.58</v>
      </c>
      <c r="N816" s="162">
        <v>11721.68</v>
      </c>
      <c r="O816" s="163">
        <v>0.17421611384015526</v>
      </c>
      <c r="P816" s="162">
        <v>0</v>
      </c>
      <c r="Q816" s="162">
        <v>11721.68</v>
      </c>
      <c r="R816" s="172">
        <v>586.08400000000006</v>
      </c>
      <c r="S816" s="154"/>
      <c r="T816" s="171">
        <v>11135.596</v>
      </c>
      <c r="U816" s="155" t="s">
        <v>573</v>
      </c>
      <c r="W816" s="155"/>
    </row>
    <row r="817" spans="1:23">
      <c r="A817" s="155">
        <v>45471</v>
      </c>
      <c r="B817" s="156" t="s">
        <v>17</v>
      </c>
      <c r="C817" s="157">
        <v>119</v>
      </c>
      <c r="D817" s="158">
        <v>45471</v>
      </c>
      <c r="E817" s="158" t="s">
        <v>29</v>
      </c>
      <c r="F817" s="159" t="s">
        <v>281</v>
      </c>
      <c r="G817" s="164">
        <v>1317057</v>
      </c>
      <c r="H817" s="156" t="s">
        <v>132</v>
      </c>
      <c r="I817" s="166">
        <v>5022.5</v>
      </c>
      <c r="J817" s="166">
        <v>0</v>
      </c>
      <c r="K817" s="166">
        <v>5022.5</v>
      </c>
      <c r="L817" s="166">
        <v>1000</v>
      </c>
      <c r="M817" s="166">
        <v>375</v>
      </c>
      <c r="N817" s="162">
        <v>1375</v>
      </c>
      <c r="O817" s="163">
        <v>0.273768043802887</v>
      </c>
      <c r="P817" s="162">
        <v>0</v>
      </c>
      <c r="Q817" s="162">
        <v>1375</v>
      </c>
      <c r="R817" s="172">
        <v>68.75</v>
      </c>
      <c r="S817" s="154"/>
      <c r="T817" s="171">
        <v>1306.25</v>
      </c>
      <c r="U817" s="155" t="s">
        <v>573</v>
      </c>
      <c r="W817" s="155"/>
    </row>
    <row r="818" spans="1:23">
      <c r="A818" s="155">
        <v>45471</v>
      </c>
      <c r="B818" s="156" t="s">
        <v>17</v>
      </c>
      <c r="C818" s="157">
        <v>119</v>
      </c>
      <c r="D818" s="158">
        <v>45471</v>
      </c>
      <c r="E818" s="158" t="s">
        <v>29</v>
      </c>
      <c r="F818" s="159" t="s">
        <v>281</v>
      </c>
      <c r="G818" s="164" t="s">
        <v>371</v>
      </c>
      <c r="H818" s="156" t="s">
        <v>132</v>
      </c>
      <c r="I818" s="166">
        <v>25112.5</v>
      </c>
      <c r="J818" s="166">
        <v>0</v>
      </c>
      <c r="K818" s="166">
        <v>25112.5</v>
      </c>
      <c r="L818" s="166">
        <v>5000</v>
      </c>
      <c r="M818" s="166">
        <v>1875</v>
      </c>
      <c r="N818" s="162">
        <v>6875</v>
      </c>
      <c r="O818" s="163">
        <v>0.273768043802887</v>
      </c>
      <c r="P818" s="162">
        <v>0</v>
      </c>
      <c r="Q818" s="162">
        <v>6875</v>
      </c>
      <c r="R818" s="172">
        <v>343.75</v>
      </c>
      <c r="S818" s="154"/>
      <c r="T818" s="171">
        <v>6531.25</v>
      </c>
      <c r="U818" s="155" t="s">
        <v>573</v>
      </c>
      <c r="W818" s="155"/>
    </row>
    <row r="819" spans="1:23">
      <c r="A819" s="155">
        <v>45471</v>
      </c>
      <c r="B819" s="156" t="s">
        <v>17</v>
      </c>
      <c r="C819" s="157">
        <v>119</v>
      </c>
      <c r="D819" s="158">
        <v>45471</v>
      </c>
      <c r="E819" s="158" t="s">
        <v>29</v>
      </c>
      <c r="F819" s="159" t="s">
        <v>281</v>
      </c>
      <c r="G819" s="164" t="s">
        <v>372</v>
      </c>
      <c r="H819" s="156" t="s">
        <v>132</v>
      </c>
      <c r="I819" s="166">
        <v>30135</v>
      </c>
      <c r="J819" s="166">
        <v>0</v>
      </c>
      <c r="K819" s="166">
        <v>30135</v>
      </c>
      <c r="L819" s="166">
        <v>6000</v>
      </c>
      <c r="M819" s="166">
        <v>2250</v>
      </c>
      <c r="N819" s="162">
        <v>8250</v>
      </c>
      <c r="O819" s="163">
        <v>0.273768043802887</v>
      </c>
      <c r="P819" s="162">
        <v>0</v>
      </c>
      <c r="Q819" s="162">
        <v>8250</v>
      </c>
      <c r="R819" s="172">
        <v>412.5</v>
      </c>
      <c r="S819" s="154"/>
      <c r="T819" s="171">
        <v>7837.5</v>
      </c>
      <c r="U819" s="155" t="s">
        <v>573</v>
      </c>
      <c r="W819" s="155"/>
    </row>
    <row r="820" spans="1:23">
      <c r="A820" s="155">
        <v>45471</v>
      </c>
      <c r="B820" s="156" t="s">
        <v>17</v>
      </c>
      <c r="C820" s="157">
        <v>119</v>
      </c>
      <c r="D820" s="158">
        <v>45471</v>
      </c>
      <c r="E820" s="158" t="s">
        <v>29</v>
      </c>
      <c r="F820" s="159" t="s">
        <v>281</v>
      </c>
      <c r="G820" s="164" t="s">
        <v>373</v>
      </c>
      <c r="H820" s="156" t="s">
        <v>134</v>
      </c>
      <c r="I820" s="166">
        <v>121034.21</v>
      </c>
      <c r="J820" s="166">
        <v>0</v>
      </c>
      <c r="K820" s="166">
        <v>121034.21</v>
      </c>
      <c r="L820" s="166">
        <v>30123</v>
      </c>
      <c r="M820" s="166">
        <v>9036.9</v>
      </c>
      <c r="N820" s="162">
        <v>39159.9</v>
      </c>
      <c r="O820" s="163">
        <v>0.3235440624596963</v>
      </c>
      <c r="P820" s="162">
        <v>0</v>
      </c>
      <c r="Q820" s="162">
        <v>39159.9</v>
      </c>
      <c r="R820" s="172">
        <v>1957.9950000000001</v>
      </c>
      <c r="S820" s="154"/>
      <c r="T820" s="171">
        <v>37201.904999999999</v>
      </c>
      <c r="U820" s="155" t="s">
        <v>573</v>
      </c>
      <c r="W820" s="155"/>
    </row>
    <row r="821" spans="1:23">
      <c r="A821" s="155">
        <v>45471</v>
      </c>
      <c r="B821" s="156" t="s">
        <v>17</v>
      </c>
      <c r="C821" s="157">
        <v>119</v>
      </c>
      <c r="D821" s="158">
        <v>45471</v>
      </c>
      <c r="E821" s="158" t="s">
        <v>29</v>
      </c>
      <c r="F821" s="159" t="s">
        <v>281</v>
      </c>
      <c r="G821" s="164" t="s">
        <v>374</v>
      </c>
      <c r="H821" s="156" t="s">
        <v>134</v>
      </c>
      <c r="I821" s="166">
        <v>24389.01</v>
      </c>
      <c r="J821" s="166">
        <v>0</v>
      </c>
      <c r="K821" s="166">
        <v>24389.01</v>
      </c>
      <c r="L821" s="166">
        <v>2427.98</v>
      </c>
      <c r="M821" s="166">
        <v>1820.98</v>
      </c>
      <c r="N821" s="162">
        <v>4248.96</v>
      </c>
      <c r="O821" s="163">
        <v>0.17421617359622224</v>
      </c>
      <c r="P821" s="162">
        <v>0</v>
      </c>
      <c r="Q821" s="162">
        <v>4248.96</v>
      </c>
      <c r="R821" s="172">
        <v>212.44800000000001</v>
      </c>
      <c r="S821" s="154"/>
      <c r="T821" s="171">
        <v>4036.5120000000002</v>
      </c>
      <c r="U821" s="155" t="s">
        <v>573</v>
      </c>
      <c r="W821" s="155"/>
    </row>
    <row r="822" spans="1:23">
      <c r="A822" s="155">
        <v>45471</v>
      </c>
      <c r="B822" s="156" t="s">
        <v>17</v>
      </c>
      <c r="C822" s="157">
        <v>119</v>
      </c>
      <c r="D822" s="158">
        <v>45471</v>
      </c>
      <c r="E822" s="158" t="s">
        <v>29</v>
      </c>
      <c r="F822" s="159" t="s">
        <v>281</v>
      </c>
      <c r="G822" s="164" t="s">
        <v>375</v>
      </c>
      <c r="H822" s="156" t="s">
        <v>134</v>
      </c>
      <c r="I822" s="166">
        <v>6906.94</v>
      </c>
      <c r="J822" s="166">
        <v>0</v>
      </c>
      <c r="K822" s="166">
        <v>6906.94</v>
      </c>
      <c r="L822" s="166">
        <v>687.6</v>
      </c>
      <c r="M822" s="166">
        <v>515.70000000000005</v>
      </c>
      <c r="N822" s="162">
        <v>1203.3000000000002</v>
      </c>
      <c r="O822" s="163">
        <v>0.17421607832122477</v>
      </c>
      <c r="P822" s="162">
        <v>0</v>
      </c>
      <c r="Q822" s="162">
        <v>1203.3000000000002</v>
      </c>
      <c r="R822" s="172">
        <v>60.165000000000013</v>
      </c>
      <c r="S822" s="154"/>
      <c r="T822" s="171">
        <v>1143.1350000000002</v>
      </c>
      <c r="U822" s="155" t="s">
        <v>573</v>
      </c>
      <c r="W822" s="155"/>
    </row>
    <row r="823" spans="1:23">
      <c r="A823" s="155">
        <v>45471</v>
      </c>
      <c r="B823" s="156" t="s">
        <v>17</v>
      </c>
      <c r="C823" s="157">
        <v>119</v>
      </c>
      <c r="D823" s="158">
        <v>45471</v>
      </c>
      <c r="E823" s="158" t="s">
        <v>29</v>
      </c>
      <c r="F823" s="159" t="s">
        <v>281</v>
      </c>
      <c r="G823" s="164" t="s">
        <v>376</v>
      </c>
      <c r="H823" s="156" t="s">
        <v>134</v>
      </c>
      <c r="I823" s="166">
        <v>73899.06</v>
      </c>
      <c r="J823" s="166">
        <v>0</v>
      </c>
      <c r="K823" s="166">
        <v>73899.06</v>
      </c>
      <c r="L823" s="166">
        <v>14713.6</v>
      </c>
      <c r="M823" s="166">
        <v>5517.6</v>
      </c>
      <c r="N823" s="162">
        <v>20231.2</v>
      </c>
      <c r="O823" s="163">
        <v>0.27376802898440117</v>
      </c>
      <c r="P823" s="162">
        <v>0</v>
      </c>
      <c r="Q823" s="162">
        <v>20231.2</v>
      </c>
      <c r="R823" s="172">
        <v>1011.5600000000001</v>
      </c>
      <c r="S823" s="154"/>
      <c r="T823" s="171">
        <v>19219.64</v>
      </c>
      <c r="U823" s="155" t="s">
        <v>573</v>
      </c>
      <c r="W823" s="155"/>
    </row>
    <row r="824" spans="1:23">
      <c r="A824" s="155">
        <v>45471</v>
      </c>
      <c r="B824" s="156" t="s">
        <v>17</v>
      </c>
      <c r="C824" s="157">
        <v>119</v>
      </c>
      <c r="D824" s="158">
        <v>45471</v>
      </c>
      <c r="E824" s="158" t="s">
        <v>29</v>
      </c>
      <c r="F824" s="159" t="s">
        <v>281</v>
      </c>
      <c r="G824" s="164" t="s">
        <v>377</v>
      </c>
      <c r="H824" s="156" t="s">
        <v>134</v>
      </c>
      <c r="I824" s="166">
        <v>25112.5</v>
      </c>
      <c r="J824" s="166">
        <v>0</v>
      </c>
      <c r="K824" s="166">
        <v>25112.5</v>
      </c>
      <c r="L824" s="166">
        <v>5000</v>
      </c>
      <c r="M824" s="166">
        <v>0</v>
      </c>
      <c r="N824" s="162">
        <v>5000</v>
      </c>
      <c r="O824" s="163">
        <v>0.1991040318566451</v>
      </c>
      <c r="P824" s="162">
        <v>0</v>
      </c>
      <c r="Q824" s="162">
        <v>5000</v>
      </c>
      <c r="R824" s="172">
        <v>250</v>
      </c>
      <c r="S824" s="154"/>
      <c r="T824" s="171">
        <v>4750</v>
      </c>
      <c r="U824" s="155" t="s">
        <v>573</v>
      </c>
      <c r="W824" s="155"/>
    </row>
    <row r="825" spans="1:23">
      <c r="A825" s="155">
        <v>45471</v>
      </c>
      <c r="B825" s="156" t="s">
        <v>17</v>
      </c>
      <c r="C825" s="157">
        <v>119</v>
      </c>
      <c r="D825" s="158">
        <v>45471</v>
      </c>
      <c r="E825" s="158" t="s">
        <v>29</v>
      </c>
      <c r="F825" s="159" t="s">
        <v>281</v>
      </c>
      <c r="G825" s="164" t="s">
        <v>378</v>
      </c>
      <c r="H825" s="156" t="s">
        <v>134</v>
      </c>
      <c r="I825" s="166">
        <v>30135</v>
      </c>
      <c r="J825" s="166">
        <v>0</v>
      </c>
      <c r="K825" s="166">
        <v>30135</v>
      </c>
      <c r="L825" s="166">
        <v>6000</v>
      </c>
      <c r="M825" s="166">
        <v>2250</v>
      </c>
      <c r="N825" s="162">
        <v>8250</v>
      </c>
      <c r="O825" s="163">
        <v>0.273768043802887</v>
      </c>
      <c r="P825" s="162">
        <v>0</v>
      </c>
      <c r="Q825" s="162">
        <v>8250</v>
      </c>
      <c r="R825" s="172">
        <v>412.5</v>
      </c>
      <c r="S825" s="154"/>
      <c r="T825" s="171">
        <v>7837.5</v>
      </c>
      <c r="U825" s="155" t="s">
        <v>573</v>
      </c>
      <c r="W825" s="155"/>
    </row>
    <row r="826" spans="1:23">
      <c r="A826" s="155">
        <v>45471</v>
      </c>
      <c r="B826" s="156" t="s">
        <v>17</v>
      </c>
      <c r="C826" s="157">
        <v>119</v>
      </c>
      <c r="D826" s="158">
        <v>45471</v>
      </c>
      <c r="E826" s="158" t="s">
        <v>29</v>
      </c>
      <c r="F826" s="159" t="s">
        <v>281</v>
      </c>
      <c r="G826" s="164" t="s">
        <v>379</v>
      </c>
      <c r="H826" s="156" t="s">
        <v>346</v>
      </c>
      <c r="I826" s="166">
        <v>5695.52</v>
      </c>
      <c r="J826" s="166">
        <v>0</v>
      </c>
      <c r="K826" s="166">
        <v>5695.52</v>
      </c>
      <c r="L826" s="166">
        <v>1417.5</v>
      </c>
      <c r="M826" s="166">
        <v>425.25</v>
      </c>
      <c r="N826" s="162">
        <v>1842.75</v>
      </c>
      <c r="O826" s="163">
        <v>0.3235437677332359</v>
      </c>
      <c r="P826" s="162">
        <v>0</v>
      </c>
      <c r="Q826" s="162">
        <v>1842.7499999999998</v>
      </c>
      <c r="R826" s="172">
        <v>92.137499999999989</v>
      </c>
      <c r="S826" s="154"/>
      <c r="T826" s="171">
        <v>1750.6124999999997</v>
      </c>
      <c r="U826" s="155" t="s">
        <v>573</v>
      </c>
      <c r="W826" s="155"/>
    </row>
    <row r="827" spans="1:23">
      <c r="A827" s="155">
        <v>45471</v>
      </c>
      <c r="B827" s="156" t="s">
        <v>17</v>
      </c>
      <c r="C827" s="157">
        <v>119</v>
      </c>
      <c r="D827" s="158">
        <v>45471</v>
      </c>
      <c r="E827" s="158" t="s">
        <v>29</v>
      </c>
      <c r="F827" s="159" t="s">
        <v>281</v>
      </c>
      <c r="G827" s="164" t="s">
        <v>380</v>
      </c>
      <c r="H827" s="156" t="s">
        <v>346</v>
      </c>
      <c r="I827" s="166">
        <v>24389.01</v>
      </c>
      <c r="J827" s="166">
        <v>0</v>
      </c>
      <c r="K827" s="166">
        <v>24389.01</v>
      </c>
      <c r="L827" s="166">
        <v>2427.98</v>
      </c>
      <c r="M827" s="166">
        <v>1820.98</v>
      </c>
      <c r="N827" s="162">
        <v>4248.96</v>
      </c>
      <c r="O827" s="163">
        <v>0.17421617359622224</v>
      </c>
      <c r="P827" s="162">
        <v>0</v>
      </c>
      <c r="Q827" s="162">
        <v>4248.96</v>
      </c>
      <c r="R827" s="172">
        <v>212.44800000000001</v>
      </c>
      <c r="S827" s="154"/>
      <c r="T827" s="171">
        <v>4036.5120000000002</v>
      </c>
      <c r="U827" s="155" t="s">
        <v>573</v>
      </c>
      <c r="W827" s="155"/>
    </row>
    <row r="828" spans="1:23">
      <c r="A828" s="155">
        <v>45471</v>
      </c>
      <c r="B828" s="156" t="s">
        <v>17</v>
      </c>
      <c r="C828" s="157">
        <v>119</v>
      </c>
      <c r="D828" s="158">
        <v>45471</v>
      </c>
      <c r="E828" s="158" t="s">
        <v>29</v>
      </c>
      <c r="F828" s="159" t="s">
        <v>281</v>
      </c>
      <c r="G828" s="164" t="s">
        <v>381</v>
      </c>
      <c r="H828" s="156" t="s">
        <v>346</v>
      </c>
      <c r="I828" s="166">
        <v>5022.5</v>
      </c>
      <c r="J828" s="166">
        <v>0</v>
      </c>
      <c r="K828" s="166">
        <v>5022.5</v>
      </c>
      <c r="L828" s="166">
        <v>1000</v>
      </c>
      <c r="M828" s="166">
        <v>375</v>
      </c>
      <c r="N828" s="162">
        <v>1375</v>
      </c>
      <c r="O828" s="163">
        <v>0.273768043802887</v>
      </c>
      <c r="P828" s="162">
        <v>0</v>
      </c>
      <c r="Q828" s="162">
        <v>1375</v>
      </c>
      <c r="R828" s="172">
        <v>68.75</v>
      </c>
      <c r="S828" s="154"/>
      <c r="T828" s="171">
        <v>1306.25</v>
      </c>
      <c r="U828" s="155" t="s">
        <v>573</v>
      </c>
      <c r="W828" s="155"/>
    </row>
    <row r="829" spans="1:23">
      <c r="A829" s="155">
        <v>45471</v>
      </c>
      <c r="B829" s="156" t="s">
        <v>17</v>
      </c>
      <c r="C829" s="157">
        <v>119</v>
      </c>
      <c r="D829" s="158">
        <v>45471</v>
      </c>
      <c r="E829" s="158" t="s">
        <v>29</v>
      </c>
      <c r="F829" s="159" t="s">
        <v>281</v>
      </c>
      <c r="G829" s="164" t="s">
        <v>382</v>
      </c>
      <c r="H829" s="156" t="s">
        <v>346</v>
      </c>
      <c r="I829" s="166">
        <v>25112.5</v>
      </c>
      <c r="J829" s="166">
        <v>0</v>
      </c>
      <c r="K829" s="166">
        <v>25112.5</v>
      </c>
      <c r="L829" s="166">
        <v>5000</v>
      </c>
      <c r="M829" s="166">
        <v>1875</v>
      </c>
      <c r="N829" s="162">
        <v>6875</v>
      </c>
      <c r="O829" s="163">
        <v>0.273768043802887</v>
      </c>
      <c r="P829" s="162">
        <v>0</v>
      </c>
      <c r="Q829" s="162">
        <v>6875</v>
      </c>
      <c r="R829" s="172">
        <v>343.75</v>
      </c>
      <c r="S829" s="154"/>
      <c r="T829" s="171">
        <v>6531.25</v>
      </c>
      <c r="U829" s="155" t="s">
        <v>573</v>
      </c>
      <c r="W829" s="155"/>
    </row>
    <row r="830" spans="1:23">
      <c r="A830" s="155">
        <v>45471</v>
      </c>
      <c r="B830" s="156" t="s">
        <v>17</v>
      </c>
      <c r="C830" s="157">
        <v>119</v>
      </c>
      <c r="D830" s="158">
        <v>45471</v>
      </c>
      <c r="E830" s="158" t="s">
        <v>29</v>
      </c>
      <c r="F830" s="159" t="s">
        <v>281</v>
      </c>
      <c r="G830" s="164">
        <v>1317070</v>
      </c>
      <c r="H830" s="156" t="s">
        <v>346</v>
      </c>
      <c r="I830" s="166">
        <v>30135</v>
      </c>
      <c r="J830" s="166">
        <v>0</v>
      </c>
      <c r="K830" s="166">
        <v>30135</v>
      </c>
      <c r="L830" s="166">
        <v>6000</v>
      </c>
      <c r="M830" s="166">
        <v>2250</v>
      </c>
      <c r="N830" s="162">
        <v>8250</v>
      </c>
      <c r="O830" s="163">
        <v>0.273768043802887</v>
      </c>
      <c r="P830" s="162">
        <v>0</v>
      </c>
      <c r="Q830" s="162">
        <v>8250</v>
      </c>
      <c r="R830" s="172">
        <v>412.5</v>
      </c>
      <c r="S830" s="154"/>
      <c r="T830" s="171">
        <v>7837.5</v>
      </c>
      <c r="U830" s="155" t="s">
        <v>573</v>
      </c>
      <c r="W830" s="155"/>
    </row>
    <row r="831" spans="1:23">
      <c r="A831" s="155">
        <v>45474</v>
      </c>
      <c r="B831" s="156" t="s">
        <v>17</v>
      </c>
      <c r="C831" s="157">
        <v>116</v>
      </c>
      <c r="D831" s="158">
        <v>45474</v>
      </c>
      <c r="E831" s="158" t="s">
        <v>29</v>
      </c>
      <c r="F831" s="159" t="s">
        <v>281</v>
      </c>
      <c r="G831" s="164" t="s">
        <v>383</v>
      </c>
      <c r="H831" s="156" t="s">
        <v>90</v>
      </c>
      <c r="I831" s="166">
        <v>39281.75</v>
      </c>
      <c r="J831" s="166">
        <v>0</v>
      </c>
      <c r="K831" s="166">
        <v>39281.75</v>
      </c>
      <c r="L831" s="166">
        <v>3910.58</v>
      </c>
      <c r="M831" s="166">
        <v>0</v>
      </c>
      <c r="N831" s="162">
        <v>3910.58</v>
      </c>
      <c r="O831" s="163">
        <v>9.9552082073736531E-2</v>
      </c>
      <c r="P831" s="162">
        <v>0</v>
      </c>
      <c r="Q831" s="162">
        <v>3910.58</v>
      </c>
      <c r="R831" s="172">
        <v>195.529</v>
      </c>
      <c r="S831" s="154"/>
      <c r="T831" s="171">
        <v>3715.0509999999999</v>
      </c>
      <c r="U831" s="155" t="s">
        <v>573</v>
      </c>
      <c r="W831" s="155"/>
    </row>
    <row r="832" spans="1:23">
      <c r="A832" s="155">
        <v>45474</v>
      </c>
      <c r="B832" s="156" t="s">
        <v>17</v>
      </c>
      <c r="C832" s="157">
        <v>116</v>
      </c>
      <c r="D832" s="158">
        <v>45474</v>
      </c>
      <c r="E832" s="158" t="s">
        <v>29</v>
      </c>
      <c r="F832" s="159" t="s">
        <v>281</v>
      </c>
      <c r="G832" s="164" t="s">
        <v>384</v>
      </c>
      <c r="H832" s="156" t="s">
        <v>90</v>
      </c>
      <c r="I832" s="166">
        <v>125838.24</v>
      </c>
      <c r="J832" s="166">
        <v>0</v>
      </c>
      <c r="K832" s="166">
        <v>125838.24</v>
      </c>
      <c r="L832" s="166">
        <v>12527.45</v>
      </c>
      <c r="M832" s="166">
        <v>0</v>
      </c>
      <c r="N832" s="162">
        <v>12527.45</v>
      </c>
      <c r="O832" s="163">
        <v>9.9552012170545295E-2</v>
      </c>
      <c r="P832" s="162">
        <v>0</v>
      </c>
      <c r="Q832" s="162">
        <v>12527.45</v>
      </c>
      <c r="R832" s="172">
        <v>626.37250000000006</v>
      </c>
      <c r="S832" s="154"/>
      <c r="T832" s="171">
        <v>11901.077500000001</v>
      </c>
      <c r="U832" s="155" t="s">
        <v>573</v>
      </c>
      <c r="W832" s="155"/>
    </row>
    <row r="833" spans="1:23">
      <c r="A833" s="155">
        <v>45476</v>
      </c>
      <c r="B833" s="156" t="s">
        <v>17</v>
      </c>
      <c r="C833" s="157">
        <v>114</v>
      </c>
      <c r="D833" s="158">
        <v>45476</v>
      </c>
      <c r="E833" s="158" t="s">
        <v>29</v>
      </c>
      <c r="F833" s="159" t="s">
        <v>281</v>
      </c>
      <c r="G833" s="164" t="s">
        <v>385</v>
      </c>
      <c r="H833" s="156" t="s">
        <v>107</v>
      </c>
      <c r="I833" s="166">
        <v>2109450</v>
      </c>
      <c r="J833" s="166">
        <v>2109450</v>
      </c>
      <c r="K833" s="166">
        <v>0</v>
      </c>
      <c r="L833" s="166">
        <v>367500</v>
      </c>
      <c r="M833" s="166">
        <v>157500</v>
      </c>
      <c r="N833" s="162">
        <v>525000</v>
      </c>
      <c r="O833" s="163">
        <v>0.24888003982080636</v>
      </c>
      <c r="P833" s="162">
        <v>525000</v>
      </c>
      <c r="Q833" s="162">
        <v>0</v>
      </c>
      <c r="R833" s="172">
        <v>0</v>
      </c>
      <c r="S833" s="154"/>
      <c r="T833" s="171">
        <v>0</v>
      </c>
      <c r="U833" s="155" t="s">
        <v>573</v>
      </c>
      <c r="W833" s="155"/>
    </row>
    <row r="834" spans="1:23">
      <c r="A834" s="155">
        <v>45476</v>
      </c>
      <c r="B834" s="156" t="s">
        <v>17</v>
      </c>
      <c r="C834" s="157">
        <v>114</v>
      </c>
      <c r="D834" s="158">
        <v>45476</v>
      </c>
      <c r="E834" s="158" t="s">
        <v>29</v>
      </c>
      <c r="F834" s="159" t="s">
        <v>281</v>
      </c>
      <c r="G834" s="164" t="s">
        <v>386</v>
      </c>
      <c r="H834" s="156" t="s">
        <v>107</v>
      </c>
      <c r="I834" s="166">
        <v>1814878.17</v>
      </c>
      <c r="J834" s="166">
        <v>1814878.17</v>
      </c>
      <c r="K834" s="166">
        <v>0</v>
      </c>
      <c r="L834" s="166">
        <v>451686.95</v>
      </c>
      <c r="M834" s="166">
        <v>135506.09</v>
      </c>
      <c r="N834" s="162">
        <v>587193.04</v>
      </c>
      <c r="O834" s="163">
        <v>0.32354405364851574</v>
      </c>
      <c r="P834" s="162">
        <v>587193.04</v>
      </c>
      <c r="Q834" s="162">
        <v>0</v>
      </c>
      <c r="R834" s="172">
        <v>0</v>
      </c>
      <c r="S834" s="154"/>
      <c r="T834" s="171">
        <v>0</v>
      </c>
      <c r="U834" s="155" t="s">
        <v>573</v>
      </c>
      <c r="W834" s="155"/>
    </row>
    <row r="835" spans="1:23">
      <c r="A835" s="155">
        <v>45476</v>
      </c>
      <c r="B835" s="156" t="s">
        <v>17</v>
      </c>
      <c r="C835" s="157">
        <v>114</v>
      </c>
      <c r="D835" s="158">
        <v>45476</v>
      </c>
      <c r="E835" s="158" t="s">
        <v>29</v>
      </c>
      <c r="F835" s="159" t="s">
        <v>281</v>
      </c>
      <c r="G835" s="164" t="s">
        <v>387</v>
      </c>
      <c r="H835" s="156" t="s">
        <v>107</v>
      </c>
      <c r="I835" s="166">
        <v>1411571.91</v>
      </c>
      <c r="J835" s="166">
        <v>1411571.91</v>
      </c>
      <c r="K835" s="166">
        <v>0</v>
      </c>
      <c r="L835" s="166">
        <v>140524.82999999999</v>
      </c>
      <c r="M835" s="166">
        <v>105393.62</v>
      </c>
      <c r="N835" s="162">
        <v>245918.44999999998</v>
      </c>
      <c r="O835" s="163">
        <v>0.17421602701062533</v>
      </c>
      <c r="P835" s="162">
        <v>245918.44999999998</v>
      </c>
      <c r="Q835" s="162">
        <v>0</v>
      </c>
      <c r="R835" s="172">
        <v>0</v>
      </c>
      <c r="S835" s="154"/>
      <c r="T835" s="171">
        <v>0</v>
      </c>
      <c r="U835" s="155" t="s">
        <v>573</v>
      </c>
      <c r="W835" s="155"/>
    </row>
    <row r="836" spans="1:23">
      <c r="A836" s="155">
        <v>45476</v>
      </c>
      <c r="B836" s="156" t="s">
        <v>17</v>
      </c>
      <c r="C836" s="157">
        <v>114</v>
      </c>
      <c r="D836" s="158">
        <v>45476</v>
      </c>
      <c r="E836" s="158" t="s">
        <v>29</v>
      </c>
      <c r="F836" s="159" t="s">
        <v>281</v>
      </c>
      <c r="G836" s="164" t="s">
        <v>388</v>
      </c>
      <c r="H836" s="156" t="s">
        <v>107</v>
      </c>
      <c r="I836" s="166">
        <v>251125</v>
      </c>
      <c r="J836" s="166">
        <v>251125</v>
      </c>
      <c r="K836" s="166">
        <v>0</v>
      </c>
      <c r="L836" s="166">
        <v>25000</v>
      </c>
      <c r="M836" s="166">
        <v>18750</v>
      </c>
      <c r="N836" s="162">
        <v>43750</v>
      </c>
      <c r="O836" s="163">
        <v>0.17421602787456447</v>
      </c>
      <c r="P836" s="162">
        <v>43750</v>
      </c>
      <c r="Q836" s="162">
        <v>0</v>
      </c>
      <c r="R836" s="172">
        <v>0</v>
      </c>
      <c r="S836" s="154"/>
      <c r="T836" s="171">
        <v>0</v>
      </c>
      <c r="U836" s="155" t="s">
        <v>573</v>
      </c>
      <c r="W836" s="155"/>
    </row>
    <row r="837" spans="1:23">
      <c r="A837" s="155">
        <v>45476</v>
      </c>
      <c r="B837" s="156" t="s">
        <v>17</v>
      </c>
      <c r="C837" s="157">
        <v>114</v>
      </c>
      <c r="D837" s="158">
        <v>45476</v>
      </c>
      <c r="E837" s="158" t="s">
        <v>29</v>
      </c>
      <c r="F837" s="159" t="s">
        <v>281</v>
      </c>
      <c r="G837" s="164" t="s">
        <v>389</v>
      </c>
      <c r="H837" s="156" t="s">
        <v>107</v>
      </c>
      <c r="I837" s="166">
        <v>1209918.78</v>
      </c>
      <c r="J837" s="166">
        <v>1209918.78</v>
      </c>
      <c r="K837" s="166">
        <v>0</v>
      </c>
      <c r="L837" s="166">
        <v>120449.85</v>
      </c>
      <c r="M837" s="166">
        <v>90337.39</v>
      </c>
      <c r="N837" s="162">
        <v>210787.24</v>
      </c>
      <c r="O837" s="163">
        <v>0.17421602464919173</v>
      </c>
      <c r="P837" s="162">
        <v>210787.24</v>
      </c>
      <c r="Q837" s="162">
        <v>0</v>
      </c>
      <c r="R837" s="172">
        <v>0</v>
      </c>
      <c r="S837" s="154"/>
      <c r="T837" s="171">
        <v>0</v>
      </c>
      <c r="U837" s="155" t="s">
        <v>573</v>
      </c>
      <c r="W837" s="155"/>
    </row>
    <row r="838" spans="1:23">
      <c r="A838" s="155">
        <v>45476</v>
      </c>
      <c r="B838" s="156" t="s">
        <v>17</v>
      </c>
      <c r="C838" s="157">
        <v>114</v>
      </c>
      <c r="D838" s="158">
        <v>45476</v>
      </c>
      <c r="E838" s="158" t="s">
        <v>29</v>
      </c>
      <c r="F838" s="159" t="s">
        <v>281</v>
      </c>
      <c r="G838" s="164" t="s">
        <v>390</v>
      </c>
      <c r="H838" s="156" t="s">
        <v>107</v>
      </c>
      <c r="I838" s="166">
        <v>3094.64</v>
      </c>
      <c r="J838" s="166">
        <v>3094.64</v>
      </c>
      <c r="K838" s="166">
        <v>0</v>
      </c>
      <c r="L838" s="166">
        <v>770.2</v>
      </c>
      <c r="M838" s="166">
        <v>231.06</v>
      </c>
      <c r="N838" s="162">
        <v>1001.26</v>
      </c>
      <c r="O838" s="163">
        <v>0.32354651914277588</v>
      </c>
      <c r="P838" s="162">
        <v>1001.2599999999999</v>
      </c>
      <c r="Q838" s="162">
        <v>0</v>
      </c>
      <c r="R838" s="172">
        <v>0</v>
      </c>
      <c r="S838" s="154"/>
      <c r="T838" s="171">
        <v>0</v>
      </c>
      <c r="U838" s="155" t="s">
        <v>573</v>
      </c>
      <c r="W838" s="155"/>
    </row>
    <row r="839" spans="1:23">
      <c r="A839" s="155">
        <v>45476</v>
      </c>
      <c r="B839" s="156" t="s">
        <v>17</v>
      </c>
      <c r="C839" s="157">
        <v>114</v>
      </c>
      <c r="D839" s="158">
        <v>45476</v>
      </c>
      <c r="E839" s="158" t="s">
        <v>29</v>
      </c>
      <c r="F839" s="159" t="s">
        <v>281</v>
      </c>
      <c r="G839" s="164" t="s">
        <v>391</v>
      </c>
      <c r="H839" s="156" t="s">
        <v>107</v>
      </c>
      <c r="I839" s="166">
        <v>7220.83</v>
      </c>
      <c r="J839" s="166">
        <v>7220.83</v>
      </c>
      <c r="K839" s="166">
        <v>0</v>
      </c>
      <c r="L839" s="166">
        <v>718.85</v>
      </c>
      <c r="M839" s="166">
        <v>539.14</v>
      </c>
      <c r="N839" s="162">
        <v>1257.99</v>
      </c>
      <c r="O839" s="163">
        <v>0.17421681441053175</v>
      </c>
      <c r="P839" s="162">
        <v>1257.99</v>
      </c>
      <c r="Q839" s="162">
        <v>0</v>
      </c>
      <c r="R839" s="172">
        <v>0</v>
      </c>
      <c r="S839" s="154"/>
      <c r="T839" s="171">
        <v>0</v>
      </c>
      <c r="U839" s="155" t="s">
        <v>573</v>
      </c>
      <c r="W839" s="155"/>
    </row>
    <row r="840" spans="1:23">
      <c r="A840" s="155">
        <v>45476</v>
      </c>
      <c r="B840" s="156" t="s">
        <v>17</v>
      </c>
      <c r="C840" s="157">
        <v>114</v>
      </c>
      <c r="D840" s="158">
        <v>45476</v>
      </c>
      <c r="E840" s="158" t="s">
        <v>29</v>
      </c>
      <c r="F840" s="159" t="s">
        <v>281</v>
      </c>
      <c r="G840" s="164">
        <v>1317149</v>
      </c>
      <c r="H840" s="156" t="s">
        <v>107</v>
      </c>
      <c r="I840" s="166">
        <v>586099.03</v>
      </c>
      <c r="J840" s="166">
        <v>586099.03</v>
      </c>
      <c r="K840" s="166">
        <v>0</v>
      </c>
      <c r="L840" s="166">
        <v>57069.3</v>
      </c>
      <c r="M840" s="166">
        <v>42801.98</v>
      </c>
      <c r="N840" s="162">
        <v>99871.28</v>
      </c>
      <c r="O840" s="163">
        <v>0.17040000902236604</v>
      </c>
      <c r="P840" s="162">
        <v>99871.28</v>
      </c>
      <c r="Q840" s="162">
        <v>0</v>
      </c>
      <c r="R840" s="172">
        <v>0</v>
      </c>
      <c r="S840" s="154"/>
      <c r="T840" s="171">
        <v>0</v>
      </c>
      <c r="U840" s="155" t="s">
        <v>573</v>
      </c>
      <c r="W840" s="155"/>
    </row>
    <row r="841" spans="1:23">
      <c r="A841" s="155">
        <v>45476</v>
      </c>
      <c r="B841" s="156" t="s">
        <v>17</v>
      </c>
      <c r="C841" s="157">
        <v>114</v>
      </c>
      <c r="D841" s="158">
        <v>45476</v>
      </c>
      <c r="E841" s="158" t="s">
        <v>29</v>
      </c>
      <c r="F841" s="159" t="s">
        <v>281</v>
      </c>
      <c r="G841" s="164" t="s">
        <v>392</v>
      </c>
      <c r="H841" s="156" t="s">
        <v>107</v>
      </c>
      <c r="I841" s="166">
        <v>10045</v>
      </c>
      <c r="J841" s="166">
        <v>10045</v>
      </c>
      <c r="K841" s="166">
        <v>0</v>
      </c>
      <c r="L841" s="166">
        <v>2000</v>
      </c>
      <c r="M841" s="166">
        <v>0</v>
      </c>
      <c r="N841" s="162">
        <v>2000</v>
      </c>
      <c r="O841" s="163">
        <v>0.1991040318566451</v>
      </c>
      <c r="P841" s="162">
        <v>2000</v>
      </c>
      <c r="Q841" s="162">
        <v>0</v>
      </c>
      <c r="R841" s="172">
        <v>0</v>
      </c>
      <c r="S841" s="154"/>
      <c r="T841" s="171">
        <v>0</v>
      </c>
      <c r="U841" s="155" t="s">
        <v>573</v>
      </c>
      <c r="W841" s="155"/>
    </row>
    <row r="842" spans="1:23">
      <c r="A842" s="155">
        <v>45476</v>
      </c>
      <c r="B842" s="156" t="s">
        <v>17</v>
      </c>
      <c r="C842" s="157">
        <v>114</v>
      </c>
      <c r="D842" s="158">
        <v>45476</v>
      </c>
      <c r="E842" s="158" t="s">
        <v>29</v>
      </c>
      <c r="F842" s="159" t="s">
        <v>281</v>
      </c>
      <c r="G842" s="164" t="s">
        <v>393</v>
      </c>
      <c r="H842" s="156" t="s">
        <v>107</v>
      </c>
      <c r="I842" s="166">
        <v>10045</v>
      </c>
      <c r="J842" s="166">
        <v>10045</v>
      </c>
      <c r="K842" s="166">
        <v>0</v>
      </c>
      <c r="L842" s="166">
        <v>1000</v>
      </c>
      <c r="M842" s="166">
        <v>0</v>
      </c>
      <c r="N842" s="162">
        <v>1000</v>
      </c>
      <c r="O842" s="163">
        <v>9.9552015928322551E-2</v>
      </c>
      <c r="P842" s="162">
        <v>1000</v>
      </c>
      <c r="Q842" s="162">
        <v>0</v>
      </c>
      <c r="R842" s="172">
        <v>0</v>
      </c>
      <c r="S842" s="154"/>
      <c r="T842" s="171">
        <v>0</v>
      </c>
      <c r="U842" s="155" t="s">
        <v>573</v>
      </c>
      <c r="W842" s="155"/>
    </row>
    <row r="843" spans="1:23">
      <c r="A843" s="155">
        <v>45478</v>
      </c>
      <c r="B843" s="156" t="s">
        <v>17</v>
      </c>
      <c r="C843" s="157">
        <v>112</v>
      </c>
      <c r="D843" s="158">
        <v>45478</v>
      </c>
      <c r="E843" s="158" t="s">
        <v>29</v>
      </c>
      <c r="F843" s="159" t="s">
        <v>281</v>
      </c>
      <c r="G843" s="164" t="s">
        <v>394</v>
      </c>
      <c r="H843" s="156" t="s">
        <v>113</v>
      </c>
      <c r="I843" s="166">
        <v>1098416.73</v>
      </c>
      <c r="J843" s="166">
        <v>0</v>
      </c>
      <c r="K843" s="166">
        <v>1098416.73</v>
      </c>
      <c r="L843" s="166">
        <v>191361.8</v>
      </c>
      <c r="M843" s="166">
        <v>103882.12</v>
      </c>
      <c r="N843" s="162">
        <v>295243.92</v>
      </c>
      <c r="O843" s="163">
        <v>0.26879044349588521</v>
      </c>
      <c r="P843" s="162">
        <v>295243.92</v>
      </c>
      <c r="Q843" s="162">
        <v>103882.12</v>
      </c>
      <c r="R843" s="172">
        <v>5194.1059999999998</v>
      </c>
      <c r="S843" s="154">
        <v>2077.6424000000002</v>
      </c>
      <c r="T843" s="171">
        <v>96610.371599999999</v>
      </c>
      <c r="U843" s="155" t="s">
        <v>573</v>
      </c>
      <c r="W843" s="155"/>
    </row>
    <row r="844" spans="1:23">
      <c r="A844" s="155">
        <v>45478</v>
      </c>
      <c r="B844" s="156" t="s">
        <v>17</v>
      </c>
      <c r="C844" s="157">
        <v>112</v>
      </c>
      <c r="D844" s="158">
        <v>45478</v>
      </c>
      <c r="E844" s="158" t="s">
        <v>29</v>
      </c>
      <c r="F844" s="159" t="s">
        <v>281</v>
      </c>
      <c r="G844" s="164" t="s">
        <v>395</v>
      </c>
      <c r="H844" s="156" t="s">
        <v>113</v>
      </c>
      <c r="I844" s="166">
        <v>1656643.81</v>
      </c>
      <c r="J844" s="166">
        <v>1656644</v>
      </c>
      <c r="K844" s="166">
        <v>-0.18999999994412065</v>
      </c>
      <c r="L844" s="166">
        <v>329844.46000000002</v>
      </c>
      <c r="M844" s="166">
        <v>156676.12</v>
      </c>
      <c r="N844" s="162">
        <v>486520.58</v>
      </c>
      <c r="O844" s="163">
        <v>0.29367844618331085</v>
      </c>
      <c r="P844" s="162">
        <v>486520.63579890481</v>
      </c>
      <c r="Q844" s="162">
        <v>156676.12</v>
      </c>
      <c r="R844" s="172">
        <v>7833.8060000000005</v>
      </c>
      <c r="S844" s="154">
        <v>62670.448000000004</v>
      </c>
      <c r="T844" s="171">
        <v>86171.86599999998</v>
      </c>
      <c r="U844" s="155" t="s">
        <v>573</v>
      </c>
      <c r="W844" s="155"/>
    </row>
    <row r="845" spans="1:23">
      <c r="A845" s="155">
        <v>45478</v>
      </c>
      <c r="B845" s="156" t="s">
        <v>17</v>
      </c>
      <c r="C845" s="157">
        <v>112</v>
      </c>
      <c r="D845" s="158">
        <v>45478</v>
      </c>
      <c r="E845" s="158" t="s">
        <v>29</v>
      </c>
      <c r="F845" s="159" t="s">
        <v>281</v>
      </c>
      <c r="G845" s="164" t="s">
        <v>396</v>
      </c>
      <c r="H845" s="156" t="s">
        <v>113</v>
      </c>
      <c r="I845" s="166">
        <v>607217.26</v>
      </c>
      <c r="J845" s="166">
        <v>607217</v>
      </c>
      <c r="K845" s="166">
        <v>0.26000000000931323</v>
      </c>
      <c r="L845" s="166">
        <v>120899.41</v>
      </c>
      <c r="M845" s="166">
        <v>57427.22</v>
      </c>
      <c r="N845" s="162">
        <v>178326.63</v>
      </c>
      <c r="O845" s="163">
        <v>0.29367846032571604</v>
      </c>
      <c r="P845" s="162">
        <v>178326.55364360032</v>
      </c>
      <c r="Q845" s="162">
        <v>57427.22</v>
      </c>
      <c r="R845" s="172">
        <v>2871.3610000000003</v>
      </c>
      <c r="S845" s="154">
        <v>22970.888000000003</v>
      </c>
      <c r="T845" s="171">
        <v>31584.971000000001</v>
      </c>
      <c r="U845" s="155" t="s">
        <v>573</v>
      </c>
      <c r="W845" s="155"/>
    </row>
    <row r="846" spans="1:23">
      <c r="A846" s="155">
        <v>45478</v>
      </c>
      <c r="B846" s="156" t="s">
        <v>17</v>
      </c>
      <c r="C846" s="157">
        <v>112</v>
      </c>
      <c r="D846" s="158">
        <v>45478</v>
      </c>
      <c r="E846" s="158" t="s">
        <v>29</v>
      </c>
      <c r="F846" s="159" t="s">
        <v>281</v>
      </c>
      <c r="G846" s="164" t="s">
        <v>397</v>
      </c>
      <c r="H846" s="156" t="s">
        <v>398</v>
      </c>
      <c r="I846" s="166">
        <v>75995.27</v>
      </c>
      <c r="J846" s="166">
        <v>75995.27</v>
      </c>
      <c r="K846" s="166">
        <v>0</v>
      </c>
      <c r="L846" s="166">
        <v>18903.75</v>
      </c>
      <c r="M846" s="166">
        <v>0</v>
      </c>
      <c r="N846" s="162">
        <v>18903.75</v>
      </c>
      <c r="O846" s="163">
        <v>0.24874903398593096</v>
      </c>
      <c r="P846" s="162">
        <v>18903.75</v>
      </c>
      <c r="Q846" s="162">
        <v>0</v>
      </c>
      <c r="R846" s="172">
        <v>0</v>
      </c>
      <c r="S846" s="154"/>
      <c r="T846" s="171">
        <v>0</v>
      </c>
      <c r="U846" s="155" t="s">
        <v>573</v>
      </c>
      <c r="W846" s="155"/>
    </row>
    <row r="847" spans="1:23">
      <c r="A847" s="155">
        <v>45478</v>
      </c>
      <c r="B847" s="156" t="s">
        <v>17</v>
      </c>
      <c r="C847" s="157">
        <v>112</v>
      </c>
      <c r="D847" s="158">
        <v>45478</v>
      </c>
      <c r="E847" s="158" t="s">
        <v>29</v>
      </c>
      <c r="F847" s="159" t="s">
        <v>281</v>
      </c>
      <c r="G847" s="164" t="s">
        <v>399</v>
      </c>
      <c r="H847" s="156" t="s">
        <v>398</v>
      </c>
      <c r="I847" s="166">
        <v>14103</v>
      </c>
      <c r="J847" s="166">
        <v>14103</v>
      </c>
      <c r="K847" s="166">
        <v>0</v>
      </c>
      <c r="L847" s="166">
        <v>1400</v>
      </c>
      <c r="M847" s="166">
        <v>0</v>
      </c>
      <c r="N847" s="162">
        <v>1400</v>
      </c>
      <c r="O847" s="163">
        <v>9.9269658937814656E-2</v>
      </c>
      <c r="P847" s="162">
        <v>1400</v>
      </c>
      <c r="Q847" s="162">
        <v>0</v>
      </c>
      <c r="R847" s="172">
        <v>0</v>
      </c>
      <c r="S847" s="154"/>
      <c r="T847" s="171">
        <v>0</v>
      </c>
      <c r="U847" s="155" t="s">
        <v>573</v>
      </c>
      <c r="W847" s="155"/>
    </row>
    <row r="848" spans="1:23">
      <c r="A848" s="155">
        <v>45478</v>
      </c>
      <c r="B848" s="156" t="s">
        <v>17</v>
      </c>
      <c r="C848" s="157">
        <v>112</v>
      </c>
      <c r="D848" s="158">
        <v>45478</v>
      </c>
      <c r="E848" s="158" t="s">
        <v>29</v>
      </c>
      <c r="F848" s="159" t="s">
        <v>281</v>
      </c>
      <c r="G848" s="164" t="s">
        <v>400</v>
      </c>
      <c r="H848" s="156" t="s">
        <v>398</v>
      </c>
      <c r="I848" s="166">
        <v>175003.81</v>
      </c>
      <c r="J848" s="166">
        <v>175003.81</v>
      </c>
      <c r="K848" s="166">
        <v>0</v>
      </c>
      <c r="L848" s="166">
        <v>34836</v>
      </c>
      <c r="M848" s="166">
        <v>0</v>
      </c>
      <c r="N848" s="162">
        <v>34836</v>
      </c>
      <c r="O848" s="163">
        <v>0.19905852335443441</v>
      </c>
      <c r="P848" s="162">
        <v>34836</v>
      </c>
      <c r="Q848" s="162">
        <v>0</v>
      </c>
      <c r="R848" s="172">
        <v>0</v>
      </c>
      <c r="S848" s="154"/>
      <c r="T848" s="171">
        <v>0</v>
      </c>
      <c r="U848" s="155" t="s">
        <v>573</v>
      </c>
      <c r="W848" s="155"/>
    </row>
    <row r="849" spans="1:23">
      <c r="A849" s="155">
        <v>45478</v>
      </c>
      <c r="B849" s="156" t="s">
        <v>17</v>
      </c>
      <c r="C849" s="157">
        <v>112</v>
      </c>
      <c r="D849" s="158">
        <v>45478</v>
      </c>
      <c r="E849" s="158" t="s">
        <v>29</v>
      </c>
      <c r="F849" s="159" t="s">
        <v>281</v>
      </c>
      <c r="G849" s="164" t="s">
        <v>401</v>
      </c>
      <c r="H849" s="156" t="s">
        <v>398</v>
      </c>
      <c r="I849" s="166">
        <v>5062.5</v>
      </c>
      <c r="J849" s="166">
        <v>5062.5</v>
      </c>
      <c r="K849" s="166">
        <v>0</v>
      </c>
      <c r="L849" s="166">
        <v>500</v>
      </c>
      <c r="M849" s="166">
        <v>0</v>
      </c>
      <c r="N849" s="162">
        <v>500</v>
      </c>
      <c r="O849" s="163">
        <v>9.8765432098765427E-2</v>
      </c>
      <c r="P849" s="162">
        <v>500</v>
      </c>
      <c r="Q849" s="162">
        <v>0</v>
      </c>
      <c r="R849" s="172">
        <v>0</v>
      </c>
      <c r="S849" s="154"/>
      <c r="T849" s="171">
        <v>0</v>
      </c>
      <c r="U849" s="155" t="s">
        <v>573</v>
      </c>
      <c r="W849" s="155"/>
    </row>
    <row r="850" spans="1:23">
      <c r="A850" s="155">
        <v>45478</v>
      </c>
      <c r="B850" s="156" t="s">
        <v>17</v>
      </c>
      <c r="C850" s="157">
        <v>112</v>
      </c>
      <c r="D850" s="158">
        <v>45478</v>
      </c>
      <c r="E850" s="158" t="s">
        <v>29</v>
      </c>
      <c r="F850" s="159" t="s">
        <v>281</v>
      </c>
      <c r="G850" s="164" t="s">
        <v>402</v>
      </c>
      <c r="H850" s="156" t="s">
        <v>398</v>
      </c>
      <c r="I850" s="166">
        <v>1004562.1</v>
      </c>
      <c r="J850" s="166">
        <v>1004562.1</v>
      </c>
      <c r="K850" s="166">
        <v>0</v>
      </c>
      <c r="L850" s="166">
        <v>100002.2</v>
      </c>
      <c r="M850" s="166">
        <v>0</v>
      </c>
      <c r="N850" s="162">
        <v>100002.2</v>
      </c>
      <c r="O850" s="163">
        <v>9.954805183273388E-2</v>
      </c>
      <c r="P850" s="162">
        <v>100002.2</v>
      </c>
      <c r="Q850" s="162">
        <v>0</v>
      </c>
      <c r="R850" s="172">
        <v>0</v>
      </c>
      <c r="S850" s="154"/>
      <c r="T850" s="171">
        <v>0</v>
      </c>
      <c r="U850" s="155" t="s">
        <v>573</v>
      </c>
      <c r="W850" s="155"/>
    </row>
    <row r="851" spans="1:23">
      <c r="A851" s="155">
        <v>45478</v>
      </c>
      <c r="B851" s="156" t="s">
        <v>17</v>
      </c>
      <c r="C851" s="157">
        <v>112</v>
      </c>
      <c r="D851" s="158">
        <v>45478</v>
      </c>
      <c r="E851" s="158" t="s">
        <v>29</v>
      </c>
      <c r="F851" s="159" t="s">
        <v>281</v>
      </c>
      <c r="G851" s="164" t="s">
        <v>403</v>
      </c>
      <c r="H851" s="156" t="s">
        <v>404</v>
      </c>
      <c r="I851" s="166">
        <v>4000418.05</v>
      </c>
      <c r="J851" s="166">
        <v>4000418.05</v>
      </c>
      <c r="K851" s="166">
        <v>0</v>
      </c>
      <c r="L851" s="166">
        <v>995614.25</v>
      </c>
      <c r="M851" s="166">
        <v>0</v>
      </c>
      <c r="N851" s="162">
        <v>995614.25</v>
      </c>
      <c r="O851" s="163">
        <v>0.24887755168487954</v>
      </c>
      <c r="P851" s="162">
        <v>995614.25</v>
      </c>
      <c r="Q851" s="162"/>
      <c r="R851" s="172">
        <v>0</v>
      </c>
      <c r="S851" s="154"/>
      <c r="T851" s="171">
        <v>0</v>
      </c>
      <c r="U851" s="155" t="s">
        <v>573</v>
      </c>
      <c r="W851" s="155"/>
    </row>
    <row r="852" spans="1:23">
      <c r="A852" s="155">
        <v>45478</v>
      </c>
      <c r="B852" s="156" t="s">
        <v>17</v>
      </c>
      <c r="C852" s="157">
        <v>112</v>
      </c>
      <c r="D852" s="158">
        <v>45478</v>
      </c>
      <c r="E852" s="158" t="s">
        <v>29</v>
      </c>
      <c r="F852" s="159" t="s">
        <v>281</v>
      </c>
      <c r="G852" s="164" t="s">
        <v>405</v>
      </c>
      <c r="H852" s="156" t="s">
        <v>404</v>
      </c>
      <c r="I852" s="166">
        <v>445272.58</v>
      </c>
      <c r="J852" s="166">
        <v>445272.58</v>
      </c>
      <c r="K852" s="166">
        <v>0</v>
      </c>
      <c r="L852" s="166">
        <v>110809.5</v>
      </c>
      <c r="M852" s="166">
        <v>0</v>
      </c>
      <c r="N852" s="162">
        <v>110809.5</v>
      </c>
      <c r="O852" s="163">
        <v>0.24885767724569968</v>
      </c>
      <c r="P852" s="162">
        <v>110809.5</v>
      </c>
      <c r="Q852" s="162"/>
      <c r="R852" s="172">
        <v>0</v>
      </c>
      <c r="S852" s="154"/>
      <c r="T852" s="171">
        <v>0</v>
      </c>
      <c r="U852" s="155" t="s">
        <v>573</v>
      </c>
      <c r="W852" s="155"/>
    </row>
    <row r="853" spans="1:23">
      <c r="A853" s="155">
        <v>45481</v>
      </c>
      <c r="B853" s="156" t="s">
        <v>17</v>
      </c>
      <c r="C853" s="157">
        <v>109</v>
      </c>
      <c r="D853" s="158">
        <v>45481</v>
      </c>
      <c r="E853" s="158" t="s">
        <v>29</v>
      </c>
      <c r="F853" s="159" t="s">
        <v>281</v>
      </c>
      <c r="G853" s="164" t="s">
        <v>406</v>
      </c>
      <c r="H853" s="156" t="s">
        <v>63</v>
      </c>
      <c r="I853" s="166">
        <v>670</v>
      </c>
      <c r="J853" s="166">
        <v>670</v>
      </c>
      <c r="K853" s="166">
        <v>0</v>
      </c>
      <c r="L853" s="166">
        <v>66.7</v>
      </c>
      <c r="M853" s="166">
        <v>0</v>
      </c>
      <c r="N853" s="162">
        <v>66.7</v>
      </c>
      <c r="O853" s="163">
        <v>9.9552238805970153E-2</v>
      </c>
      <c r="P853" s="162">
        <v>66.7</v>
      </c>
      <c r="Q853" s="162">
        <v>0</v>
      </c>
      <c r="R853" s="172">
        <v>0</v>
      </c>
      <c r="S853" s="154"/>
      <c r="T853" s="171">
        <v>0</v>
      </c>
      <c r="U853" s="155" t="s">
        <v>573</v>
      </c>
      <c r="W853" s="155"/>
    </row>
    <row r="854" spans="1:23">
      <c r="A854" s="155">
        <v>45482</v>
      </c>
      <c r="B854" s="156" t="s">
        <v>17</v>
      </c>
      <c r="C854" s="157">
        <v>108</v>
      </c>
      <c r="D854" s="158">
        <v>45482</v>
      </c>
      <c r="E854" s="158" t="s">
        <v>29</v>
      </c>
      <c r="F854" s="159" t="s">
        <v>281</v>
      </c>
      <c r="G854" s="164">
        <v>1317262</v>
      </c>
      <c r="H854" s="156" t="s">
        <v>291</v>
      </c>
      <c r="I854" s="166">
        <v>1969604.51</v>
      </c>
      <c r="J854" s="166">
        <v>1969604.51</v>
      </c>
      <c r="K854" s="166">
        <v>0</v>
      </c>
      <c r="L854" s="166">
        <v>196078.1</v>
      </c>
      <c r="M854" s="166">
        <v>0</v>
      </c>
      <c r="N854" s="162">
        <v>196078.1</v>
      </c>
      <c r="O854" s="163">
        <v>9.9552016155771292E-2</v>
      </c>
      <c r="P854" s="162">
        <v>196078.1</v>
      </c>
      <c r="Q854" s="162">
        <v>0</v>
      </c>
      <c r="R854" s="172">
        <v>0</v>
      </c>
      <c r="S854" s="154"/>
      <c r="T854" s="171">
        <v>0</v>
      </c>
      <c r="U854" s="155" t="s">
        <v>573</v>
      </c>
      <c r="W854" s="155"/>
    </row>
    <row r="855" spans="1:23">
      <c r="A855" s="155">
        <v>45482</v>
      </c>
      <c r="B855" s="156" t="s">
        <v>17</v>
      </c>
      <c r="C855" s="157">
        <v>108</v>
      </c>
      <c r="D855" s="158">
        <v>45482</v>
      </c>
      <c r="E855" s="158" t="s">
        <v>29</v>
      </c>
      <c r="F855" s="159" t="s">
        <v>281</v>
      </c>
      <c r="G855" s="164" t="s">
        <v>407</v>
      </c>
      <c r="H855" s="156" t="s">
        <v>311</v>
      </c>
      <c r="I855" s="166">
        <v>165556.49</v>
      </c>
      <c r="J855" s="166">
        <v>165556.49</v>
      </c>
      <c r="K855" s="166">
        <v>0</v>
      </c>
      <c r="L855" s="166">
        <v>32955</v>
      </c>
      <c r="M855" s="166">
        <v>0</v>
      </c>
      <c r="N855" s="162">
        <v>32955</v>
      </c>
      <c r="O855" s="163">
        <v>0.19905592344945222</v>
      </c>
      <c r="P855" s="162">
        <v>32955</v>
      </c>
      <c r="Q855" s="162">
        <v>0</v>
      </c>
      <c r="R855" s="172">
        <v>0</v>
      </c>
      <c r="S855" s="154"/>
      <c r="T855" s="171">
        <v>0</v>
      </c>
      <c r="U855" s="155" t="s">
        <v>573</v>
      </c>
      <c r="W855" s="155"/>
    </row>
    <row r="856" spans="1:23">
      <c r="A856" s="155">
        <v>45483</v>
      </c>
      <c r="B856" s="156" t="s">
        <v>17</v>
      </c>
      <c r="C856" s="157">
        <v>107</v>
      </c>
      <c r="D856" s="158">
        <v>45483</v>
      </c>
      <c r="E856" s="158" t="s">
        <v>29</v>
      </c>
      <c r="F856" s="159" t="s">
        <v>281</v>
      </c>
      <c r="G856" s="164" t="s">
        <v>408</v>
      </c>
      <c r="H856" s="156" t="s">
        <v>20</v>
      </c>
      <c r="I856" s="166">
        <v>4095138.61</v>
      </c>
      <c r="J856" s="166">
        <v>4095138.61</v>
      </c>
      <c r="K856" s="166">
        <v>0</v>
      </c>
      <c r="L856" s="166"/>
      <c r="M856" s="166">
        <v>0</v>
      </c>
      <c r="N856" s="162">
        <v>0</v>
      </c>
      <c r="O856" s="163">
        <v>0</v>
      </c>
      <c r="P856" s="162">
        <v>0</v>
      </c>
      <c r="Q856" s="162">
        <v>0</v>
      </c>
      <c r="R856" s="172">
        <v>0</v>
      </c>
      <c r="S856" s="154"/>
      <c r="T856" s="171">
        <v>0</v>
      </c>
      <c r="U856" s="155" t="s">
        <v>573</v>
      </c>
      <c r="W856" s="155"/>
    </row>
    <row r="857" spans="1:23">
      <c r="A857" s="155">
        <v>45483</v>
      </c>
      <c r="B857" s="156" t="s">
        <v>17</v>
      </c>
      <c r="C857" s="157">
        <v>107</v>
      </c>
      <c r="D857" s="158">
        <v>45483</v>
      </c>
      <c r="E857" s="158" t="s">
        <v>29</v>
      </c>
      <c r="F857" s="159" t="s">
        <v>281</v>
      </c>
      <c r="G857" s="164" t="s">
        <v>409</v>
      </c>
      <c r="H857" s="156" t="s">
        <v>410</v>
      </c>
      <c r="I857" s="166">
        <v>58303.19</v>
      </c>
      <c r="J857" s="166">
        <v>58303.19</v>
      </c>
      <c r="K857" s="166">
        <v>0</v>
      </c>
      <c r="L857" s="166">
        <v>14510.5</v>
      </c>
      <c r="M857" s="166">
        <v>0</v>
      </c>
      <c r="N857" s="162">
        <v>14510.5</v>
      </c>
      <c r="O857" s="163">
        <v>0.24888003555208557</v>
      </c>
      <c r="P857" s="162">
        <v>14510.5</v>
      </c>
      <c r="Q857" s="162">
        <v>0</v>
      </c>
      <c r="R857" s="172">
        <v>0</v>
      </c>
      <c r="S857" s="154"/>
      <c r="T857" s="171">
        <v>0</v>
      </c>
      <c r="U857" s="155" t="s">
        <v>573</v>
      </c>
      <c r="W857" s="155"/>
    </row>
    <row r="858" spans="1:23">
      <c r="A858" s="155">
        <v>45483</v>
      </c>
      <c r="B858" s="156" t="s">
        <v>17</v>
      </c>
      <c r="C858" s="157">
        <v>107</v>
      </c>
      <c r="D858" s="158">
        <v>45483</v>
      </c>
      <c r="E858" s="158" t="s">
        <v>29</v>
      </c>
      <c r="F858" s="159" t="s">
        <v>281</v>
      </c>
      <c r="G858" s="164" t="s">
        <v>411</v>
      </c>
      <c r="H858" s="156" t="s">
        <v>410</v>
      </c>
      <c r="I858" s="166">
        <v>20766.03</v>
      </c>
      <c r="J858" s="166">
        <v>20766.03</v>
      </c>
      <c r="K858" s="166">
        <v>0</v>
      </c>
      <c r="L858" s="166">
        <v>2067.3000000000002</v>
      </c>
      <c r="M858" s="166">
        <v>0</v>
      </c>
      <c r="N858" s="162">
        <v>2067.3000000000002</v>
      </c>
      <c r="O858" s="163">
        <v>9.9552008737346542E-2</v>
      </c>
      <c r="P858" s="162">
        <v>2067.3000000000002</v>
      </c>
      <c r="Q858" s="162">
        <v>0</v>
      </c>
      <c r="R858" s="172">
        <v>0</v>
      </c>
      <c r="S858" s="154"/>
      <c r="T858" s="171">
        <v>0</v>
      </c>
      <c r="U858" s="155" t="s">
        <v>573</v>
      </c>
      <c r="W858" s="155"/>
    </row>
    <row r="859" spans="1:23">
      <c r="A859" s="155">
        <v>45483</v>
      </c>
      <c r="B859" s="156" t="s">
        <v>17</v>
      </c>
      <c r="C859" s="157">
        <v>107</v>
      </c>
      <c r="D859" s="158">
        <v>45483</v>
      </c>
      <c r="E859" s="158" t="s">
        <v>29</v>
      </c>
      <c r="F859" s="159" t="s">
        <v>281</v>
      </c>
      <c r="G859" s="164" t="s">
        <v>412</v>
      </c>
      <c r="H859" s="156" t="s">
        <v>320</v>
      </c>
      <c r="I859" s="166">
        <v>174326.59</v>
      </c>
      <c r="J859" s="166">
        <v>174326.59</v>
      </c>
      <c r="K859" s="166">
        <v>0</v>
      </c>
      <c r="L859" s="166">
        <v>17354.560000000001</v>
      </c>
      <c r="M859" s="166">
        <v>0</v>
      </c>
      <c r="N859" s="162">
        <v>17354.560000000001</v>
      </c>
      <c r="O859" s="163">
        <v>9.9551996055220277E-2</v>
      </c>
      <c r="P859" s="162">
        <v>17354.560000000001</v>
      </c>
      <c r="Q859" s="162">
        <v>0</v>
      </c>
      <c r="R859" s="172">
        <v>0</v>
      </c>
      <c r="S859" s="154"/>
      <c r="T859" s="171">
        <v>0</v>
      </c>
      <c r="U859" s="155" t="s">
        <v>573</v>
      </c>
      <c r="W859" s="155"/>
    </row>
    <row r="860" spans="1:23">
      <c r="A860" s="155">
        <v>45483</v>
      </c>
      <c r="B860" s="156" t="s">
        <v>17</v>
      </c>
      <c r="C860" s="157">
        <v>107</v>
      </c>
      <c r="D860" s="158">
        <v>45483</v>
      </c>
      <c r="E860" s="158" t="s">
        <v>29</v>
      </c>
      <c r="F860" s="159" t="s">
        <v>281</v>
      </c>
      <c r="G860" s="164" t="s">
        <v>413</v>
      </c>
      <c r="H860" s="156" t="s">
        <v>320</v>
      </c>
      <c r="I860" s="166">
        <v>152673.73000000001</v>
      </c>
      <c r="J860" s="166">
        <v>152673.73000000001</v>
      </c>
      <c r="K860" s="166">
        <v>0</v>
      </c>
      <c r="L860" s="166">
        <v>15198.98</v>
      </c>
      <c r="M860" s="166">
        <v>0</v>
      </c>
      <c r="N860" s="162">
        <v>15198.98</v>
      </c>
      <c r="O860" s="163">
        <v>9.95520316429028E-2</v>
      </c>
      <c r="P860" s="162">
        <v>15198.98</v>
      </c>
      <c r="Q860" s="162">
        <v>0</v>
      </c>
      <c r="R860" s="172">
        <v>0</v>
      </c>
      <c r="S860" s="154"/>
      <c r="T860" s="171">
        <v>0</v>
      </c>
      <c r="U860" s="155" t="s">
        <v>573</v>
      </c>
      <c r="W860" s="155"/>
    </row>
    <row r="861" spans="1:23">
      <c r="A861" s="155">
        <v>45484</v>
      </c>
      <c r="B861" s="156" t="s">
        <v>17</v>
      </c>
      <c r="C861" s="157">
        <v>106</v>
      </c>
      <c r="D861" s="158">
        <v>45484</v>
      </c>
      <c r="E861" s="158" t="s">
        <v>29</v>
      </c>
      <c r="F861" s="159" t="s">
        <v>281</v>
      </c>
      <c r="G861" s="164" t="s">
        <v>414</v>
      </c>
      <c r="H861" s="156" t="s">
        <v>320</v>
      </c>
      <c r="I861" s="166">
        <v>99326.35</v>
      </c>
      <c r="J861" s="166">
        <v>99326.35</v>
      </c>
      <c r="K861" s="166">
        <v>0</v>
      </c>
      <c r="L861" s="166">
        <v>9888.14</v>
      </c>
      <c r="M861" s="166">
        <v>0</v>
      </c>
      <c r="N861" s="162">
        <v>9888.14</v>
      </c>
      <c r="O861" s="163">
        <v>9.9552032265355556E-2</v>
      </c>
      <c r="P861" s="162">
        <v>9888.14</v>
      </c>
      <c r="Q861" s="162">
        <v>0</v>
      </c>
      <c r="R861" s="172">
        <v>0</v>
      </c>
      <c r="S861" s="154"/>
      <c r="T861" s="171">
        <v>0</v>
      </c>
      <c r="U861" s="155" t="s">
        <v>573</v>
      </c>
      <c r="W861" s="155"/>
    </row>
    <row r="862" spans="1:23">
      <c r="A862" s="155">
        <v>45484</v>
      </c>
      <c r="B862" s="156" t="s">
        <v>17</v>
      </c>
      <c r="C862" s="157">
        <v>106</v>
      </c>
      <c r="D862" s="158">
        <v>45484</v>
      </c>
      <c r="E862" s="158" t="s">
        <v>29</v>
      </c>
      <c r="F862" s="159" t="s">
        <v>281</v>
      </c>
      <c r="G862" s="164" t="s">
        <v>415</v>
      </c>
      <c r="H862" s="156" t="s">
        <v>320</v>
      </c>
      <c r="I862" s="166">
        <v>147811.68</v>
      </c>
      <c r="J862" s="166">
        <v>147811.68</v>
      </c>
      <c r="K862" s="166">
        <v>0</v>
      </c>
      <c r="L862" s="166">
        <v>14714.95</v>
      </c>
      <c r="M862" s="166">
        <v>0</v>
      </c>
      <c r="N862" s="162">
        <v>14714.95</v>
      </c>
      <c r="O862" s="163">
        <v>9.9552011045405897E-2</v>
      </c>
      <c r="P862" s="162">
        <v>14714.95</v>
      </c>
      <c r="Q862" s="162">
        <v>0</v>
      </c>
      <c r="R862" s="172">
        <v>0</v>
      </c>
      <c r="S862" s="154"/>
      <c r="T862" s="171">
        <v>0</v>
      </c>
      <c r="U862" s="155" t="s">
        <v>573</v>
      </c>
      <c r="W862" s="155"/>
    </row>
    <row r="863" spans="1:23">
      <c r="A863" s="155">
        <v>45484</v>
      </c>
      <c r="B863" s="156" t="s">
        <v>17</v>
      </c>
      <c r="C863" s="157">
        <v>106</v>
      </c>
      <c r="D863" s="158">
        <v>45484</v>
      </c>
      <c r="E863" s="158" t="s">
        <v>29</v>
      </c>
      <c r="F863" s="159" t="s">
        <v>281</v>
      </c>
      <c r="G863" s="164" t="s">
        <v>416</v>
      </c>
      <c r="H863" s="156" t="s">
        <v>417</v>
      </c>
      <c r="I863" s="166">
        <v>19000000</v>
      </c>
      <c r="J863" s="166">
        <v>19000000</v>
      </c>
      <c r="K863" s="166">
        <v>0</v>
      </c>
      <c r="L863" s="166">
        <v>2458934.79</v>
      </c>
      <c r="M863" s="166">
        <v>0</v>
      </c>
      <c r="N863" s="162">
        <v>2458934.79</v>
      </c>
      <c r="O863" s="163">
        <v>0.12941762052631578</v>
      </c>
      <c r="P863" s="162">
        <v>2458934.79</v>
      </c>
      <c r="Q863" s="162">
        <v>0</v>
      </c>
      <c r="R863" s="172">
        <v>0</v>
      </c>
      <c r="S863" s="154"/>
      <c r="T863" s="171">
        <v>0</v>
      </c>
      <c r="U863" s="155" t="s">
        <v>573</v>
      </c>
      <c r="W863" s="155"/>
    </row>
    <row r="864" spans="1:23">
      <c r="A864" s="155">
        <v>45485</v>
      </c>
      <c r="B864" s="156" t="s">
        <v>17</v>
      </c>
      <c r="C864" s="157">
        <v>105</v>
      </c>
      <c r="D864" s="158">
        <v>45485</v>
      </c>
      <c r="E864" s="158" t="s">
        <v>29</v>
      </c>
      <c r="F864" s="159" t="s">
        <v>281</v>
      </c>
      <c r="G864" s="164" t="s">
        <v>418</v>
      </c>
      <c r="H864" s="156" t="s">
        <v>113</v>
      </c>
      <c r="I864" s="166">
        <v>-2187318.84</v>
      </c>
      <c r="J864" s="166">
        <v>-2187319</v>
      </c>
      <c r="K864" s="166">
        <v>0.16000000014901161</v>
      </c>
      <c r="L864" s="166">
        <v>-217752</v>
      </c>
      <c r="M864" s="166">
        <v>-163314</v>
      </c>
      <c r="N864" s="162">
        <v>-381066</v>
      </c>
      <c r="O864" s="163">
        <v>0.17421602787456447</v>
      </c>
      <c r="P864" s="162">
        <v>-381066.02787456446</v>
      </c>
      <c r="Q864" s="162">
        <v>-163314</v>
      </c>
      <c r="R864" s="172">
        <v>-8165.7000000000007</v>
      </c>
      <c r="S864" s="154">
        <v>-65325.600000000006</v>
      </c>
      <c r="T864" s="171">
        <v>-89822.699999999983</v>
      </c>
      <c r="U864" s="155" t="s">
        <v>573</v>
      </c>
      <c r="W864" s="155"/>
    </row>
    <row r="865" spans="1:23">
      <c r="A865" s="155">
        <v>45485</v>
      </c>
      <c r="B865" s="156" t="s">
        <v>17</v>
      </c>
      <c r="C865" s="157">
        <v>105</v>
      </c>
      <c r="D865" s="158">
        <v>45485</v>
      </c>
      <c r="E865" s="158" t="s">
        <v>29</v>
      </c>
      <c r="F865" s="159" t="s">
        <v>281</v>
      </c>
      <c r="G865" s="164" t="s">
        <v>419</v>
      </c>
      <c r="H865" s="156" t="s">
        <v>63</v>
      </c>
      <c r="I865" s="166">
        <v>24835.5</v>
      </c>
      <c r="J865" s="166">
        <v>24835.5</v>
      </c>
      <c r="K865" s="166">
        <v>0</v>
      </c>
      <c r="L865" s="166">
        <v>2472.42</v>
      </c>
      <c r="M865" s="166">
        <v>0</v>
      </c>
      <c r="N865" s="162">
        <v>2472.42</v>
      </c>
      <c r="O865" s="163">
        <v>9.9551851180769466E-2</v>
      </c>
      <c r="P865" s="162">
        <v>2472.42</v>
      </c>
      <c r="Q865" s="162">
        <v>0</v>
      </c>
      <c r="R865" s="172">
        <v>0</v>
      </c>
      <c r="S865" s="154"/>
      <c r="T865" s="171">
        <v>0</v>
      </c>
      <c r="U865" s="155" t="s">
        <v>573</v>
      </c>
      <c r="W865" s="155"/>
    </row>
    <row r="866" spans="1:23">
      <c r="A866" s="155">
        <v>45485</v>
      </c>
      <c r="B866" s="156" t="s">
        <v>17</v>
      </c>
      <c r="C866" s="157">
        <v>105</v>
      </c>
      <c r="D866" s="158">
        <v>45485</v>
      </c>
      <c r="E866" s="158" t="s">
        <v>29</v>
      </c>
      <c r="F866" s="159" t="s">
        <v>281</v>
      </c>
      <c r="G866" s="164" t="s">
        <v>420</v>
      </c>
      <c r="H866" s="156" t="s">
        <v>320</v>
      </c>
      <c r="I866" s="166">
        <v>97418.5</v>
      </c>
      <c r="J866" s="166">
        <v>97418.5</v>
      </c>
      <c r="K866" s="166">
        <v>0</v>
      </c>
      <c r="L866" s="166">
        <v>9698.2099999999991</v>
      </c>
      <c r="M866" s="166">
        <v>0</v>
      </c>
      <c r="N866" s="162">
        <v>9698.2099999999991</v>
      </c>
      <c r="O866" s="163">
        <v>9.9552035804287675E-2</v>
      </c>
      <c r="P866" s="162">
        <v>9698.2099999999991</v>
      </c>
      <c r="Q866" s="162">
        <v>0</v>
      </c>
      <c r="R866" s="172">
        <v>0</v>
      </c>
      <c r="S866" s="154"/>
      <c r="T866" s="171">
        <v>0</v>
      </c>
      <c r="U866" s="155" t="s">
        <v>573</v>
      </c>
      <c r="W866" s="155"/>
    </row>
    <row r="867" spans="1:23">
      <c r="A867" s="155">
        <v>45485</v>
      </c>
      <c r="B867" s="156" t="s">
        <v>17</v>
      </c>
      <c r="C867" s="157">
        <v>105</v>
      </c>
      <c r="D867" s="158">
        <v>45485</v>
      </c>
      <c r="E867" s="158" t="s">
        <v>29</v>
      </c>
      <c r="F867" s="159" t="s">
        <v>281</v>
      </c>
      <c r="G867" s="164" t="s">
        <v>421</v>
      </c>
      <c r="H867" s="156" t="s">
        <v>320</v>
      </c>
      <c r="I867" s="166">
        <v>152673.75</v>
      </c>
      <c r="J867" s="166">
        <v>152673.75</v>
      </c>
      <c r="K867" s="166">
        <v>0</v>
      </c>
      <c r="L867" s="166">
        <v>15198.98</v>
      </c>
      <c r="M867" s="166">
        <v>0</v>
      </c>
      <c r="N867" s="162">
        <v>15198.98</v>
      </c>
      <c r="O867" s="163">
        <v>9.9552018601757011E-2</v>
      </c>
      <c r="P867" s="162">
        <v>15198.98</v>
      </c>
      <c r="Q867" s="162">
        <v>0</v>
      </c>
      <c r="R867" s="172">
        <v>0</v>
      </c>
      <c r="S867" s="154"/>
      <c r="T867" s="171">
        <v>0</v>
      </c>
      <c r="U867" s="155" t="s">
        <v>573</v>
      </c>
      <c r="W867" s="155"/>
    </row>
    <row r="868" spans="1:23">
      <c r="A868" s="155">
        <v>45485</v>
      </c>
      <c r="B868" s="156" t="s">
        <v>17</v>
      </c>
      <c r="C868" s="157">
        <v>105</v>
      </c>
      <c r="D868" s="158">
        <v>45485</v>
      </c>
      <c r="E868" s="158" t="s">
        <v>29</v>
      </c>
      <c r="F868" s="159" t="s">
        <v>281</v>
      </c>
      <c r="G868" s="164" t="s">
        <v>422</v>
      </c>
      <c r="H868" s="156" t="s">
        <v>113</v>
      </c>
      <c r="I868" s="166">
        <v>383976.15</v>
      </c>
      <c r="J868" s="166">
        <v>383976</v>
      </c>
      <c r="K868" s="166">
        <v>0.15000000002328306</v>
      </c>
      <c r="L868" s="166">
        <v>38225.599999999999</v>
      </c>
      <c r="M868" s="166">
        <v>28669.200000000001</v>
      </c>
      <c r="N868" s="162">
        <v>66894.8</v>
      </c>
      <c r="O868" s="163">
        <v>0.17421602878199596</v>
      </c>
      <c r="P868" s="162">
        <v>66894.773867595679</v>
      </c>
      <c r="Q868" s="162">
        <v>28669.200000000001</v>
      </c>
      <c r="R868" s="172">
        <v>1433.46</v>
      </c>
      <c r="S868" s="154">
        <v>11467.68</v>
      </c>
      <c r="T868" s="171">
        <v>15768.060000000001</v>
      </c>
      <c r="U868" s="155" t="s">
        <v>573</v>
      </c>
      <c r="W868" s="155"/>
    </row>
    <row r="869" spans="1:23">
      <c r="A869" s="155">
        <v>45485</v>
      </c>
      <c r="B869" s="156" t="s">
        <v>17</v>
      </c>
      <c r="C869" s="157">
        <v>105</v>
      </c>
      <c r="D869" s="158">
        <v>45485</v>
      </c>
      <c r="E869" s="158" t="s">
        <v>29</v>
      </c>
      <c r="F869" s="159" t="s">
        <v>281</v>
      </c>
      <c r="G869" s="164" t="s">
        <v>423</v>
      </c>
      <c r="H869" s="156" t="s">
        <v>320</v>
      </c>
      <c r="I869" s="166">
        <v>99793.31</v>
      </c>
      <c r="J869" s="166">
        <v>99793.31</v>
      </c>
      <c r="K869" s="166">
        <v>0</v>
      </c>
      <c r="L869" s="166">
        <v>9934.6299999999992</v>
      </c>
      <c r="M869" s="166">
        <v>0</v>
      </c>
      <c r="N869" s="162">
        <v>9934.6299999999992</v>
      </c>
      <c r="O869" s="163">
        <v>9.9552064161415224E-2</v>
      </c>
      <c r="P869" s="162">
        <v>9934.6299999999992</v>
      </c>
      <c r="Q869" s="162">
        <v>0</v>
      </c>
      <c r="R869" s="172">
        <v>0</v>
      </c>
      <c r="S869" s="154"/>
      <c r="T869" s="171">
        <v>0</v>
      </c>
      <c r="U869" s="155" t="s">
        <v>573</v>
      </c>
      <c r="W869" s="155"/>
    </row>
    <row r="870" spans="1:23">
      <c r="A870" s="155">
        <v>45485</v>
      </c>
      <c r="B870" s="156" t="s">
        <v>17</v>
      </c>
      <c r="C870" s="157">
        <v>105</v>
      </c>
      <c r="D870" s="158">
        <v>45485</v>
      </c>
      <c r="E870" s="158" t="s">
        <v>29</v>
      </c>
      <c r="F870" s="159" t="s">
        <v>281</v>
      </c>
      <c r="G870" s="164" t="s">
        <v>424</v>
      </c>
      <c r="H870" s="156" t="s">
        <v>113</v>
      </c>
      <c r="I870" s="166">
        <v>81301.210000000006</v>
      </c>
      <c r="J870" s="166">
        <v>81301</v>
      </c>
      <c r="K870" s="166">
        <v>0.21000000000640284</v>
      </c>
      <c r="L870" s="166">
        <v>8093.7</v>
      </c>
      <c r="M870" s="166">
        <v>6070.28</v>
      </c>
      <c r="N870" s="162">
        <v>14163.98</v>
      </c>
      <c r="O870" s="163">
        <v>0.17421610330276754</v>
      </c>
      <c r="P870" s="162">
        <v>14163.943414618305</v>
      </c>
      <c r="Q870" s="162">
        <v>6070.28</v>
      </c>
      <c r="R870" s="172">
        <v>303.51400000000001</v>
      </c>
      <c r="S870" s="154">
        <v>2428.1120000000001</v>
      </c>
      <c r="T870" s="171">
        <v>3338.6539999999995</v>
      </c>
      <c r="U870" s="155" t="s">
        <v>573</v>
      </c>
      <c r="W870" s="155"/>
    </row>
    <row r="871" spans="1:23">
      <c r="A871" s="155">
        <v>45485</v>
      </c>
      <c r="B871" s="156" t="s">
        <v>17</v>
      </c>
      <c r="C871" s="157">
        <v>105</v>
      </c>
      <c r="D871" s="158">
        <v>45485</v>
      </c>
      <c r="E871" s="158" t="s">
        <v>29</v>
      </c>
      <c r="F871" s="159" t="s">
        <v>281</v>
      </c>
      <c r="G871" s="164" t="s">
        <v>425</v>
      </c>
      <c r="H871" s="156" t="s">
        <v>320</v>
      </c>
      <c r="I871" s="166">
        <v>222241.92000000001</v>
      </c>
      <c r="J871" s="166">
        <v>222241.92000000001</v>
      </c>
      <c r="K871" s="166">
        <v>0</v>
      </c>
      <c r="L871" s="166">
        <v>22124.63</v>
      </c>
      <c r="M871" s="166">
        <v>0</v>
      </c>
      <c r="N871" s="162">
        <v>22124.63</v>
      </c>
      <c r="O871" s="163">
        <v>9.9552010709770683E-2</v>
      </c>
      <c r="P871" s="162">
        <v>22124.63</v>
      </c>
      <c r="Q871" s="162">
        <v>0</v>
      </c>
      <c r="R871" s="172">
        <v>0</v>
      </c>
      <c r="S871" s="154"/>
      <c r="T871" s="171">
        <v>0</v>
      </c>
      <c r="U871" s="155" t="s">
        <v>573</v>
      </c>
      <c r="W871" s="155"/>
    </row>
    <row r="872" spans="1:23">
      <c r="A872" s="155">
        <v>45485</v>
      </c>
      <c r="B872" s="156" t="s">
        <v>17</v>
      </c>
      <c r="C872" s="157">
        <v>105</v>
      </c>
      <c r="D872" s="158">
        <v>45485</v>
      </c>
      <c r="E872" s="158" t="s">
        <v>29</v>
      </c>
      <c r="F872" s="159" t="s">
        <v>281</v>
      </c>
      <c r="G872" s="164" t="s">
        <v>426</v>
      </c>
      <c r="H872" s="156" t="s">
        <v>113</v>
      </c>
      <c r="I872" s="166">
        <v>2187318.84</v>
      </c>
      <c r="J872" s="166">
        <v>2187319</v>
      </c>
      <c r="K872" s="166">
        <v>-0.16000000014901161</v>
      </c>
      <c r="L872" s="166">
        <v>217752</v>
      </c>
      <c r="M872" s="166">
        <v>163314</v>
      </c>
      <c r="N872" s="162">
        <v>381066</v>
      </c>
      <c r="O872" s="163">
        <v>0.17421602787456447</v>
      </c>
      <c r="P872" s="162">
        <v>381066.02787456446</v>
      </c>
      <c r="Q872" s="162">
        <v>163314</v>
      </c>
      <c r="R872" s="172">
        <v>8165.7000000000007</v>
      </c>
      <c r="S872" s="154">
        <v>65325.600000000006</v>
      </c>
      <c r="T872" s="171">
        <v>89822.699999999983</v>
      </c>
      <c r="U872" s="155" t="s">
        <v>573</v>
      </c>
      <c r="W872" s="155"/>
    </row>
    <row r="873" spans="1:23">
      <c r="A873" s="155">
        <v>45485</v>
      </c>
      <c r="B873" s="156" t="s">
        <v>17</v>
      </c>
      <c r="C873" s="157">
        <v>105</v>
      </c>
      <c r="D873" s="158">
        <v>45485</v>
      </c>
      <c r="E873" s="158" t="s">
        <v>29</v>
      </c>
      <c r="F873" s="159" t="s">
        <v>281</v>
      </c>
      <c r="G873" s="164" t="s">
        <v>427</v>
      </c>
      <c r="H873" s="156" t="s">
        <v>320</v>
      </c>
      <c r="I873" s="166">
        <v>99793.31</v>
      </c>
      <c r="J873" s="166">
        <v>99793.31</v>
      </c>
      <c r="K873" s="166">
        <v>0</v>
      </c>
      <c r="L873" s="166">
        <v>9934.6299999999992</v>
      </c>
      <c r="M873" s="166">
        <v>0</v>
      </c>
      <c r="N873" s="162">
        <v>9934.6299999999992</v>
      </c>
      <c r="O873" s="163">
        <v>9.9552064161415224E-2</v>
      </c>
      <c r="P873" s="162">
        <v>9934.6299999999992</v>
      </c>
      <c r="Q873" s="162">
        <v>0</v>
      </c>
      <c r="R873" s="172">
        <v>0</v>
      </c>
      <c r="S873" s="154"/>
      <c r="T873" s="171">
        <v>0</v>
      </c>
      <c r="U873" s="155" t="s">
        <v>573</v>
      </c>
      <c r="W873" s="155"/>
    </row>
    <row r="874" spans="1:23">
      <c r="A874" s="155">
        <v>45485</v>
      </c>
      <c r="B874" s="156" t="s">
        <v>17</v>
      </c>
      <c r="C874" s="157">
        <v>105</v>
      </c>
      <c r="D874" s="158">
        <v>45485</v>
      </c>
      <c r="E874" s="158" t="s">
        <v>29</v>
      </c>
      <c r="F874" s="159" t="s">
        <v>281</v>
      </c>
      <c r="G874" s="164" t="s">
        <v>428</v>
      </c>
      <c r="H874" s="156" t="s">
        <v>113</v>
      </c>
      <c r="I874" s="166">
        <v>2059395.77</v>
      </c>
      <c r="J874" s="166">
        <v>2059396</v>
      </c>
      <c r="K874" s="166">
        <v>-0.22999999998137355</v>
      </c>
      <c r="L874" s="166">
        <v>205017</v>
      </c>
      <c r="M874" s="166">
        <v>153762.75</v>
      </c>
      <c r="N874" s="162">
        <v>358779.75</v>
      </c>
      <c r="O874" s="163">
        <v>0.17421602745158596</v>
      </c>
      <c r="P874" s="162">
        <v>358779.79006968631</v>
      </c>
      <c r="Q874" s="162">
        <v>153762.75</v>
      </c>
      <c r="R874" s="172">
        <v>7688.1375000000007</v>
      </c>
      <c r="S874" s="154">
        <v>61505.100000000006</v>
      </c>
      <c r="T874" s="171">
        <v>84569.512499999983</v>
      </c>
      <c r="U874" s="155" t="s">
        <v>573</v>
      </c>
      <c r="W874" s="155"/>
    </row>
    <row r="875" spans="1:23">
      <c r="A875" s="155">
        <v>45485</v>
      </c>
      <c r="B875" s="156" t="s">
        <v>17</v>
      </c>
      <c r="C875" s="157">
        <v>105</v>
      </c>
      <c r="D875" s="158">
        <v>45485</v>
      </c>
      <c r="E875" s="158" t="s">
        <v>29</v>
      </c>
      <c r="F875" s="159" t="s">
        <v>281</v>
      </c>
      <c r="G875" s="164" t="s">
        <v>429</v>
      </c>
      <c r="H875" s="156" t="s">
        <v>320</v>
      </c>
      <c r="I875" s="166">
        <v>99793.31</v>
      </c>
      <c r="J875" s="166">
        <v>99793.31</v>
      </c>
      <c r="K875" s="166">
        <v>0</v>
      </c>
      <c r="L875" s="166">
        <v>9934.6299999999992</v>
      </c>
      <c r="M875" s="166">
        <v>0</v>
      </c>
      <c r="N875" s="162">
        <v>9934.6299999999992</v>
      </c>
      <c r="O875" s="163">
        <v>9.9552064161415224E-2</v>
      </c>
      <c r="P875" s="162">
        <v>9934.6299999999992</v>
      </c>
      <c r="Q875" s="162">
        <v>0</v>
      </c>
      <c r="R875" s="172">
        <v>0</v>
      </c>
      <c r="S875" s="154"/>
      <c r="T875" s="171">
        <v>0</v>
      </c>
      <c r="U875" s="155" t="s">
        <v>573</v>
      </c>
      <c r="W875" s="155"/>
    </row>
    <row r="876" spans="1:23">
      <c r="A876" s="155">
        <v>45485</v>
      </c>
      <c r="B876" s="156" t="s">
        <v>17</v>
      </c>
      <c r="C876" s="157">
        <v>105</v>
      </c>
      <c r="D876" s="158">
        <v>45485</v>
      </c>
      <c r="E876" s="158" t="s">
        <v>29</v>
      </c>
      <c r="F876" s="159" t="s">
        <v>281</v>
      </c>
      <c r="G876" s="164" t="s">
        <v>430</v>
      </c>
      <c r="H876" s="156" t="s">
        <v>320</v>
      </c>
      <c r="I876" s="166">
        <v>159593.26</v>
      </c>
      <c r="J876" s="166">
        <v>159593.26</v>
      </c>
      <c r="K876" s="166">
        <v>0</v>
      </c>
      <c r="L876" s="166">
        <v>15887.83</v>
      </c>
      <c r="M876" s="166">
        <v>0</v>
      </c>
      <c r="N876" s="162">
        <v>15887.83</v>
      </c>
      <c r="O876" s="163">
        <v>9.9552011156360865E-2</v>
      </c>
      <c r="P876" s="162">
        <v>15887.830000000002</v>
      </c>
      <c r="Q876" s="162">
        <v>0</v>
      </c>
      <c r="R876" s="172">
        <v>0</v>
      </c>
      <c r="S876" s="154"/>
      <c r="T876" s="171">
        <v>0</v>
      </c>
      <c r="U876" s="155" t="s">
        <v>573</v>
      </c>
      <c r="W876" s="155"/>
    </row>
    <row r="877" spans="1:23">
      <c r="A877" s="155">
        <v>45485</v>
      </c>
      <c r="B877" s="156" t="s">
        <v>17</v>
      </c>
      <c r="C877" s="157">
        <v>105</v>
      </c>
      <c r="D877" s="158">
        <v>45485</v>
      </c>
      <c r="E877" s="158" t="s">
        <v>29</v>
      </c>
      <c r="F877" s="159" t="s">
        <v>281</v>
      </c>
      <c r="G877" s="164" t="s">
        <v>431</v>
      </c>
      <c r="H877" s="156" t="s">
        <v>320</v>
      </c>
      <c r="I877" s="166">
        <v>169276.17</v>
      </c>
      <c r="J877" s="166">
        <v>169276.17</v>
      </c>
      <c r="K877" s="166">
        <v>0</v>
      </c>
      <c r="L877" s="166">
        <v>16851.78</v>
      </c>
      <c r="M877" s="166">
        <v>0</v>
      </c>
      <c r="N877" s="162">
        <v>16851.78</v>
      </c>
      <c r="O877" s="163">
        <v>9.9551992462967448E-2</v>
      </c>
      <c r="P877" s="162">
        <v>16851.78</v>
      </c>
      <c r="Q877" s="162">
        <v>0</v>
      </c>
      <c r="R877" s="172">
        <v>0</v>
      </c>
      <c r="S877" s="154"/>
      <c r="T877" s="171">
        <v>0</v>
      </c>
      <c r="U877" s="155" t="s">
        <v>573</v>
      </c>
      <c r="W877" s="155"/>
    </row>
    <row r="878" spans="1:23">
      <c r="A878" s="155">
        <v>45485</v>
      </c>
      <c r="B878" s="156" t="s">
        <v>17</v>
      </c>
      <c r="C878" s="157">
        <v>105</v>
      </c>
      <c r="D878" s="158">
        <v>45485</v>
      </c>
      <c r="E878" s="158" t="s">
        <v>29</v>
      </c>
      <c r="F878" s="159" t="s">
        <v>281</v>
      </c>
      <c r="G878" s="164" t="s">
        <v>432</v>
      </c>
      <c r="H878" s="156" t="s">
        <v>320</v>
      </c>
      <c r="I878" s="166">
        <v>92329.49</v>
      </c>
      <c r="J878" s="166">
        <v>92329.49</v>
      </c>
      <c r="K878" s="166">
        <v>0</v>
      </c>
      <c r="L878" s="166">
        <v>9191.59</v>
      </c>
      <c r="M878" s="166">
        <v>0</v>
      </c>
      <c r="N878" s="162">
        <v>9191.59</v>
      </c>
      <c r="O878" s="163">
        <v>9.9552049946338914E-2</v>
      </c>
      <c r="P878" s="162">
        <v>9191.59</v>
      </c>
      <c r="Q878" s="162">
        <v>0</v>
      </c>
      <c r="R878" s="172">
        <v>0</v>
      </c>
      <c r="S878" s="154"/>
      <c r="T878" s="171">
        <v>0</v>
      </c>
      <c r="U878" s="155" t="s">
        <v>573</v>
      </c>
      <c r="W878" s="155"/>
    </row>
    <row r="879" spans="1:23">
      <c r="A879" s="155">
        <v>45485</v>
      </c>
      <c r="B879" s="156" t="s">
        <v>17</v>
      </c>
      <c r="C879" s="157">
        <v>105</v>
      </c>
      <c r="D879" s="158">
        <v>45485</v>
      </c>
      <c r="E879" s="158" t="s">
        <v>29</v>
      </c>
      <c r="F879" s="159" t="s">
        <v>281</v>
      </c>
      <c r="G879" s="164" t="s">
        <v>433</v>
      </c>
      <c r="H879" s="156" t="s">
        <v>320</v>
      </c>
      <c r="I879" s="166">
        <v>223406</v>
      </c>
      <c r="J879" s="166">
        <v>223406</v>
      </c>
      <c r="K879" s="166">
        <v>0</v>
      </c>
      <c r="L879" s="166">
        <v>22240.52</v>
      </c>
      <c r="M879" s="166">
        <v>0</v>
      </c>
      <c r="N879" s="162">
        <v>22240.52</v>
      </c>
      <c r="O879" s="163">
        <v>9.9552026355603701E-2</v>
      </c>
      <c r="P879" s="162">
        <v>22240.52</v>
      </c>
      <c r="Q879" s="162">
        <v>0</v>
      </c>
      <c r="R879" s="172">
        <v>0</v>
      </c>
      <c r="S879" s="154"/>
      <c r="T879" s="171">
        <v>0</v>
      </c>
      <c r="U879" s="155" t="s">
        <v>573</v>
      </c>
      <c r="W879" s="155"/>
    </row>
    <row r="880" spans="1:23">
      <c r="A880" s="155">
        <v>45485</v>
      </c>
      <c r="B880" s="156" t="s">
        <v>17</v>
      </c>
      <c r="C880" s="157">
        <v>105</v>
      </c>
      <c r="D880" s="158">
        <v>45485</v>
      </c>
      <c r="E880" s="158" t="s">
        <v>29</v>
      </c>
      <c r="F880" s="159" t="s">
        <v>281</v>
      </c>
      <c r="G880" s="164" t="s">
        <v>434</v>
      </c>
      <c r="H880" s="156" t="s">
        <v>113</v>
      </c>
      <c r="I880" s="166">
        <v>7049676.4299999997</v>
      </c>
      <c r="J880" s="166">
        <v>7049676</v>
      </c>
      <c r="K880" s="166">
        <v>0.42999999970197678</v>
      </c>
      <c r="L880" s="166">
        <v>701809.5</v>
      </c>
      <c r="M880" s="166">
        <v>500039.27</v>
      </c>
      <c r="N880" s="162">
        <v>1201848.77</v>
      </c>
      <c r="O880" s="163">
        <v>0.17048282739410781</v>
      </c>
      <c r="P880" s="162">
        <v>1201848.6966923843</v>
      </c>
      <c r="Q880" s="162">
        <v>500039.27</v>
      </c>
      <c r="R880" s="172">
        <v>25001.963500000002</v>
      </c>
      <c r="S880" s="154">
        <v>200015.70800000001</v>
      </c>
      <c r="T880" s="171">
        <v>275021.59849999996</v>
      </c>
      <c r="U880" s="155" t="s">
        <v>573</v>
      </c>
      <c r="W880" s="155"/>
    </row>
    <row r="881" spans="1:23">
      <c r="A881" s="155">
        <v>45485</v>
      </c>
      <c r="B881" s="156" t="s">
        <v>17</v>
      </c>
      <c r="C881" s="157">
        <v>105</v>
      </c>
      <c r="D881" s="158">
        <v>45485</v>
      </c>
      <c r="E881" s="158" t="s">
        <v>29</v>
      </c>
      <c r="F881" s="159" t="s">
        <v>281</v>
      </c>
      <c r="G881" s="164">
        <v>1317411</v>
      </c>
      <c r="H881" s="156" t="s">
        <v>435</v>
      </c>
      <c r="I881" s="166">
        <v>554499</v>
      </c>
      <c r="J881" s="166">
        <v>0</v>
      </c>
      <c r="K881" s="166">
        <v>554499</v>
      </c>
      <c r="L881" s="166">
        <v>55201.49</v>
      </c>
      <c r="M881" s="166">
        <v>0</v>
      </c>
      <c r="N881" s="162">
        <v>55201.49</v>
      </c>
      <c r="O881" s="163">
        <v>9.9552010012642037E-2</v>
      </c>
      <c r="P881" s="162">
        <v>0</v>
      </c>
      <c r="Q881" s="162">
        <v>55201.49</v>
      </c>
      <c r="R881" s="172">
        <v>2760.0745000000002</v>
      </c>
      <c r="S881" s="154"/>
      <c r="T881" s="171">
        <v>52441.415499999996</v>
      </c>
      <c r="U881" s="155" t="s">
        <v>573</v>
      </c>
      <c r="W881" s="155"/>
    </row>
    <row r="882" spans="1:23">
      <c r="A882" s="155">
        <v>45485</v>
      </c>
      <c r="B882" s="156" t="s">
        <v>17</v>
      </c>
      <c r="C882" s="157">
        <v>105</v>
      </c>
      <c r="D882" s="158">
        <v>45485</v>
      </c>
      <c r="E882" s="158" t="s">
        <v>29</v>
      </c>
      <c r="F882" s="159" t="s">
        <v>281</v>
      </c>
      <c r="G882" s="164">
        <v>1317416</v>
      </c>
      <c r="H882" s="156" t="s">
        <v>435</v>
      </c>
      <c r="I882" s="166">
        <v>6242638.8499999996</v>
      </c>
      <c r="J882" s="166">
        <v>0</v>
      </c>
      <c r="K882" s="166">
        <v>6242638.8499999996</v>
      </c>
      <c r="L882" s="166">
        <v>621463.30000000005</v>
      </c>
      <c r="M882" s="166">
        <v>590390.14</v>
      </c>
      <c r="N882" s="162">
        <v>1211853.44</v>
      </c>
      <c r="O882" s="163">
        <v>0.19412518794035313</v>
      </c>
      <c r="P882" s="162">
        <v>0</v>
      </c>
      <c r="Q882" s="162">
        <v>1211853.44</v>
      </c>
      <c r="R882" s="172">
        <v>60592.671999999999</v>
      </c>
      <c r="S882" s="154"/>
      <c r="T882" s="171">
        <v>1151260.7679999999</v>
      </c>
      <c r="U882" s="155" t="s">
        <v>573</v>
      </c>
      <c r="W882" s="155"/>
    </row>
    <row r="883" spans="1:23">
      <c r="A883" s="155">
        <v>45485</v>
      </c>
      <c r="B883" s="156" t="s">
        <v>17</v>
      </c>
      <c r="C883" s="157">
        <v>105</v>
      </c>
      <c r="D883" s="158">
        <v>45485</v>
      </c>
      <c r="E883" s="158" t="s">
        <v>29</v>
      </c>
      <c r="F883" s="159" t="s">
        <v>281</v>
      </c>
      <c r="G883" s="164">
        <v>1317419</v>
      </c>
      <c r="H883" s="156" t="s">
        <v>435</v>
      </c>
      <c r="I883" s="166">
        <v>7695050.4299999997</v>
      </c>
      <c r="J883" s="166">
        <v>0</v>
      </c>
      <c r="K883" s="166">
        <v>7695050.4299999997</v>
      </c>
      <c r="L883" s="166">
        <v>1532107.6</v>
      </c>
      <c r="M883" s="166">
        <v>727751.11</v>
      </c>
      <c r="N883" s="162">
        <v>2259858.71</v>
      </c>
      <c r="O883" s="163">
        <v>0.29367692006145829</v>
      </c>
      <c r="P883" s="162">
        <v>0</v>
      </c>
      <c r="Q883" s="162">
        <v>2259858.71</v>
      </c>
      <c r="R883" s="172">
        <v>112992.93550000001</v>
      </c>
      <c r="S883" s="154"/>
      <c r="T883" s="171">
        <v>2146865.7744999998</v>
      </c>
      <c r="U883" s="155" t="s">
        <v>573</v>
      </c>
      <c r="W883" s="155"/>
    </row>
    <row r="884" spans="1:23">
      <c r="A884" s="155">
        <v>45488</v>
      </c>
      <c r="B884" s="156" t="s">
        <v>17</v>
      </c>
      <c r="C884" s="157">
        <v>102</v>
      </c>
      <c r="D884" s="158">
        <v>45488</v>
      </c>
      <c r="E884" s="158" t="s">
        <v>29</v>
      </c>
      <c r="F884" s="159" t="s">
        <v>327</v>
      </c>
      <c r="G884" s="164" t="s">
        <v>436</v>
      </c>
      <c r="H884" s="156" t="s">
        <v>437</v>
      </c>
      <c r="I884" s="166">
        <v>105472.5</v>
      </c>
      <c r="J884" s="166">
        <v>105472.5</v>
      </c>
      <c r="K884" s="166">
        <v>0</v>
      </c>
      <c r="L884" s="166">
        <v>10500</v>
      </c>
      <c r="M884" s="166">
        <v>0</v>
      </c>
      <c r="N884" s="162">
        <v>10500</v>
      </c>
      <c r="O884" s="163">
        <v>9.9552015928322551E-2</v>
      </c>
      <c r="P884" s="162">
        <v>10500</v>
      </c>
      <c r="Q884" s="162">
        <v>0</v>
      </c>
      <c r="R884" s="172">
        <v>0</v>
      </c>
      <c r="S884" s="154"/>
      <c r="T884" s="171">
        <v>0</v>
      </c>
      <c r="U884" s="155" t="s">
        <v>573</v>
      </c>
      <c r="W884" s="155"/>
    </row>
    <row r="885" spans="1:23">
      <c r="A885" s="155">
        <v>45490</v>
      </c>
      <c r="B885" s="156" t="s">
        <v>17</v>
      </c>
      <c r="C885" s="157">
        <v>100</v>
      </c>
      <c r="D885" s="158">
        <v>45490</v>
      </c>
      <c r="E885" s="158" t="s">
        <v>29</v>
      </c>
      <c r="F885" s="159" t="s">
        <v>327</v>
      </c>
      <c r="G885" s="164" t="s">
        <v>438</v>
      </c>
      <c r="H885" s="156" t="s">
        <v>321</v>
      </c>
      <c r="I885" s="166">
        <v>1356717.88</v>
      </c>
      <c r="J885" s="166">
        <v>1356717.88</v>
      </c>
      <c r="K885" s="166">
        <v>0</v>
      </c>
      <c r="L885" s="166">
        <v>135064</v>
      </c>
      <c r="M885" s="166">
        <v>0</v>
      </c>
      <c r="N885" s="162">
        <v>135064</v>
      </c>
      <c r="O885" s="163">
        <v>9.9552015928322551E-2</v>
      </c>
      <c r="P885" s="162">
        <v>135064</v>
      </c>
      <c r="Q885" s="162">
        <v>0</v>
      </c>
      <c r="R885" s="172">
        <v>0</v>
      </c>
      <c r="S885" s="154"/>
      <c r="T885" s="171">
        <v>0</v>
      </c>
      <c r="U885" s="155" t="s">
        <v>573</v>
      </c>
      <c r="W885" s="155"/>
    </row>
    <row r="886" spans="1:23">
      <c r="A886" s="155">
        <v>45490</v>
      </c>
      <c r="B886" s="156" t="s">
        <v>17</v>
      </c>
      <c r="C886" s="157">
        <v>100</v>
      </c>
      <c r="D886" s="158">
        <v>45490</v>
      </c>
      <c r="E886" s="158" t="s">
        <v>29</v>
      </c>
      <c r="F886" s="159" t="s">
        <v>327</v>
      </c>
      <c r="G886" s="164" t="s">
        <v>439</v>
      </c>
      <c r="H886" s="156" t="s">
        <v>404</v>
      </c>
      <c r="I886" s="166">
        <v>15107.5</v>
      </c>
      <c r="J886" s="166">
        <v>15107.5</v>
      </c>
      <c r="K886" s="166">
        <v>0</v>
      </c>
      <c r="L886" s="166">
        <v>3000</v>
      </c>
      <c r="M886" s="166">
        <v>0</v>
      </c>
      <c r="N886" s="162">
        <v>3000</v>
      </c>
      <c r="O886" s="163">
        <v>0.19857686579513487</v>
      </c>
      <c r="P886" s="162">
        <v>3000</v>
      </c>
      <c r="Q886" s="162"/>
      <c r="R886" s="172">
        <v>0</v>
      </c>
      <c r="S886" s="154"/>
      <c r="T886" s="171">
        <v>0</v>
      </c>
      <c r="U886" s="155" t="s">
        <v>573</v>
      </c>
      <c r="W886" s="155"/>
    </row>
    <row r="887" spans="1:23">
      <c r="A887" s="155">
        <v>45490</v>
      </c>
      <c r="B887" s="156" t="s">
        <v>17</v>
      </c>
      <c r="C887" s="157">
        <v>100</v>
      </c>
      <c r="D887" s="158">
        <v>45490</v>
      </c>
      <c r="E887" s="158" t="s">
        <v>29</v>
      </c>
      <c r="F887" s="159" t="s">
        <v>327</v>
      </c>
      <c r="G887" s="164" t="s">
        <v>440</v>
      </c>
      <c r="H887" s="156" t="s">
        <v>404</v>
      </c>
      <c r="I887" s="166">
        <v>42229</v>
      </c>
      <c r="J887" s="166">
        <v>42229</v>
      </c>
      <c r="K887" s="166">
        <v>0</v>
      </c>
      <c r="L887" s="166">
        <v>8400</v>
      </c>
      <c r="M887" s="166">
        <v>0</v>
      </c>
      <c r="N887" s="162">
        <v>8400</v>
      </c>
      <c r="O887" s="163">
        <v>0.19891543725875582</v>
      </c>
      <c r="P887" s="162">
        <v>8400</v>
      </c>
      <c r="Q887" s="162"/>
      <c r="R887" s="172">
        <v>0</v>
      </c>
      <c r="S887" s="154"/>
      <c r="T887" s="171">
        <v>0</v>
      </c>
      <c r="U887" s="155" t="s">
        <v>573</v>
      </c>
      <c r="W887" s="155"/>
    </row>
    <row r="888" spans="1:23">
      <c r="A888" s="155">
        <v>45490</v>
      </c>
      <c r="B888" s="156" t="s">
        <v>17</v>
      </c>
      <c r="C888" s="157">
        <v>100</v>
      </c>
      <c r="D888" s="158">
        <v>45490</v>
      </c>
      <c r="E888" s="158" t="s">
        <v>29</v>
      </c>
      <c r="F888" s="159" t="s">
        <v>327</v>
      </c>
      <c r="G888" s="164" t="s">
        <v>441</v>
      </c>
      <c r="H888" s="156" t="s">
        <v>320</v>
      </c>
      <c r="I888" s="166">
        <v>237957.01</v>
      </c>
      <c r="J888" s="166">
        <v>237957.01</v>
      </c>
      <c r="K888" s="166">
        <v>0</v>
      </c>
      <c r="L888" s="166">
        <v>23689.1</v>
      </c>
      <c r="M888" s="166">
        <v>0</v>
      </c>
      <c r="N888" s="162">
        <v>23689.1</v>
      </c>
      <c r="O888" s="163">
        <v>9.9552015719141865E-2</v>
      </c>
      <c r="P888" s="162">
        <v>23689.1</v>
      </c>
      <c r="Q888" s="162">
        <v>0</v>
      </c>
      <c r="R888" s="172">
        <v>0</v>
      </c>
      <c r="S888" s="154"/>
      <c r="T888" s="171">
        <v>0</v>
      </c>
      <c r="U888" s="155" t="s">
        <v>573</v>
      </c>
      <c r="W888" s="155"/>
    </row>
    <row r="889" spans="1:23">
      <c r="A889" s="155">
        <v>45490</v>
      </c>
      <c r="B889" s="156" t="s">
        <v>17</v>
      </c>
      <c r="C889" s="157">
        <v>100</v>
      </c>
      <c r="D889" s="158">
        <v>45490</v>
      </c>
      <c r="E889" s="158" t="s">
        <v>29</v>
      </c>
      <c r="F889" s="159" t="s">
        <v>327</v>
      </c>
      <c r="G889" s="164" t="s">
        <v>442</v>
      </c>
      <c r="H889" s="156" t="s">
        <v>443</v>
      </c>
      <c r="I889" s="166">
        <v>186958</v>
      </c>
      <c r="J889" s="166">
        <v>186958</v>
      </c>
      <c r="K889" s="166">
        <v>0</v>
      </c>
      <c r="L889" s="166">
        <v>37224.089999999997</v>
      </c>
      <c r="M889" s="166">
        <v>0</v>
      </c>
      <c r="N889" s="162">
        <v>37224.089999999997</v>
      </c>
      <c r="O889" s="163">
        <v>0.19910402336353616</v>
      </c>
      <c r="P889" s="162">
        <v>37224.089999999997</v>
      </c>
      <c r="Q889" s="162">
        <v>0</v>
      </c>
      <c r="R889" s="172">
        <v>0</v>
      </c>
      <c r="S889" s="154"/>
      <c r="T889" s="171">
        <v>0</v>
      </c>
      <c r="U889" s="155" t="s">
        <v>573</v>
      </c>
      <c r="W889" s="155"/>
    </row>
    <row r="890" spans="1:23">
      <c r="A890" s="155">
        <v>45492</v>
      </c>
      <c r="B890" s="156" t="s">
        <v>17</v>
      </c>
      <c r="C890" s="157">
        <v>98</v>
      </c>
      <c r="D890" s="158">
        <v>45492</v>
      </c>
      <c r="E890" s="158" t="s">
        <v>29</v>
      </c>
      <c r="F890" s="159" t="s">
        <v>327</v>
      </c>
      <c r="G890" s="164" t="s">
        <v>444</v>
      </c>
      <c r="H890" s="156" t="s">
        <v>320</v>
      </c>
      <c r="I890" s="166">
        <v>-505850.13</v>
      </c>
      <c r="J890" s="166">
        <v>0</v>
      </c>
      <c r="K890" s="166">
        <v>-505850.13</v>
      </c>
      <c r="L890" s="166">
        <v>-50358.400000000001</v>
      </c>
      <c r="M890" s="166">
        <v>0</v>
      </c>
      <c r="N890" s="162">
        <v>-50358.400000000001</v>
      </c>
      <c r="O890" s="163">
        <v>9.9552015534719748E-2</v>
      </c>
      <c r="P890" s="162">
        <v>0</v>
      </c>
      <c r="Q890" s="162">
        <v>-50358.400000000001</v>
      </c>
      <c r="R890" s="172">
        <v>-2517.92</v>
      </c>
      <c r="S890" s="154"/>
      <c r="T890" s="171">
        <v>-47840.480000000003</v>
      </c>
      <c r="U890" s="155" t="s">
        <v>573</v>
      </c>
      <c r="W890" s="155"/>
    </row>
    <row r="891" spans="1:23">
      <c r="A891" s="155">
        <v>45492</v>
      </c>
      <c r="B891" s="156" t="s">
        <v>17</v>
      </c>
      <c r="C891" s="157">
        <v>98</v>
      </c>
      <c r="D891" s="158">
        <v>45492</v>
      </c>
      <c r="E891" s="158" t="s">
        <v>29</v>
      </c>
      <c r="F891" s="159" t="s">
        <v>327</v>
      </c>
      <c r="G891" s="164">
        <v>1317494</v>
      </c>
      <c r="H891" s="156" t="s">
        <v>445</v>
      </c>
      <c r="I891" s="166">
        <v>10654901.26</v>
      </c>
      <c r="J891" s="166">
        <v>10654901.26</v>
      </c>
      <c r="K891" s="166">
        <v>0</v>
      </c>
      <c r="L891" s="166">
        <v>1060716.8999999999</v>
      </c>
      <c r="M891" s="166">
        <v>0</v>
      </c>
      <c r="N891" s="162">
        <v>1060716.8999999999</v>
      </c>
      <c r="O891" s="163">
        <v>9.9552015932994189E-2</v>
      </c>
      <c r="P891" s="162">
        <v>1060716.8999999999</v>
      </c>
      <c r="Q891" s="162">
        <v>0</v>
      </c>
      <c r="R891" s="172">
        <v>0</v>
      </c>
      <c r="S891" s="154"/>
      <c r="T891" s="171">
        <v>0</v>
      </c>
      <c r="U891" s="155" t="s">
        <v>573</v>
      </c>
      <c r="W891" s="155"/>
    </row>
    <row r="892" spans="1:23">
      <c r="A892" s="155">
        <v>45492</v>
      </c>
      <c r="B892" s="156" t="s">
        <v>17</v>
      </c>
      <c r="C892" s="157">
        <v>98</v>
      </c>
      <c r="D892" s="158">
        <v>45492</v>
      </c>
      <c r="E892" s="158" t="s">
        <v>29</v>
      </c>
      <c r="F892" s="159" t="s">
        <v>327</v>
      </c>
      <c r="G892" s="164">
        <v>1317496</v>
      </c>
      <c r="H892" s="156" t="s">
        <v>320</v>
      </c>
      <c r="I892" s="166">
        <v>135023.51999999999</v>
      </c>
      <c r="J892" s="166">
        <v>135023.51999999999</v>
      </c>
      <c r="K892" s="166">
        <v>0</v>
      </c>
      <c r="L892" s="166">
        <v>13441.86</v>
      </c>
      <c r="M892" s="166">
        <v>0</v>
      </c>
      <c r="N892" s="162">
        <v>13441.86</v>
      </c>
      <c r="O892" s="163">
        <v>9.9551989164554461E-2</v>
      </c>
      <c r="P892" s="162">
        <v>13441.86</v>
      </c>
      <c r="Q892" s="162">
        <v>0</v>
      </c>
      <c r="R892" s="172">
        <v>0</v>
      </c>
      <c r="S892" s="154"/>
      <c r="T892" s="171">
        <v>0</v>
      </c>
      <c r="U892" s="155" t="s">
        <v>573</v>
      </c>
      <c r="W892" s="155"/>
    </row>
    <row r="893" spans="1:23">
      <c r="A893" s="155">
        <v>45492</v>
      </c>
      <c r="B893" s="156" t="s">
        <v>17</v>
      </c>
      <c r="C893" s="157">
        <v>98</v>
      </c>
      <c r="D893" s="158">
        <v>45492</v>
      </c>
      <c r="E893" s="158" t="s">
        <v>29</v>
      </c>
      <c r="F893" s="159" t="s">
        <v>327</v>
      </c>
      <c r="G893" s="164" t="s">
        <v>446</v>
      </c>
      <c r="H893" s="156" t="s">
        <v>320</v>
      </c>
      <c r="I893" s="166">
        <v>92789.02</v>
      </c>
      <c r="J893" s="166">
        <v>92789.02</v>
      </c>
      <c r="K893" s="166">
        <v>0</v>
      </c>
      <c r="L893" s="166">
        <v>9237.33</v>
      </c>
      <c r="M893" s="166">
        <v>0</v>
      </c>
      <c r="N893" s="162">
        <v>9237.33</v>
      </c>
      <c r="O893" s="163">
        <v>9.9551972851960283E-2</v>
      </c>
      <c r="P893" s="162">
        <v>9237.33</v>
      </c>
      <c r="Q893" s="162">
        <v>0</v>
      </c>
      <c r="R893" s="172">
        <v>0</v>
      </c>
      <c r="S893" s="154"/>
      <c r="T893" s="171">
        <v>0</v>
      </c>
      <c r="U893" s="155" t="s">
        <v>573</v>
      </c>
      <c r="W893" s="155"/>
    </row>
    <row r="894" spans="1:23">
      <c r="A894" s="155">
        <v>45492</v>
      </c>
      <c r="B894" s="156" t="s">
        <v>17</v>
      </c>
      <c r="C894" s="157">
        <v>98</v>
      </c>
      <c r="D894" s="158">
        <v>45492</v>
      </c>
      <c r="E894" s="158" t="s">
        <v>29</v>
      </c>
      <c r="F894" s="159" t="s">
        <v>327</v>
      </c>
      <c r="G894" s="164" t="s">
        <v>447</v>
      </c>
      <c r="H894" s="156" t="s">
        <v>320</v>
      </c>
      <c r="I894" s="166">
        <v>147762.54999999999</v>
      </c>
      <c r="J894" s="166">
        <v>147762.54999999999</v>
      </c>
      <c r="K894" s="166">
        <v>0</v>
      </c>
      <c r="L894" s="166">
        <v>14710.06</v>
      </c>
      <c r="M894" s="166">
        <v>0</v>
      </c>
      <c r="N894" s="162">
        <v>14710.06</v>
      </c>
      <c r="O894" s="163">
        <v>9.9552017747392696E-2</v>
      </c>
      <c r="P894" s="162">
        <v>14710.06</v>
      </c>
      <c r="Q894" s="162">
        <v>0</v>
      </c>
      <c r="R894" s="172">
        <v>0</v>
      </c>
      <c r="S894" s="154"/>
      <c r="T894" s="171">
        <v>0</v>
      </c>
      <c r="U894" s="155" t="s">
        <v>573</v>
      </c>
      <c r="W894" s="155"/>
    </row>
    <row r="895" spans="1:23">
      <c r="A895" s="155">
        <v>45492</v>
      </c>
      <c r="B895" s="156" t="s">
        <v>17</v>
      </c>
      <c r="C895" s="157">
        <v>98</v>
      </c>
      <c r="D895" s="158">
        <v>45492</v>
      </c>
      <c r="E895" s="158" t="s">
        <v>29</v>
      </c>
      <c r="F895" s="159" t="s">
        <v>327</v>
      </c>
      <c r="G895" s="164" t="s">
        <v>448</v>
      </c>
      <c r="H895" s="156" t="s">
        <v>320</v>
      </c>
      <c r="I895" s="166">
        <v>161596.17000000001</v>
      </c>
      <c r="J895" s="166">
        <v>161596.17000000001</v>
      </c>
      <c r="K895" s="166">
        <v>0</v>
      </c>
      <c r="L895" s="166">
        <v>16087.23</v>
      </c>
      <c r="M895" s="166">
        <v>0</v>
      </c>
      <c r="N895" s="162">
        <v>16087.23</v>
      </c>
      <c r="O895" s="163">
        <v>9.9552050026928227E-2</v>
      </c>
      <c r="P895" s="162">
        <v>16087.23</v>
      </c>
      <c r="Q895" s="162">
        <v>0</v>
      </c>
      <c r="R895" s="172">
        <v>0</v>
      </c>
      <c r="S895" s="154"/>
      <c r="T895" s="171">
        <v>0</v>
      </c>
      <c r="U895" s="155" t="s">
        <v>573</v>
      </c>
      <c r="W895" s="155"/>
    </row>
    <row r="896" spans="1:23">
      <c r="A896" s="155">
        <v>45499</v>
      </c>
      <c r="B896" s="156" t="s">
        <v>17</v>
      </c>
      <c r="C896" s="157">
        <v>91</v>
      </c>
      <c r="D896" s="158">
        <v>45499</v>
      </c>
      <c r="E896" s="158" t="s">
        <v>29</v>
      </c>
      <c r="F896" s="159" t="s">
        <v>327</v>
      </c>
      <c r="G896" s="164" t="s">
        <v>449</v>
      </c>
      <c r="H896" s="156" t="s">
        <v>107</v>
      </c>
      <c r="I896" s="166">
        <v>16950.939999999999</v>
      </c>
      <c r="J896" s="166">
        <v>16950.939999999999</v>
      </c>
      <c r="K896" s="166">
        <v>0</v>
      </c>
      <c r="L896" s="166">
        <v>1687.5</v>
      </c>
      <c r="M896" s="166">
        <v>1265.6300000000001</v>
      </c>
      <c r="N896" s="162">
        <v>2953.13</v>
      </c>
      <c r="O896" s="163">
        <v>0.17421629714930265</v>
      </c>
      <c r="P896" s="162">
        <v>2953.13</v>
      </c>
      <c r="Q896" s="162">
        <v>0</v>
      </c>
      <c r="R896" s="172">
        <v>0</v>
      </c>
      <c r="S896" s="154"/>
      <c r="T896" s="171">
        <v>0</v>
      </c>
      <c r="U896" s="155" t="s">
        <v>573</v>
      </c>
      <c r="W896" s="155"/>
    </row>
    <row r="897" spans="1:23">
      <c r="A897" s="155">
        <v>45499</v>
      </c>
      <c r="B897" s="156" t="s">
        <v>17</v>
      </c>
      <c r="C897" s="157">
        <v>91</v>
      </c>
      <c r="D897" s="158">
        <v>45499</v>
      </c>
      <c r="E897" s="158" t="s">
        <v>29</v>
      </c>
      <c r="F897" s="159" t="s">
        <v>327</v>
      </c>
      <c r="G897" s="164">
        <v>1317540</v>
      </c>
      <c r="H897" s="156" t="s">
        <v>435</v>
      </c>
      <c r="I897" s="166">
        <v>3724030.89</v>
      </c>
      <c r="J897" s="166">
        <v>0</v>
      </c>
      <c r="K897" s="166">
        <v>3724030.89</v>
      </c>
      <c r="L897" s="166">
        <v>370730.8</v>
      </c>
      <c r="M897" s="166">
        <v>352194.26</v>
      </c>
      <c r="N897" s="162">
        <v>722925.06</v>
      </c>
      <c r="O897" s="163">
        <v>0.19412434573011828</v>
      </c>
      <c r="P897" s="162">
        <v>0</v>
      </c>
      <c r="Q897" s="162">
        <v>722925.06</v>
      </c>
      <c r="R897" s="172">
        <v>36146.253000000004</v>
      </c>
      <c r="S897" s="154"/>
      <c r="T897" s="171">
        <v>686778.80700000003</v>
      </c>
      <c r="U897" s="155" t="s">
        <v>573</v>
      </c>
      <c r="W897" s="155"/>
    </row>
    <row r="898" spans="1:23">
      <c r="A898" s="155">
        <v>45499</v>
      </c>
      <c r="B898" s="156" t="s">
        <v>17</v>
      </c>
      <c r="C898" s="157">
        <v>91</v>
      </c>
      <c r="D898" s="158">
        <v>45499</v>
      </c>
      <c r="E898" s="158" t="s">
        <v>29</v>
      </c>
      <c r="F898" s="159" t="s">
        <v>327</v>
      </c>
      <c r="G898" s="164" t="s">
        <v>450</v>
      </c>
      <c r="H898" s="156" t="s">
        <v>110</v>
      </c>
      <c r="I898" s="166">
        <v>154866.95000000001</v>
      </c>
      <c r="J898" s="166">
        <v>0</v>
      </c>
      <c r="K898" s="166">
        <v>154866.95000000001</v>
      </c>
      <c r="L898" s="166">
        <v>15417.32</v>
      </c>
      <c r="M898" s="166">
        <v>0</v>
      </c>
      <c r="N898" s="162">
        <v>15417.32</v>
      </c>
      <c r="O898" s="163">
        <v>9.9552034827314659E-2</v>
      </c>
      <c r="P898" s="162">
        <v>0</v>
      </c>
      <c r="Q898" s="162">
        <v>15417.32</v>
      </c>
      <c r="R898" s="172">
        <v>770.86599999999999</v>
      </c>
      <c r="S898" s="154"/>
      <c r="T898" s="171">
        <v>14646.454</v>
      </c>
      <c r="U898" s="155" t="s">
        <v>573</v>
      </c>
      <c r="W898" s="155"/>
    </row>
    <row r="899" spans="1:23">
      <c r="A899" s="155">
        <v>45499</v>
      </c>
      <c r="B899" s="156" t="s">
        <v>17</v>
      </c>
      <c r="C899" s="157">
        <v>91</v>
      </c>
      <c r="D899" s="158">
        <v>45499</v>
      </c>
      <c r="E899" s="158" t="s">
        <v>29</v>
      </c>
      <c r="F899" s="159" t="s">
        <v>327</v>
      </c>
      <c r="G899" s="164" t="s">
        <v>451</v>
      </c>
      <c r="H899" s="156" t="s">
        <v>110</v>
      </c>
      <c r="I899" s="166">
        <v>50825.7</v>
      </c>
      <c r="J899" s="166">
        <v>0</v>
      </c>
      <c r="K899" s="166">
        <v>50825.7</v>
      </c>
      <c r="L899" s="166">
        <v>10119.6</v>
      </c>
      <c r="M899" s="166">
        <v>0</v>
      </c>
      <c r="N899" s="162">
        <v>10119.6</v>
      </c>
      <c r="O899" s="163">
        <v>0.19910399660014522</v>
      </c>
      <c r="P899" s="162">
        <v>0</v>
      </c>
      <c r="Q899" s="162">
        <v>10119.6</v>
      </c>
      <c r="R899" s="172">
        <v>505.98</v>
      </c>
      <c r="S899" s="154"/>
      <c r="T899" s="171">
        <v>9613.6200000000008</v>
      </c>
      <c r="U899" s="155" t="s">
        <v>573</v>
      </c>
      <c r="W899" s="155"/>
    </row>
    <row r="900" spans="1:23">
      <c r="A900" s="155">
        <v>45499</v>
      </c>
      <c r="B900" s="156" t="s">
        <v>17</v>
      </c>
      <c r="C900" s="157">
        <v>91</v>
      </c>
      <c r="D900" s="158">
        <v>45499</v>
      </c>
      <c r="E900" s="158" t="s">
        <v>29</v>
      </c>
      <c r="F900" s="159" t="s">
        <v>327</v>
      </c>
      <c r="G900" s="164" t="s">
        <v>452</v>
      </c>
      <c r="H900" s="156" t="s">
        <v>110</v>
      </c>
      <c r="I900" s="166">
        <v>38497.160000000003</v>
      </c>
      <c r="J900" s="166">
        <v>0</v>
      </c>
      <c r="K900" s="166">
        <v>38497.160000000003</v>
      </c>
      <c r="L900" s="166">
        <v>9581.18</v>
      </c>
      <c r="M900" s="166">
        <v>0</v>
      </c>
      <c r="N900" s="162">
        <v>9581.18</v>
      </c>
      <c r="O900" s="163">
        <v>0.24888017713514449</v>
      </c>
      <c r="P900" s="162">
        <v>0</v>
      </c>
      <c r="Q900" s="162">
        <v>9581.18</v>
      </c>
      <c r="R900" s="172">
        <v>479.05900000000003</v>
      </c>
      <c r="S900" s="154"/>
      <c r="T900" s="171">
        <v>9102.121000000001</v>
      </c>
      <c r="U900" s="155" t="s">
        <v>573</v>
      </c>
      <c r="W900" s="155"/>
    </row>
    <row r="901" spans="1:23">
      <c r="A901" s="155">
        <v>45502</v>
      </c>
      <c r="B901" s="156" t="s">
        <v>17</v>
      </c>
      <c r="C901" s="157">
        <v>88</v>
      </c>
      <c r="D901" s="158">
        <v>45502</v>
      </c>
      <c r="E901" s="158" t="s">
        <v>27</v>
      </c>
      <c r="F901" s="159" t="s">
        <v>327</v>
      </c>
      <c r="G901" s="164" t="s">
        <v>454</v>
      </c>
      <c r="H901" s="156" t="s">
        <v>351</v>
      </c>
      <c r="I901" s="166">
        <v>7558.68</v>
      </c>
      <c r="J901" s="166">
        <v>0</v>
      </c>
      <c r="K901" s="166">
        <v>7558.68</v>
      </c>
      <c r="L901" s="166">
        <v>1871.25</v>
      </c>
      <c r="M901" s="166">
        <v>0</v>
      </c>
      <c r="N901" s="162">
        <v>1871.25</v>
      </c>
      <c r="O901" s="163">
        <v>0.24756306656717839</v>
      </c>
      <c r="P901" s="162">
        <v>0</v>
      </c>
      <c r="Q901" s="162">
        <v>1871.25</v>
      </c>
      <c r="R901" s="172">
        <v>93.5625</v>
      </c>
      <c r="S901" s="154"/>
      <c r="T901" s="171">
        <v>1777.6875</v>
      </c>
      <c r="U901" s="155" t="s">
        <v>573</v>
      </c>
      <c r="W901" s="155"/>
    </row>
    <row r="902" spans="1:23">
      <c r="A902" s="155">
        <v>45502</v>
      </c>
      <c r="B902" s="156" t="s">
        <v>17</v>
      </c>
      <c r="C902" s="157">
        <v>88</v>
      </c>
      <c r="D902" s="158">
        <v>45502</v>
      </c>
      <c r="E902" s="158" t="s">
        <v>27</v>
      </c>
      <c r="F902" s="159" t="s">
        <v>327</v>
      </c>
      <c r="G902" s="164" t="s">
        <v>455</v>
      </c>
      <c r="H902" s="156" t="s">
        <v>351</v>
      </c>
      <c r="I902" s="166">
        <v>5062.5</v>
      </c>
      <c r="J902" s="166">
        <v>0</v>
      </c>
      <c r="K902" s="166">
        <v>5062.5</v>
      </c>
      <c r="L902" s="166">
        <v>500</v>
      </c>
      <c r="M902" s="166">
        <v>0</v>
      </c>
      <c r="N902" s="162">
        <v>500</v>
      </c>
      <c r="O902" s="163">
        <v>9.8765432098765427E-2</v>
      </c>
      <c r="P902" s="162">
        <v>0</v>
      </c>
      <c r="Q902" s="162">
        <v>500</v>
      </c>
      <c r="R902" s="172">
        <v>25</v>
      </c>
      <c r="S902" s="154"/>
      <c r="T902" s="171">
        <v>475</v>
      </c>
      <c r="U902" s="155" t="s">
        <v>573</v>
      </c>
      <c r="W902" s="155"/>
    </row>
    <row r="903" spans="1:23">
      <c r="A903" s="155">
        <v>45502</v>
      </c>
      <c r="B903" s="156" t="s">
        <v>17</v>
      </c>
      <c r="C903" s="157">
        <v>88</v>
      </c>
      <c r="D903" s="158">
        <v>45502</v>
      </c>
      <c r="E903" s="158" t="s">
        <v>27</v>
      </c>
      <c r="F903" s="159" t="s">
        <v>327</v>
      </c>
      <c r="G903" s="164" t="s">
        <v>456</v>
      </c>
      <c r="H903" s="156" t="s">
        <v>351</v>
      </c>
      <c r="I903" s="166">
        <v>29618.51</v>
      </c>
      <c r="J903" s="166">
        <v>0</v>
      </c>
      <c r="K903" s="166">
        <v>29618.51</v>
      </c>
      <c r="L903" s="166">
        <v>2944.6</v>
      </c>
      <c r="M903" s="166">
        <v>0</v>
      </c>
      <c r="N903" s="162">
        <v>2944.6</v>
      </c>
      <c r="O903" s="163">
        <v>9.9417560167611399E-2</v>
      </c>
      <c r="P903" s="162">
        <v>0</v>
      </c>
      <c r="Q903" s="162">
        <v>2944.6</v>
      </c>
      <c r="R903" s="172">
        <v>147.22999999999999</v>
      </c>
      <c r="S903" s="154"/>
      <c r="T903" s="171">
        <v>2797.37</v>
      </c>
      <c r="U903" s="155" t="s">
        <v>573</v>
      </c>
      <c r="W903" s="155"/>
    </row>
    <row r="904" spans="1:23">
      <c r="A904" s="155">
        <v>45502</v>
      </c>
      <c r="B904" s="156" t="s">
        <v>17</v>
      </c>
      <c r="C904" s="157">
        <v>88</v>
      </c>
      <c r="D904" s="158">
        <v>45502</v>
      </c>
      <c r="E904" s="158" t="s">
        <v>27</v>
      </c>
      <c r="F904" s="159" t="s">
        <v>327</v>
      </c>
      <c r="G904" s="164" t="s">
        <v>457</v>
      </c>
      <c r="H904" s="156" t="s">
        <v>351</v>
      </c>
      <c r="I904" s="166">
        <v>5062.5</v>
      </c>
      <c r="J904" s="166">
        <v>0</v>
      </c>
      <c r="K904" s="166">
        <v>5062.5</v>
      </c>
      <c r="L904" s="166">
        <v>1000</v>
      </c>
      <c r="M904" s="166">
        <v>0</v>
      </c>
      <c r="N904" s="162">
        <v>1000</v>
      </c>
      <c r="O904" s="163">
        <v>0.19753086419753085</v>
      </c>
      <c r="P904" s="162">
        <v>0</v>
      </c>
      <c r="Q904" s="162">
        <v>1000</v>
      </c>
      <c r="R904" s="172">
        <v>50</v>
      </c>
      <c r="S904" s="154"/>
      <c r="T904" s="171">
        <v>950</v>
      </c>
      <c r="U904" s="155" t="s">
        <v>573</v>
      </c>
      <c r="W904" s="155"/>
    </row>
    <row r="905" spans="1:23">
      <c r="A905" s="155">
        <v>45502</v>
      </c>
      <c r="B905" s="156" t="s">
        <v>17</v>
      </c>
      <c r="C905" s="157">
        <v>88</v>
      </c>
      <c r="D905" s="158">
        <v>45502</v>
      </c>
      <c r="E905" s="158" t="s">
        <v>27</v>
      </c>
      <c r="F905" s="159" t="s">
        <v>327</v>
      </c>
      <c r="G905" s="164" t="s">
        <v>458</v>
      </c>
      <c r="H905" s="156" t="s">
        <v>351</v>
      </c>
      <c r="I905" s="166">
        <v>5062.5</v>
      </c>
      <c r="J905" s="166">
        <v>0</v>
      </c>
      <c r="K905" s="166">
        <v>5062.5</v>
      </c>
      <c r="L905" s="166">
        <v>1000</v>
      </c>
      <c r="M905" s="166">
        <v>0</v>
      </c>
      <c r="N905" s="162">
        <v>1000</v>
      </c>
      <c r="O905" s="163">
        <v>0.19753086419753085</v>
      </c>
      <c r="P905" s="162">
        <v>0</v>
      </c>
      <c r="Q905" s="162">
        <v>1000</v>
      </c>
      <c r="R905" s="172">
        <v>50</v>
      </c>
      <c r="S905" s="154"/>
      <c r="T905" s="171">
        <v>950</v>
      </c>
      <c r="U905" s="155" t="s">
        <v>573</v>
      </c>
      <c r="W905" s="155"/>
    </row>
    <row r="906" spans="1:23">
      <c r="A906" s="155">
        <v>45502</v>
      </c>
      <c r="B906" s="156" t="s">
        <v>17</v>
      </c>
      <c r="C906" s="157">
        <v>88</v>
      </c>
      <c r="D906" s="158">
        <v>45502</v>
      </c>
      <c r="E906" s="158" t="s">
        <v>27</v>
      </c>
      <c r="F906" s="159" t="s">
        <v>327</v>
      </c>
      <c r="G906" s="164" t="s">
        <v>459</v>
      </c>
      <c r="H906" s="156" t="s">
        <v>351</v>
      </c>
      <c r="I906" s="166">
        <v>5062.5</v>
      </c>
      <c r="J906" s="166">
        <v>0</v>
      </c>
      <c r="K906" s="166">
        <v>5062.5</v>
      </c>
      <c r="L906" s="166">
        <v>500</v>
      </c>
      <c r="M906" s="166">
        <v>0</v>
      </c>
      <c r="N906" s="162">
        <v>500</v>
      </c>
      <c r="O906" s="163">
        <v>9.8765432098765427E-2</v>
      </c>
      <c r="P906" s="162">
        <v>0</v>
      </c>
      <c r="Q906" s="162">
        <v>500</v>
      </c>
      <c r="R906" s="172">
        <v>25</v>
      </c>
      <c r="S906" s="154"/>
      <c r="T906" s="171">
        <v>475</v>
      </c>
      <c r="U906" s="155" t="s">
        <v>573</v>
      </c>
      <c r="W906" s="155"/>
    </row>
    <row r="907" spans="1:23">
      <c r="A907" s="155">
        <v>45502</v>
      </c>
      <c r="B907" s="156" t="s">
        <v>17</v>
      </c>
      <c r="C907" s="157">
        <v>88</v>
      </c>
      <c r="D907" s="158">
        <v>45502</v>
      </c>
      <c r="E907" s="158" t="s">
        <v>27</v>
      </c>
      <c r="F907" s="159" t="s">
        <v>327</v>
      </c>
      <c r="G907" s="164" t="s">
        <v>460</v>
      </c>
      <c r="H907" s="156" t="s">
        <v>46</v>
      </c>
      <c r="I907" s="166">
        <v>174872.92</v>
      </c>
      <c r="J907" s="166">
        <v>174872.92</v>
      </c>
      <c r="K907" s="166">
        <v>0</v>
      </c>
      <c r="L907" s="166">
        <v>34817.9</v>
      </c>
      <c r="M907" s="166">
        <v>0</v>
      </c>
      <c r="N907" s="162">
        <v>34817.9</v>
      </c>
      <c r="O907" s="163">
        <v>0.19910401221641405</v>
      </c>
      <c r="P907" s="162">
        <v>34817.9</v>
      </c>
      <c r="Q907" s="162">
        <v>0</v>
      </c>
      <c r="R907" s="172">
        <v>0</v>
      </c>
      <c r="S907" s="154"/>
      <c r="T907" s="171">
        <v>0</v>
      </c>
      <c r="U907" s="155" t="s">
        <v>573</v>
      </c>
      <c r="W907" s="155"/>
    </row>
    <row r="908" spans="1:23">
      <c r="A908" s="155">
        <v>45502</v>
      </c>
      <c r="B908" s="156" t="s">
        <v>17</v>
      </c>
      <c r="C908" s="157">
        <v>88</v>
      </c>
      <c r="D908" s="158">
        <v>45502</v>
      </c>
      <c r="E908" s="158" t="s">
        <v>27</v>
      </c>
      <c r="F908" s="159" t="s">
        <v>327</v>
      </c>
      <c r="G908" s="164" t="s">
        <v>461</v>
      </c>
      <c r="H908" s="156" t="s">
        <v>320</v>
      </c>
      <c r="I908" s="166">
        <v>91388.17</v>
      </c>
      <c r="J908" s="166">
        <v>91388.17</v>
      </c>
      <c r="K908" s="166">
        <v>0</v>
      </c>
      <c r="L908" s="166">
        <v>9097.8799999999992</v>
      </c>
      <c r="M908" s="166">
        <v>0</v>
      </c>
      <c r="N908" s="162">
        <v>9097.8799999999992</v>
      </c>
      <c r="O908" s="163">
        <v>9.9552053619193809E-2</v>
      </c>
      <c r="P908" s="162">
        <v>9097.8799999999992</v>
      </c>
      <c r="Q908" s="162">
        <v>0</v>
      </c>
      <c r="R908" s="172">
        <v>0</v>
      </c>
      <c r="S908" s="154"/>
      <c r="T908" s="171">
        <v>0</v>
      </c>
      <c r="U908" s="155" t="s">
        <v>573</v>
      </c>
      <c r="W908" s="155"/>
    </row>
    <row r="909" spans="1:23">
      <c r="A909" s="155">
        <v>45502</v>
      </c>
      <c r="B909" s="156" t="s">
        <v>17</v>
      </c>
      <c r="C909" s="157">
        <v>88</v>
      </c>
      <c r="D909" s="158">
        <v>45502</v>
      </c>
      <c r="E909" s="158" t="s">
        <v>27</v>
      </c>
      <c r="F909" s="159" t="s">
        <v>327</v>
      </c>
      <c r="G909" s="164" t="s">
        <v>462</v>
      </c>
      <c r="H909" s="156" t="s">
        <v>132</v>
      </c>
      <c r="I909" s="166">
        <v>11848.6</v>
      </c>
      <c r="J909" s="166">
        <v>0</v>
      </c>
      <c r="K909" s="166">
        <v>11848.6</v>
      </c>
      <c r="L909" s="166">
        <v>1080</v>
      </c>
      <c r="M909" s="166">
        <v>0</v>
      </c>
      <c r="N909" s="162">
        <v>1080</v>
      </c>
      <c r="O909" s="163">
        <v>9.115000928379724E-2</v>
      </c>
      <c r="P909" s="162">
        <v>0</v>
      </c>
      <c r="Q909" s="162">
        <v>1080</v>
      </c>
      <c r="R909" s="172">
        <v>54</v>
      </c>
      <c r="S909" s="154"/>
      <c r="T909" s="171">
        <v>1026</v>
      </c>
      <c r="U909" s="155" t="s">
        <v>573</v>
      </c>
      <c r="W909" s="155"/>
    </row>
    <row r="910" spans="1:23">
      <c r="A910" s="155">
        <v>45504</v>
      </c>
      <c r="B910" s="156" t="s">
        <v>17</v>
      </c>
      <c r="C910" s="157">
        <v>86</v>
      </c>
      <c r="D910" s="158">
        <v>45504</v>
      </c>
      <c r="E910" s="158" t="s">
        <v>27</v>
      </c>
      <c r="F910" s="159" t="s">
        <v>327</v>
      </c>
      <c r="G910" s="164" t="s">
        <v>463</v>
      </c>
      <c r="H910" s="156" t="s">
        <v>320</v>
      </c>
      <c r="I910" s="166">
        <v>183789.72</v>
      </c>
      <c r="J910" s="166">
        <v>183789.72</v>
      </c>
      <c r="K910" s="166">
        <v>0</v>
      </c>
      <c r="L910" s="166">
        <v>18296.64</v>
      </c>
      <c r="M910" s="166">
        <v>0</v>
      </c>
      <c r="N910" s="162">
        <v>18296.64</v>
      </c>
      <c r="O910" s="163">
        <v>9.9552031528205159E-2</v>
      </c>
      <c r="P910" s="162">
        <v>18296.64</v>
      </c>
      <c r="Q910" s="162">
        <v>0</v>
      </c>
      <c r="R910" s="172">
        <v>0</v>
      </c>
      <c r="S910" s="154"/>
      <c r="T910" s="171">
        <v>0</v>
      </c>
      <c r="U910" s="155" t="s">
        <v>573</v>
      </c>
      <c r="W910" s="155"/>
    </row>
    <row r="911" spans="1:23">
      <c r="A911" s="155">
        <v>45504</v>
      </c>
      <c r="B911" s="156" t="s">
        <v>17</v>
      </c>
      <c r="C911" s="157">
        <v>86</v>
      </c>
      <c r="D911" s="158">
        <v>45504</v>
      </c>
      <c r="E911" s="158" t="s">
        <v>27</v>
      </c>
      <c r="F911" s="159" t="s">
        <v>327</v>
      </c>
      <c r="G911" s="164" t="s">
        <v>464</v>
      </c>
      <c r="H911" s="156" t="s">
        <v>320</v>
      </c>
      <c r="I911" s="166">
        <v>120050.45</v>
      </c>
      <c r="J911" s="166">
        <v>120050.45</v>
      </c>
      <c r="K911" s="166">
        <v>0</v>
      </c>
      <c r="L911" s="166">
        <v>11951.26</v>
      </c>
      <c r="M911" s="166">
        <v>0</v>
      </c>
      <c r="N911" s="162">
        <v>11951.26</v>
      </c>
      <c r="O911" s="163">
        <v>9.9551980021732531E-2</v>
      </c>
      <c r="P911" s="162">
        <v>11951.26</v>
      </c>
      <c r="Q911" s="162">
        <v>0</v>
      </c>
      <c r="R911" s="172">
        <v>0</v>
      </c>
      <c r="S911" s="154"/>
      <c r="T911" s="171">
        <v>0</v>
      </c>
      <c r="U911" s="155" t="s">
        <v>573</v>
      </c>
      <c r="W911" s="155"/>
    </row>
    <row r="912" spans="1:23">
      <c r="A912" s="155">
        <v>45504</v>
      </c>
      <c r="B912" s="156" t="s">
        <v>17</v>
      </c>
      <c r="C912" s="157">
        <v>86</v>
      </c>
      <c r="D912" s="158">
        <v>45504</v>
      </c>
      <c r="E912" s="158" t="s">
        <v>27</v>
      </c>
      <c r="F912" s="159" t="s">
        <v>327</v>
      </c>
      <c r="G912" s="164" t="s">
        <v>465</v>
      </c>
      <c r="H912" s="156" t="s">
        <v>435</v>
      </c>
      <c r="I912" s="166">
        <v>1928680</v>
      </c>
      <c r="J912" s="166">
        <v>0</v>
      </c>
      <c r="K912" s="166">
        <v>1928680</v>
      </c>
      <c r="L912" s="166">
        <v>192000</v>
      </c>
      <c r="M912" s="166">
        <v>136800</v>
      </c>
      <c r="N912" s="162">
        <v>328800</v>
      </c>
      <c r="O912" s="163">
        <v>0.17047929153618019</v>
      </c>
      <c r="P912" s="162">
        <v>0</v>
      </c>
      <c r="Q912" s="162">
        <v>328800</v>
      </c>
      <c r="R912" s="172">
        <v>16440</v>
      </c>
      <c r="S912" s="154"/>
      <c r="T912" s="171">
        <v>312360</v>
      </c>
      <c r="U912" s="155" t="s">
        <v>573</v>
      </c>
      <c r="W912" s="155"/>
    </row>
    <row r="913" spans="1:23">
      <c r="A913" s="155">
        <v>45504</v>
      </c>
      <c r="B913" s="156" t="s">
        <v>17</v>
      </c>
      <c r="C913" s="157">
        <v>86</v>
      </c>
      <c r="D913" s="158">
        <v>45504</v>
      </c>
      <c r="E913" s="158" t="s">
        <v>27</v>
      </c>
      <c r="F913" s="159" t="s">
        <v>327</v>
      </c>
      <c r="G913" s="164" t="s">
        <v>466</v>
      </c>
      <c r="H913" s="156" t="s">
        <v>435</v>
      </c>
      <c r="I913" s="166">
        <v>2425907.5</v>
      </c>
      <c r="J913" s="166">
        <v>0</v>
      </c>
      <c r="K913" s="166">
        <v>2425907.5</v>
      </c>
      <c r="L913" s="166">
        <v>241500</v>
      </c>
      <c r="M913" s="166">
        <v>181125</v>
      </c>
      <c r="N913" s="162">
        <v>422625</v>
      </c>
      <c r="O913" s="163">
        <v>0.174213155283126</v>
      </c>
      <c r="P913" s="162">
        <v>0</v>
      </c>
      <c r="Q913" s="162">
        <v>422625</v>
      </c>
      <c r="R913" s="172">
        <v>21131.25</v>
      </c>
      <c r="S913" s="154"/>
      <c r="T913" s="171">
        <v>401493.75</v>
      </c>
      <c r="U913" s="155" t="s">
        <v>573</v>
      </c>
      <c r="W913" s="155"/>
    </row>
    <row r="914" spans="1:23">
      <c r="A914" s="155">
        <v>45504</v>
      </c>
      <c r="B914" s="156" t="s">
        <v>17</v>
      </c>
      <c r="C914" s="157">
        <v>86</v>
      </c>
      <c r="D914" s="158">
        <v>45504</v>
      </c>
      <c r="E914" s="158" t="s">
        <v>27</v>
      </c>
      <c r="F914" s="159" t="s">
        <v>327</v>
      </c>
      <c r="G914" s="164" t="s">
        <v>467</v>
      </c>
      <c r="H914" s="156" t="s">
        <v>204</v>
      </c>
      <c r="I914" s="166">
        <v>6479.37</v>
      </c>
      <c r="J914" s="166">
        <v>0</v>
      </c>
      <c r="K914" s="166">
        <v>6479.37</v>
      </c>
      <c r="L914" s="166">
        <v>645.03</v>
      </c>
      <c r="M914" s="166">
        <v>0</v>
      </c>
      <c r="N914" s="162">
        <v>645.03</v>
      </c>
      <c r="O914" s="163">
        <v>9.9551345269679001E-2</v>
      </c>
      <c r="P914" s="162">
        <v>0</v>
      </c>
      <c r="Q914" s="162">
        <v>645.03</v>
      </c>
      <c r="R914" s="172">
        <v>32.2515</v>
      </c>
      <c r="S914" s="154"/>
      <c r="T914" s="171">
        <v>612.77850000000001</v>
      </c>
      <c r="U914" s="155" t="s">
        <v>573</v>
      </c>
      <c r="W914" s="155"/>
    </row>
    <row r="915" spans="1:23">
      <c r="A915" s="155">
        <v>45504</v>
      </c>
      <c r="B915" s="156" t="s">
        <v>17</v>
      </c>
      <c r="C915" s="157">
        <v>86</v>
      </c>
      <c r="D915" s="158">
        <v>45504</v>
      </c>
      <c r="E915" s="158" t="s">
        <v>27</v>
      </c>
      <c r="F915" s="159" t="s">
        <v>327</v>
      </c>
      <c r="G915" s="164" t="s">
        <v>468</v>
      </c>
      <c r="H915" s="156" t="s">
        <v>204</v>
      </c>
      <c r="I915" s="166">
        <v>7281.65</v>
      </c>
      <c r="J915" s="166">
        <v>0</v>
      </c>
      <c r="K915" s="166">
        <v>7281.65</v>
      </c>
      <c r="L915" s="166">
        <v>724.9</v>
      </c>
      <c r="M915" s="166">
        <v>0</v>
      </c>
      <c r="N915" s="162">
        <v>724.9</v>
      </c>
      <c r="O915" s="163">
        <v>9.9551612615272636E-2</v>
      </c>
      <c r="P915" s="162">
        <v>0</v>
      </c>
      <c r="Q915" s="162">
        <v>724.9</v>
      </c>
      <c r="R915" s="172">
        <v>36.244999999999997</v>
      </c>
      <c r="S915" s="154"/>
      <c r="T915" s="171">
        <v>688.65499999999997</v>
      </c>
      <c r="U915" s="155" t="s">
        <v>573</v>
      </c>
      <c r="W915" s="155"/>
    </row>
    <row r="916" spans="1:23">
      <c r="A916" s="155">
        <v>45504</v>
      </c>
      <c r="B916" s="156" t="s">
        <v>17</v>
      </c>
      <c r="C916" s="157">
        <v>86</v>
      </c>
      <c r="D916" s="158">
        <v>45504</v>
      </c>
      <c r="E916" s="158" t="s">
        <v>27</v>
      </c>
      <c r="F916" s="159" t="s">
        <v>327</v>
      </c>
      <c r="G916" s="164" t="s">
        <v>469</v>
      </c>
      <c r="H916" s="156" t="s">
        <v>435</v>
      </c>
      <c r="I916" s="166">
        <v>1839777.03</v>
      </c>
      <c r="J916" s="166">
        <v>0</v>
      </c>
      <c r="K916" s="166">
        <v>1839777.03</v>
      </c>
      <c r="L916" s="166">
        <v>183149.53</v>
      </c>
      <c r="M916" s="166">
        <v>137362.15</v>
      </c>
      <c r="N916" s="162">
        <v>320511.68</v>
      </c>
      <c r="O916" s="163">
        <v>0.17421224136057401</v>
      </c>
      <c r="P916" s="162">
        <v>0</v>
      </c>
      <c r="Q916" s="162">
        <v>320511.68</v>
      </c>
      <c r="R916" s="172">
        <v>16025.584000000001</v>
      </c>
      <c r="S916" s="154"/>
      <c r="T916" s="171">
        <v>304486.09600000002</v>
      </c>
      <c r="U916" s="155" t="s">
        <v>573</v>
      </c>
      <c r="W916" s="155"/>
    </row>
    <row r="917" spans="1:23">
      <c r="A917" s="155">
        <v>45504</v>
      </c>
      <c r="B917" s="156" t="s">
        <v>17</v>
      </c>
      <c r="C917" s="157">
        <v>86</v>
      </c>
      <c r="D917" s="158">
        <v>45504</v>
      </c>
      <c r="E917" s="158" t="s">
        <v>27</v>
      </c>
      <c r="F917" s="159" t="s">
        <v>327</v>
      </c>
      <c r="G917" s="164" t="s">
        <v>470</v>
      </c>
      <c r="H917" s="156" t="s">
        <v>90</v>
      </c>
      <c r="I917" s="166">
        <v>66928.460000000006</v>
      </c>
      <c r="J917" s="166">
        <v>0</v>
      </c>
      <c r="K917" s="166">
        <v>66928.460000000006</v>
      </c>
      <c r="L917" s="166">
        <v>6610.71</v>
      </c>
      <c r="M917" s="166">
        <v>0</v>
      </c>
      <c r="N917" s="162">
        <v>6610.71</v>
      </c>
      <c r="O917" s="163">
        <v>9.8772779173463721E-2</v>
      </c>
      <c r="P917" s="162">
        <v>0</v>
      </c>
      <c r="Q917" s="162">
        <v>6610.71</v>
      </c>
      <c r="R917" s="172">
        <v>330.53550000000001</v>
      </c>
      <c r="S917" s="154"/>
      <c r="T917" s="171">
        <v>6280.1745000000001</v>
      </c>
      <c r="U917" s="155" t="s">
        <v>573</v>
      </c>
      <c r="W917" s="155"/>
    </row>
    <row r="918" spans="1:23">
      <c r="A918" s="155">
        <v>45504</v>
      </c>
      <c r="B918" s="156" t="s">
        <v>17</v>
      </c>
      <c r="C918" s="157">
        <v>86</v>
      </c>
      <c r="D918" s="158">
        <v>45504</v>
      </c>
      <c r="E918" s="158" t="s">
        <v>27</v>
      </c>
      <c r="F918" s="159" t="s">
        <v>327</v>
      </c>
      <c r="G918" s="164" t="s">
        <v>471</v>
      </c>
      <c r="H918" s="156" t="s">
        <v>435</v>
      </c>
      <c r="I918" s="166">
        <v>10085</v>
      </c>
      <c r="J918" s="166">
        <v>0</v>
      </c>
      <c r="K918" s="166">
        <v>10085</v>
      </c>
      <c r="L918" s="166">
        <v>1000</v>
      </c>
      <c r="M918" s="166">
        <v>750</v>
      </c>
      <c r="N918" s="162">
        <v>1750</v>
      </c>
      <c r="O918" s="163">
        <v>0.17352503718393653</v>
      </c>
      <c r="P918" s="162">
        <v>0</v>
      </c>
      <c r="Q918" s="162">
        <v>1749.9999999999998</v>
      </c>
      <c r="R918" s="172">
        <v>87.5</v>
      </c>
      <c r="S918" s="154"/>
      <c r="T918" s="171">
        <v>1662.4999999999998</v>
      </c>
      <c r="U918" s="155" t="s">
        <v>573</v>
      </c>
      <c r="W918" s="155"/>
    </row>
    <row r="919" spans="1:23">
      <c r="A919" s="155">
        <v>45504</v>
      </c>
      <c r="B919" s="156" t="s">
        <v>17</v>
      </c>
      <c r="C919" s="157">
        <v>86</v>
      </c>
      <c r="D919" s="158">
        <v>45504</v>
      </c>
      <c r="E919" s="158" t="s">
        <v>27</v>
      </c>
      <c r="F919" s="159" t="s">
        <v>327</v>
      </c>
      <c r="G919" s="164" t="s">
        <v>472</v>
      </c>
      <c r="H919" s="156" t="s">
        <v>90</v>
      </c>
      <c r="I919" s="166">
        <v>21171.03</v>
      </c>
      <c r="J919" s="166">
        <v>0</v>
      </c>
      <c r="K919" s="166">
        <v>21171.03</v>
      </c>
      <c r="L919" s="166">
        <v>2068.6999999999998</v>
      </c>
      <c r="M919" s="166">
        <v>0</v>
      </c>
      <c r="N919" s="162">
        <v>2068.6999999999998</v>
      </c>
      <c r="O919" s="163">
        <v>9.7713715393157527E-2</v>
      </c>
      <c r="P919" s="162">
        <v>0</v>
      </c>
      <c r="Q919" s="162">
        <v>2068.6999999999998</v>
      </c>
      <c r="R919" s="172">
        <v>103.435</v>
      </c>
      <c r="S919" s="154"/>
      <c r="T919" s="171">
        <v>1965.2649999999999</v>
      </c>
      <c r="U919" s="155" t="s">
        <v>573</v>
      </c>
      <c r="W919" s="155"/>
    </row>
    <row r="920" spans="1:23">
      <c r="A920" s="155">
        <v>45504</v>
      </c>
      <c r="B920" s="156" t="s">
        <v>17</v>
      </c>
      <c r="C920" s="157">
        <v>86</v>
      </c>
      <c r="D920" s="158">
        <v>45504</v>
      </c>
      <c r="E920" s="158" t="s">
        <v>27</v>
      </c>
      <c r="F920" s="159" t="s">
        <v>327</v>
      </c>
      <c r="G920" s="164" t="s">
        <v>473</v>
      </c>
      <c r="H920" s="156" t="s">
        <v>144</v>
      </c>
      <c r="I920" s="166">
        <v>22644.6</v>
      </c>
      <c r="J920" s="166">
        <v>0</v>
      </c>
      <c r="K920" s="166">
        <v>22644.6</v>
      </c>
      <c r="L920" s="166">
        <v>2254.3200000000002</v>
      </c>
      <c r="M920" s="166">
        <v>0</v>
      </c>
      <c r="N920" s="162">
        <v>2254.3200000000002</v>
      </c>
      <c r="O920" s="163">
        <v>9.9552211123181703E-2</v>
      </c>
      <c r="P920" s="162">
        <v>0</v>
      </c>
      <c r="Q920" s="162">
        <v>2254.3200000000002</v>
      </c>
      <c r="R920" s="172">
        <v>112.71600000000001</v>
      </c>
      <c r="S920" s="154"/>
      <c r="T920" s="171">
        <v>2141.6040000000003</v>
      </c>
      <c r="U920" s="155" t="s">
        <v>573</v>
      </c>
      <c r="W920" s="155"/>
    </row>
    <row r="921" spans="1:23">
      <c r="A921" s="155">
        <v>45504</v>
      </c>
      <c r="B921" s="156" t="s">
        <v>17</v>
      </c>
      <c r="C921" s="157">
        <v>86</v>
      </c>
      <c r="D921" s="158">
        <v>45504</v>
      </c>
      <c r="E921" s="158" t="s">
        <v>27</v>
      </c>
      <c r="F921" s="159" t="s">
        <v>327</v>
      </c>
      <c r="G921" s="164" t="s">
        <v>474</v>
      </c>
      <c r="H921" s="156" t="s">
        <v>435</v>
      </c>
      <c r="I921" s="166">
        <v>5754619.5999999996</v>
      </c>
      <c r="J921" s="166">
        <v>0</v>
      </c>
      <c r="K921" s="166">
        <v>5754619.5999999996</v>
      </c>
      <c r="L921" s="166">
        <v>572880</v>
      </c>
      <c r="M921" s="166">
        <v>429660</v>
      </c>
      <c r="N921" s="162">
        <v>1002540</v>
      </c>
      <c r="O921" s="163">
        <v>0.17421481690987881</v>
      </c>
      <c r="P921" s="162">
        <v>0</v>
      </c>
      <c r="Q921" s="162">
        <v>1002540</v>
      </c>
      <c r="R921" s="172">
        <v>50127</v>
      </c>
      <c r="S921" s="154"/>
      <c r="T921" s="171">
        <v>952413</v>
      </c>
      <c r="U921" s="155" t="s">
        <v>573</v>
      </c>
      <c r="W921" s="155"/>
    </row>
    <row r="922" spans="1:23">
      <c r="A922" s="155">
        <v>45504</v>
      </c>
      <c r="B922" s="156" t="s">
        <v>17</v>
      </c>
      <c r="C922" s="157">
        <v>86</v>
      </c>
      <c r="D922" s="158">
        <v>45504</v>
      </c>
      <c r="E922" s="158" t="s">
        <v>27</v>
      </c>
      <c r="F922" s="159" t="s">
        <v>327</v>
      </c>
      <c r="G922" s="164" t="s">
        <v>475</v>
      </c>
      <c r="H922" s="156" t="s">
        <v>435</v>
      </c>
      <c r="I922" s="166">
        <v>44425057</v>
      </c>
      <c r="J922" s="166">
        <v>0</v>
      </c>
      <c r="K922" s="166">
        <v>44425057</v>
      </c>
      <c r="L922" s="166">
        <v>4422600</v>
      </c>
      <c r="M922" s="166">
        <v>3316950</v>
      </c>
      <c r="N922" s="162">
        <v>7739550</v>
      </c>
      <c r="O922" s="163">
        <v>0.17421587101171304</v>
      </c>
      <c r="P922" s="162">
        <v>0</v>
      </c>
      <c r="Q922" s="162">
        <v>7739550</v>
      </c>
      <c r="R922" s="172">
        <v>386977.5</v>
      </c>
      <c r="S922" s="154"/>
      <c r="T922" s="171">
        <v>7352572.5</v>
      </c>
      <c r="U922" s="155" t="s">
        <v>573</v>
      </c>
      <c r="W922" s="155"/>
    </row>
    <row r="923" spans="1:23">
      <c r="A923" s="155">
        <v>45504</v>
      </c>
      <c r="B923" s="156" t="s">
        <v>17</v>
      </c>
      <c r="C923" s="157">
        <v>86</v>
      </c>
      <c r="D923" s="158">
        <v>45504</v>
      </c>
      <c r="E923" s="158" t="s">
        <v>27</v>
      </c>
      <c r="F923" s="159" t="s">
        <v>327</v>
      </c>
      <c r="G923" s="164" t="s">
        <v>476</v>
      </c>
      <c r="H923" s="156" t="s">
        <v>63</v>
      </c>
      <c r="I923" s="166">
        <v>828752.5</v>
      </c>
      <c r="J923" s="166">
        <v>828752.5</v>
      </c>
      <c r="K923" s="166">
        <v>0</v>
      </c>
      <c r="L923" s="166">
        <v>165000</v>
      </c>
      <c r="M923" s="166">
        <v>0</v>
      </c>
      <c r="N923" s="162">
        <v>165000</v>
      </c>
      <c r="O923" s="163">
        <v>0.19909442203794256</v>
      </c>
      <c r="P923" s="162">
        <v>165000</v>
      </c>
      <c r="Q923" s="162">
        <v>0</v>
      </c>
      <c r="R923" s="172">
        <v>0</v>
      </c>
      <c r="S923" s="154"/>
      <c r="T923" s="171">
        <v>0</v>
      </c>
      <c r="U923" s="155" t="s">
        <v>573</v>
      </c>
      <c r="W923" s="155"/>
    </row>
    <row r="924" spans="1:23">
      <c r="A924" s="155">
        <v>45504</v>
      </c>
      <c r="B924" s="156" t="s">
        <v>17</v>
      </c>
      <c r="C924" s="157">
        <v>86</v>
      </c>
      <c r="D924" s="158">
        <v>45504</v>
      </c>
      <c r="E924" s="158" t="s">
        <v>27</v>
      </c>
      <c r="F924" s="159" t="s">
        <v>327</v>
      </c>
      <c r="G924" s="164" t="s">
        <v>477</v>
      </c>
      <c r="H924" s="156" t="s">
        <v>90</v>
      </c>
      <c r="I924" s="166">
        <v>19801.18</v>
      </c>
      <c r="J924" s="166">
        <v>0</v>
      </c>
      <c r="K924" s="166">
        <v>19801.18</v>
      </c>
      <c r="L924" s="166">
        <v>1918.7</v>
      </c>
      <c r="M924" s="166">
        <v>0</v>
      </c>
      <c r="N924" s="162">
        <v>1918.7</v>
      </c>
      <c r="O924" s="163">
        <v>9.6898265658915281E-2</v>
      </c>
      <c r="P924" s="162">
        <v>0</v>
      </c>
      <c r="Q924" s="162">
        <v>1918.7</v>
      </c>
      <c r="R924" s="172">
        <v>95.935000000000002</v>
      </c>
      <c r="S924" s="154"/>
      <c r="T924" s="171">
        <v>1822.7650000000001</v>
      </c>
      <c r="U924" s="155" t="s">
        <v>573</v>
      </c>
      <c r="W924" s="155"/>
    </row>
    <row r="925" spans="1:23">
      <c r="A925" s="155">
        <v>45506</v>
      </c>
      <c r="B925" s="156" t="s">
        <v>17</v>
      </c>
      <c r="C925" s="157">
        <v>84</v>
      </c>
      <c r="D925" s="158">
        <v>45506</v>
      </c>
      <c r="E925" s="158" t="s">
        <v>27</v>
      </c>
      <c r="F925" s="159" t="s">
        <v>327</v>
      </c>
      <c r="G925" s="164">
        <v>1317615</v>
      </c>
      <c r="H925" s="156" t="s">
        <v>107</v>
      </c>
      <c r="I925" s="166">
        <v>80553.69</v>
      </c>
      <c r="J925" s="166">
        <v>80553.69</v>
      </c>
      <c r="K925" s="166">
        <v>0</v>
      </c>
      <c r="L925" s="166">
        <v>8015.3</v>
      </c>
      <c r="M925" s="166">
        <v>0</v>
      </c>
      <c r="N925" s="162">
        <v>8015.3</v>
      </c>
      <c r="O925" s="163">
        <v>9.9502580204581567E-2</v>
      </c>
      <c r="P925" s="162">
        <v>8015.3</v>
      </c>
      <c r="Q925" s="162">
        <v>0</v>
      </c>
      <c r="R925" s="172">
        <v>0</v>
      </c>
      <c r="S925" s="154"/>
      <c r="T925" s="171">
        <v>0</v>
      </c>
      <c r="U925" s="155" t="s">
        <v>573</v>
      </c>
      <c r="W925" s="155"/>
    </row>
    <row r="926" spans="1:23">
      <c r="A926" s="155">
        <v>45509</v>
      </c>
      <c r="B926" s="156" t="s">
        <v>17</v>
      </c>
      <c r="C926" s="157">
        <v>81</v>
      </c>
      <c r="D926" s="158">
        <v>45509</v>
      </c>
      <c r="E926" s="158" t="s">
        <v>27</v>
      </c>
      <c r="F926" s="159" t="s">
        <v>327</v>
      </c>
      <c r="G926" s="164" t="s">
        <v>478</v>
      </c>
      <c r="H926" s="156" t="s">
        <v>107</v>
      </c>
      <c r="I926" s="166">
        <v>1115647.75</v>
      </c>
      <c r="J926" s="166">
        <v>1115647.75</v>
      </c>
      <c r="K926" s="166">
        <v>0</v>
      </c>
      <c r="L926" s="166">
        <v>277652.5</v>
      </c>
      <c r="M926" s="166">
        <v>79130.960000000006</v>
      </c>
      <c r="N926" s="162">
        <v>356783.46</v>
      </c>
      <c r="O926" s="163">
        <v>0.31979938112186396</v>
      </c>
      <c r="P926" s="162">
        <v>356783.46</v>
      </c>
      <c r="Q926" s="162">
        <v>0</v>
      </c>
      <c r="R926" s="172">
        <v>0</v>
      </c>
      <c r="S926" s="154"/>
      <c r="T926" s="171">
        <v>0</v>
      </c>
      <c r="U926" s="155" t="s">
        <v>573</v>
      </c>
      <c r="W926" s="155"/>
    </row>
    <row r="927" spans="1:23">
      <c r="A927" s="155">
        <v>45509</v>
      </c>
      <c r="B927" s="156" t="s">
        <v>17</v>
      </c>
      <c r="C927" s="157">
        <v>81</v>
      </c>
      <c r="D927" s="158">
        <v>45509</v>
      </c>
      <c r="E927" s="158" t="s">
        <v>27</v>
      </c>
      <c r="F927" s="159" t="s">
        <v>327</v>
      </c>
      <c r="G927" s="164" t="s">
        <v>479</v>
      </c>
      <c r="H927" s="156" t="s">
        <v>107</v>
      </c>
      <c r="I927" s="166">
        <v>9094.57</v>
      </c>
      <c r="J927" s="166">
        <v>9094.57</v>
      </c>
      <c r="K927" s="166">
        <v>0</v>
      </c>
      <c r="L927" s="166">
        <v>1802.8</v>
      </c>
      <c r="M927" s="166">
        <v>0</v>
      </c>
      <c r="N927" s="162">
        <v>1802.8</v>
      </c>
      <c r="O927" s="163">
        <v>0.19822817351452571</v>
      </c>
      <c r="P927" s="162">
        <v>1802.8</v>
      </c>
      <c r="Q927" s="162">
        <v>0</v>
      </c>
      <c r="R927" s="172">
        <v>0</v>
      </c>
      <c r="S927" s="154"/>
      <c r="T927" s="171">
        <v>0</v>
      </c>
      <c r="U927" s="155" t="s">
        <v>573</v>
      </c>
      <c r="W927" s="155"/>
    </row>
    <row r="928" spans="1:23">
      <c r="A928" s="155">
        <v>45509</v>
      </c>
      <c r="B928" s="156" t="s">
        <v>17</v>
      </c>
      <c r="C928" s="157">
        <v>81</v>
      </c>
      <c r="D928" s="158">
        <v>45509</v>
      </c>
      <c r="E928" s="158" t="s">
        <v>27</v>
      </c>
      <c r="F928" s="159" t="s">
        <v>327</v>
      </c>
      <c r="G928" s="164" t="s">
        <v>480</v>
      </c>
      <c r="H928" s="156" t="s">
        <v>107</v>
      </c>
      <c r="I928" s="166">
        <v>39301.89</v>
      </c>
      <c r="J928" s="166">
        <v>39301.89</v>
      </c>
      <c r="K928" s="166">
        <v>0</v>
      </c>
      <c r="L928" s="166">
        <v>3908.6</v>
      </c>
      <c r="M928" s="166">
        <v>2784.88</v>
      </c>
      <c r="N928" s="162">
        <v>6693.48</v>
      </c>
      <c r="O928" s="163">
        <v>0.1703093668014439</v>
      </c>
      <c r="P928" s="162">
        <v>6693.48</v>
      </c>
      <c r="Q928" s="162">
        <v>0</v>
      </c>
      <c r="R928" s="172">
        <v>0</v>
      </c>
      <c r="S928" s="154"/>
      <c r="T928" s="171">
        <v>0</v>
      </c>
      <c r="U928" s="155" t="s">
        <v>573</v>
      </c>
      <c r="W928" s="155"/>
    </row>
    <row r="929" spans="1:23">
      <c r="A929" s="155">
        <v>45510</v>
      </c>
      <c r="B929" s="156" t="s">
        <v>17</v>
      </c>
      <c r="C929" s="157">
        <v>80</v>
      </c>
      <c r="D929" s="158">
        <v>45510</v>
      </c>
      <c r="E929" s="158" t="s">
        <v>27</v>
      </c>
      <c r="F929" s="159" t="s">
        <v>327</v>
      </c>
      <c r="G929" s="164" t="s">
        <v>481</v>
      </c>
      <c r="H929" s="156" t="s">
        <v>482</v>
      </c>
      <c r="I929" s="166">
        <v>2511.25</v>
      </c>
      <c r="J929" s="166">
        <v>2511.25</v>
      </c>
      <c r="K929" s="166">
        <v>0</v>
      </c>
      <c r="L929" s="166">
        <v>625</v>
      </c>
      <c r="M929" s="166">
        <v>250</v>
      </c>
      <c r="N929" s="162">
        <v>875</v>
      </c>
      <c r="O929" s="163">
        <v>0.34843205574912894</v>
      </c>
      <c r="P929" s="162">
        <v>875.00000000000011</v>
      </c>
      <c r="Q929" s="162">
        <v>0</v>
      </c>
      <c r="R929" s="172">
        <v>0</v>
      </c>
      <c r="S929" s="154"/>
      <c r="T929" s="171">
        <v>0</v>
      </c>
      <c r="U929" s="155" t="s">
        <v>573</v>
      </c>
      <c r="W929" s="155"/>
    </row>
    <row r="930" spans="1:23">
      <c r="A930" s="155">
        <v>45510</v>
      </c>
      <c r="B930" s="156" t="s">
        <v>17</v>
      </c>
      <c r="C930" s="157">
        <v>80</v>
      </c>
      <c r="D930" s="158">
        <v>45510</v>
      </c>
      <c r="E930" s="158" t="s">
        <v>27</v>
      </c>
      <c r="F930" s="159" t="s">
        <v>327</v>
      </c>
      <c r="G930" s="164" t="s">
        <v>483</v>
      </c>
      <c r="H930" s="156" t="s">
        <v>482</v>
      </c>
      <c r="I930" s="166">
        <v>6574.45</v>
      </c>
      <c r="J930" s="166">
        <v>6574.45</v>
      </c>
      <c r="K930" s="166">
        <v>0</v>
      </c>
      <c r="L930" s="166">
        <v>654.5</v>
      </c>
      <c r="M930" s="166">
        <v>654.5</v>
      </c>
      <c r="N930" s="162">
        <v>1309</v>
      </c>
      <c r="O930" s="163">
        <v>0.19910410756793345</v>
      </c>
      <c r="P930" s="162">
        <v>1309</v>
      </c>
      <c r="Q930" s="162">
        <v>0</v>
      </c>
      <c r="R930" s="172">
        <v>0</v>
      </c>
      <c r="S930" s="154"/>
      <c r="T930" s="171">
        <v>0</v>
      </c>
      <c r="U930" s="155" t="s">
        <v>573</v>
      </c>
      <c r="W930" s="155"/>
    </row>
    <row r="931" spans="1:23">
      <c r="A931" s="155">
        <v>45510</v>
      </c>
      <c r="B931" s="156" t="s">
        <v>17</v>
      </c>
      <c r="C931" s="157">
        <v>80</v>
      </c>
      <c r="D931" s="158">
        <v>45510</v>
      </c>
      <c r="E931" s="158" t="s">
        <v>27</v>
      </c>
      <c r="F931" s="159" t="s">
        <v>327</v>
      </c>
      <c r="G931" s="164">
        <v>1317630</v>
      </c>
      <c r="H931" s="156" t="s">
        <v>482</v>
      </c>
      <c r="I931" s="166">
        <v>5022.5</v>
      </c>
      <c r="J931" s="166">
        <v>5022.5</v>
      </c>
      <c r="K931" s="166">
        <v>0</v>
      </c>
      <c r="L931" s="166">
        <v>1000</v>
      </c>
      <c r="M931" s="166">
        <v>500</v>
      </c>
      <c r="N931" s="162">
        <v>1500</v>
      </c>
      <c r="O931" s="163">
        <v>0.29865604778496763</v>
      </c>
      <c r="P931" s="162">
        <v>1500</v>
      </c>
      <c r="Q931" s="162">
        <v>0</v>
      </c>
      <c r="R931" s="172">
        <v>0</v>
      </c>
      <c r="S931" s="154"/>
      <c r="T931" s="171">
        <v>0</v>
      </c>
      <c r="U931" s="155" t="s">
        <v>573</v>
      </c>
      <c r="W931" s="155"/>
    </row>
    <row r="932" spans="1:23">
      <c r="A932" s="155">
        <v>45511</v>
      </c>
      <c r="B932" s="156" t="s">
        <v>17</v>
      </c>
      <c r="C932" s="157">
        <v>79</v>
      </c>
      <c r="D932" s="158">
        <v>45511</v>
      </c>
      <c r="E932" s="158" t="s">
        <v>27</v>
      </c>
      <c r="F932" s="159" t="s">
        <v>327</v>
      </c>
      <c r="G932" s="164" t="s">
        <v>484</v>
      </c>
      <c r="H932" s="156" t="s">
        <v>90</v>
      </c>
      <c r="I932" s="166">
        <v>35633.97</v>
      </c>
      <c r="J932" s="166">
        <v>0</v>
      </c>
      <c r="K932" s="166">
        <v>35633.97</v>
      </c>
      <c r="L932" s="166">
        <v>3449.47</v>
      </c>
      <c r="M932" s="166">
        <v>0</v>
      </c>
      <c r="N932" s="162">
        <v>3449.47</v>
      </c>
      <c r="O932" s="163">
        <v>9.6802854130482785E-2</v>
      </c>
      <c r="P932" s="162">
        <v>0</v>
      </c>
      <c r="Q932" s="162">
        <v>3449.47</v>
      </c>
      <c r="R932" s="172">
        <v>172.4735</v>
      </c>
      <c r="S932" s="154"/>
      <c r="T932" s="171">
        <v>3276.9964999999997</v>
      </c>
      <c r="U932" s="155" t="s">
        <v>573</v>
      </c>
      <c r="W932" s="155"/>
    </row>
    <row r="933" spans="1:23">
      <c r="A933" s="155">
        <v>45513</v>
      </c>
      <c r="B933" s="156" t="s">
        <v>17</v>
      </c>
      <c r="C933" s="157">
        <v>77</v>
      </c>
      <c r="D933" s="158">
        <v>45513</v>
      </c>
      <c r="E933" s="158" t="s">
        <v>27</v>
      </c>
      <c r="F933" s="159" t="s">
        <v>327</v>
      </c>
      <c r="G933" s="164" t="s">
        <v>485</v>
      </c>
      <c r="H933" s="156" t="s">
        <v>486</v>
      </c>
      <c r="I933" s="166">
        <v>112640.43</v>
      </c>
      <c r="J933" s="166">
        <v>0</v>
      </c>
      <c r="K933" s="166">
        <v>112640.43</v>
      </c>
      <c r="L933" s="166">
        <v>11209.6</v>
      </c>
      <c r="M933" s="166">
        <v>11209.6</v>
      </c>
      <c r="N933" s="162">
        <v>22419.200000000001</v>
      </c>
      <c r="O933" s="163">
        <v>0.19903333110500379</v>
      </c>
      <c r="P933" s="162">
        <v>0</v>
      </c>
      <c r="Q933" s="162">
        <v>22419.200000000001</v>
      </c>
      <c r="R933" s="172">
        <v>1120.96</v>
      </c>
      <c r="S933" s="154"/>
      <c r="T933" s="171">
        <v>21298.240000000002</v>
      </c>
      <c r="U933" s="155" t="s">
        <v>573</v>
      </c>
      <c r="W933" s="155"/>
    </row>
    <row r="934" spans="1:23">
      <c r="A934" s="155">
        <v>45513</v>
      </c>
      <c r="B934" s="156" t="s">
        <v>17</v>
      </c>
      <c r="C934" s="157">
        <v>77</v>
      </c>
      <c r="D934" s="158">
        <v>45513</v>
      </c>
      <c r="E934" s="158" t="s">
        <v>27</v>
      </c>
      <c r="F934" s="159" t="s">
        <v>327</v>
      </c>
      <c r="G934" s="164" t="s">
        <v>487</v>
      </c>
      <c r="H934" s="156" t="s">
        <v>486</v>
      </c>
      <c r="I934" s="166">
        <v>13342.47</v>
      </c>
      <c r="J934" s="166">
        <v>0</v>
      </c>
      <c r="K934" s="166">
        <v>13342.47</v>
      </c>
      <c r="L934" s="166">
        <v>1324.29</v>
      </c>
      <c r="M934" s="166">
        <v>1324.29</v>
      </c>
      <c r="N934" s="162">
        <v>2648.58</v>
      </c>
      <c r="O934" s="163">
        <v>0.19850747275429512</v>
      </c>
      <c r="P934" s="162">
        <v>0</v>
      </c>
      <c r="Q934" s="162">
        <v>2648.58</v>
      </c>
      <c r="R934" s="172">
        <v>132.429</v>
      </c>
      <c r="S934" s="154"/>
      <c r="T934" s="171">
        <v>2516.1509999999998</v>
      </c>
      <c r="U934" s="155" t="s">
        <v>573</v>
      </c>
      <c r="W934" s="155"/>
    </row>
    <row r="935" spans="1:23">
      <c r="A935" s="155">
        <v>45513</v>
      </c>
      <c r="B935" s="156" t="s">
        <v>17</v>
      </c>
      <c r="C935" s="157">
        <v>77</v>
      </c>
      <c r="D935" s="158">
        <v>45513</v>
      </c>
      <c r="E935" s="158" t="s">
        <v>27</v>
      </c>
      <c r="F935" s="159" t="s">
        <v>327</v>
      </c>
      <c r="G935" s="164" t="s">
        <v>488</v>
      </c>
      <c r="H935" s="156" t="s">
        <v>486</v>
      </c>
      <c r="I935" s="166">
        <v>44438.9</v>
      </c>
      <c r="J935" s="166">
        <v>0</v>
      </c>
      <c r="K935" s="166">
        <v>44438.9</v>
      </c>
      <c r="L935" s="166">
        <v>11050</v>
      </c>
      <c r="M935" s="166">
        <v>4420</v>
      </c>
      <c r="N935" s="162">
        <v>15470</v>
      </c>
      <c r="O935" s="163">
        <v>0.34811842777386476</v>
      </c>
      <c r="P935" s="162">
        <v>0</v>
      </c>
      <c r="Q935" s="162">
        <v>15470</v>
      </c>
      <c r="R935" s="172">
        <v>773.5</v>
      </c>
      <c r="S935" s="154"/>
      <c r="T935" s="171">
        <v>14696.5</v>
      </c>
      <c r="U935" s="155" t="s">
        <v>573</v>
      </c>
      <c r="W935" s="155"/>
    </row>
    <row r="936" spans="1:23">
      <c r="A936" s="155">
        <v>45513</v>
      </c>
      <c r="B936" s="156" t="s">
        <v>17</v>
      </c>
      <c r="C936" s="157">
        <v>77</v>
      </c>
      <c r="D936" s="158">
        <v>45513</v>
      </c>
      <c r="E936" s="158" t="s">
        <v>27</v>
      </c>
      <c r="F936" s="159" t="s">
        <v>327</v>
      </c>
      <c r="G936" s="164" t="s">
        <v>489</v>
      </c>
      <c r="H936" s="156" t="s">
        <v>486</v>
      </c>
      <c r="I936" s="166">
        <v>251298.6</v>
      </c>
      <c r="J936" s="166">
        <v>0</v>
      </c>
      <c r="K936" s="166">
        <v>251298.6</v>
      </c>
      <c r="L936" s="166">
        <v>25013.3</v>
      </c>
      <c r="M936" s="166">
        <v>18759.98</v>
      </c>
      <c r="N936" s="162">
        <v>43773.279999999999</v>
      </c>
      <c r="O936" s="163">
        <v>0.17418831621027733</v>
      </c>
      <c r="P936" s="162">
        <v>0</v>
      </c>
      <c r="Q936" s="162">
        <v>43773.279999999999</v>
      </c>
      <c r="R936" s="172">
        <v>2188.6640000000002</v>
      </c>
      <c r="S936" s="154"/>
      <c r="T936" s="171">
        <v>41584.616000000002</v>
      </c>
      <c r="U936" s="155" t="s">
        <v>573</v>
      </c>
      <c r="W936" s="155"/>
    </row>
    <row r="937" spans="1:23">
      <c r="A937" s="155">
        <v>45513</v>
      </c>
      <c r="B937" s="156" t="s">
        <v>17</v>
      </c>
      <c r="C937" s="157">
        <v>77</v>
      </c>
      <c r="D937" s="158">
        <v>45513</v>
      </c>
      <c r="E937" s="158" t="s">
        <v>27</v>
      </c>
      <c r="F937" s="159" t="s">
        <v>327</v>
      </c>
      <c r="G937" s="164">
        <v>1317697</v>
      </c>
      <c r="H937" s="156" t="s">
        <v>486</v>
      </c>
      <c r="I937" s="166">
        <v>2774060.17</v>
      </c>
      <c r="J937" s="166">
        <v>0</v>
      </c>
      <c r="K937" s="166">
        <v>2774060.17</v>
      </c>
      <c r="L937" s="166">
        <v>276159.3</v>
      </c>
      <c r="M937" s="166">
        <v>207119.48</v>
      </c>
      <c r="N937" s="162">
        <v>483278.78</v>
      </c>
      <c r="O937" s="163">
        <v>0.17421351750996808</v>
      </c>
      <c r="P937" s="162">
        <v>0</v>
      </c>
      <c r="Q937" s="162">
        <v>483278.78</v>
      </c>
      <c r="R937" s="172">
        <v>24163.939000000002</v>
      </c>
      <c r="S937" s="154"/>
      <c r="T937" s="171">
        <v>459114.84100000001</v>
      </c>
      <c r="U937" s="155" t="s">
        <v>573</v>
      </c>
      <c r="W937" s="155"/>
    </row>
    <row r="938" spans="1:23">
      <c r="A938" s="155">
        <v>45517</v>
      </c>
      <c r="B938" s="156" t="s">
        <v>17</v>
      </c>
      <c r="C938" s="157">
        <v>73</v>
      </c>
      <c r="D938" s="158">
        <v>45514</v>
      </c>
      <c r="E938" s="158" t="s">
        <v>27</v>
      </c>
      <c r="F938" s="159" t="s">
        <v>453</v>
      </c>
      <c r="G938" s="164" t="s">
        <v>490</v>
      </c>
      <c r="H938" s="156" t="s">
        <v>20</v>
      </c>
      <c r="I938" s="166">
        <v>1170118.58</v>
      </c>
      <c r="J938" s="166">
        <v>0</v>
      </c>
      <c r="K938" s="166">
        <v>1170118.58</v>
      </c>
      <c r="L938" s="166"/>
      <c r="M938" s="166">
        <v>0</v>
      </c>
      <c r="N938" s="162">
        <v>0</v>
      </c>
      <c r="O938" s="163">
        <v>0</v>
      </c>
      <c r="P938" s="162">
        <v>0</v>
      </c>
      <c r="Q938" s="162">
        <v>0</v>
      </c>
      <c r="R938" s="172">
        <v>0</v>
      </c>
      <c r="S938" s="154"/>
      <c r="T938" s="171">
        <v>0</v>
      </c>
      <c r="U938" s="155" t="s">
        <v>573</v>
      </c>
      <c r="W938" s="155"/>
    </row>
    <row r="939" spans="1:23">
      <c r="A939" s="155">
        <v>45518</v>
      </c>
      <c r="B939" s="156" t="s">
        <v>17</v>
      </c>
      <c r="C939" s="157">
        <v>72</v>
      </c>
      <c r="D939" s="158">
        <v>45516</v>
      </c>
      <c r="E939" s="158" t="s">
        <v>27</v>
      </c>
      <c r="F939" s="159" t="s">
        <v>453</v>
      </c>
      <c r="G939" s="164" t="s">
        <v>491</v>
      </c>
      <c r="H939" s="156" t="s">
        <v>492</v>
      </c>
      <c r="I939" s="166">
        <v>1525.84</v>
      </c>
      <c r="J939" s="166">
        <v>1525.84</v>
      </c>
      <c r="K939" s="166">
        <v>0</v>
      </c>
      <c r="L939" s="166">
        <v>303.8</v>
      </c>
      <c r="M939" s="166">
        <v>0</v>
      </c>
      <c r="N939" s="162">
        <v>303.8</v>
      </c>
      <c r="O939" s="163">
        <v>0.19910344465999058</v>
      </c>
      <c r="P939" s="162">
        <v>303.8</v>
      </c>
      <c r="Q939" s="162">
        <v>0</v>
      </c>
      <c r="R939" s="172">
        <v>0</v>
      </c>
      <c r="S939" s="154"/>
      <c r="T939" s="171">
        <v>0</v>
      </c>
      <c r="U939" s="155" t="s">
        <v>573</v>
      </c>
      <c r="W939" s="155"/>
    </row>
    <row r="940" spans="1:23">
      <c r="A940" s="155">
        <v>45519</v>
      </c>
      <c r="B940" s="156" t="s">
        <v>17</v>
      </c>
      <c r="C940" s="157">
        <v>71</v>
      </c>
      <c r="D940" s="158">
        <v>45517</v>
      </c>
      <c r="E940" s="158" t="s">
        <v>27</v>
      </c>
      <c r="F940" s="159" t="s">
        <v>453</v>
      </c>
      <c r="G940" s="164" t="s">
        <v>493</v>
      </c>
      <c r="H940" s="156" t="s">
        <v>445</v>
      </c>
      <c r="I940" s="166">
        <v>59525.34</v>
      </c>
      <c r="J940" s="166">
        <v>0</v>
      </c>
      <c r="K940" s="166">
        <v>59525.34</v>
      </c>
      <c r="L940" s="166">
        <v>5925.87</v>
      </c>
      <c r="M940" s="166">
        <v>0</v>
      </c>
      <c r="N940" s="162">
        <v>5925.87</v>
      </c>
      <c r="O940" s="163">
        <v>9.9552056317527962E-2</v>
      </c>
      <c r="P940" s="162">
        <v>0</v>
      </c>
      <c r="Q940" s="162">
        <v>5925.87</v>
      </c>
      <c r="R940" s="172">
        <v>296.29349999999999</v>
      </c>
      <c r="S940" s="154"/>
      <c r="T940" s="171">
        <v>5629.5765000000001</v>
      </c>
      <c r="U940" s="155" t="s">
        <v>573</v>
      </c>
      <c r="W940" s="155"/>
    </row>
    <row r="941" spans="1:23">
      <c r="A941" s="155">
        <v>45519</v>
      </c>
      <c r="B941" s="156" t="s">
        <v>17</v>
      </c>
      <c r="C941" s="157">
        <v>71</v>
      </c>
      <c r="D941" s="158">
        <v>45518</v>
      </c>
      <c r="E941" s="158" t="s">
        <v>27</v>
      </c>
      <c r="F941" s="159" t="s">
        <v>453</v>
      </c>
      <c r="G941" s="164" t="s">
        <v>494</v>
      </c>
      <c r="H941" s="156" t="s">
        <v>495</v>
      </c>
      <c r="I941" s="166">
        <v>1759177.65</v>
      </c>
      <c r="J941" s="166">
        <v>1759177.65</v>
      </c>
      <c r="K941" s="166">
        <v>0</v>
      </c>
      <c r="L941" s="166">
        <v>175125.7</v>
      </c>
      <c r="M941" s="166">
        <v>0</v>
      </c>
      <c r="N941" s="162">
        <v>175125.7</v>
      </c>
      <c r="O941" s="163">
        <v>9.9549752692685706E-2</v>
      </c>
      <c r="P941" s="162">
        <v>175125.7</v>
      </c>
      <c r="Q941" s="162">
        <v>0</v>
      </c>
      <c r="R941" s="172">
        <v>0</v>
      </c>
      <c r="S941" s="154"/>
      <c r="T941" s="171">
        <v>0</v>
      </c>
      <c r="U941" s="155" t="s">
        <v>573</v>
      </c>
      <c r="W941" s="155"/>
    </row>
    <row r="942" spans="1:23">
      <c r="A942" s="155">
        <v>45520</v>
      </c>
      <c r="B942" s="156" t="s">
        <v>17</v>
      </c>
      <c r="C942" s="157">
        <v>70</v>
      </c>
      <c r="D942" s="158">
        <v>45519</v>
      </c>
      <c r="E942" s="158" t="s">
        <v>27</v>
      </c>
      <c r="F942" s="159" t="s">
        <v>453</v>
      </c>
      <c r="G942" s="164" t="s">
        <v>496</v>
      </c>
      <c r="H942" s="156" t="s">
        <v>320</v>
      </c>
      <c r="I942" s="166">
        <v>81563.320000000007</v>
      </c>
      <c r="J942" s="166">
        <v>81563.320000000007</v>
      </c>
      <c r="K942" s="166">
        <v>0</v>
      </c>
      <c r="L942" s="166">
        <v>8119.79</v>
      </c>
      <c r="M942" s="166">
        <v>0</v>
      </c>
      <c r="N942" s="162">
        <v>8119.79</v>
      </c>
      <c r="O942" s="163">
        <v>9.9551979983159081E-2</v>
      </c>
      <c r="P942" s="162">
        <v>8119.7899999999991</v>
      </c>
      <c r="Q942" s="162">
        <v>0</v>
      </c>
      <c r="R942" s="172">
        <v>0</v>
      </c>
      <c r="S942" s="154"/>
      <c r="T942" s="171">
        <v>0</v>
      </c>
      <c r="U942" s="155" t="s">
        <v>573</v>
      </c>
      <c r="W942" s="155"/>
    </row>
    <row r="943" spans="1:23">
      <c r="A943" s="155">
        <v>45523</v>
      </c>
      <c r="B943" s="156" t="s">
        <v>17</v>
      </c>
      <c r="C943" s="157">
        <v>67</v>
      </c>
      <c r="D943" s="158">
        <v>45521</v>
      </c>
      <c r="E943" s="158" t="s">
        <v>27</v>
      </c>
      <c r="F943" s="159" t="s">
        <v>453</v>
      </c>
      <c r="G943" s="164" t="s">
        <v>497</v>
      </c>
      <c r="H943" s="156" t="s">
        <v>257</v>
      </c>
      <c r="I943" s="166">
        <v>74093.55</v>
      </c>
      <c r="J943" s="166">
        <v>0</v>
      </c>
      <c r="K943" s="166">
        <v>74093.55</v>
      </c>
      <c r="L943" s="166">
        <v>7376.16</v>
      </c>
      <c r="M943" s="166">
        <v>0</v>
      </c>
      <c r="N943" s="162">
        <v>7376.16</v>
      </c>
      <c r="O943" s="163">
        <v>9.9551985294266496E-2</v>
      </c>
      <c r="P943" s="162">
        <v>0</v>
      </c>
      <c r="Q943" s="162">
        <v>7376.16</v>
      </c>
      <c r="R943" s="172">
        <v>368.80799999999999</v>
      </c>
      <c r="S943" s="154"/>
      <c r="T943" s="171">
        <v>7007.3519999999999</v>
      </c>
      <c r="U943" s="155" t="s">
        <v>573</v>
      </c>
      <c r="W943" s="155"/>
    </row>
    <row r="944" spans="1:23">
      <c r="A944" s="155">
        <v>45523</v>
      </c>
      <c r="B944" s="156" t="s">
        <v>17</v>
      </c>
      <c r="C944" s="157">
        <v>67</v>
      </c>
      <c r="D944" s="158">
        <v>45522</v>
      </c>
      <c r="E944" s="158" t="s">
        <v>27</v>
      </c>
      <c r="F944" s="159" t="s">
        <v>453</v>
      </c>
      <c r="G944" s="164" t="s">
        <v>498</v>
      </c>
      <c r="H944" s="156" t="s">
        <v>257</v>
      </c>
      <c r="I944" s="166">
        <v>76035.75</v>
      </c>
      <c r="J944" s="166">
        <v>0</v>
      </c>
      <c r="K944" s="166">
        <v>76035.75</v>
      </c>
      <c r="L944" s="166">
        <v>7569.51</v>
      </c>
      <c r="M944" s="166">
        <v>0</v>
      </c>
      <c r="N944" s="162">
        <v>7569.51</v>
      </c>
      <c r="O944" s="163">
        <v>9.9551987058719094E-2</v>
      </c>
      <c r="P944" s="162">
        <v>0</v>
      </c>
      <c r="Q944" s="162">
        <v>7569.51</v>
      </c>
      <c r="R944" s="172">
        <v>378.47550000000001</v>
      </c>
      <c r="S944" s="154"/>
      <c r="T944" s="171">
        <v>7191.0344999999998</v>
      </c>
      <c r="U944" s="155" t="s">
        <v>573</v>
      </c>
      <c r="W944" s="155"/>
    </row>
    <row r="945" spans="1:23">
      <c r="A945" s="155">
        <v>45523</v>
      </c>
      <c r="B945" s="156" t="s">
        <v>17</v>
      </c>
      <c r="C945" s="157">
        <v>67</v>
      </c>
      <c r="D945" s="158">
        <v>45523</v>
      </c>
      <c r="E945" s="158" t="s">
        <v>27</v>
      </c>
      <c r="F945" s="159" t="s">
        <v>453</v>
      </c>
      <c r="G945" s="164" t="s">
        <v>499</v>
      </c>
      <c r="H945" s="156" t="s">
        <v>257</v>
      </c>
      <c r="I945" s="166">
        <v>29514.83</v>
      </c>
      <c r="J945" s="166">
        <v>0</v>
      </c>
      <c r="K945" s="166">
        <v>29514.83</v>
      </c>
      <c r="L945" s="166">
        <v>2938.26</v>
      </c>
      <c r="M945" s="166">
        <v>0</v>
      </c>
      <c r="N945" s="162">
        <v>2938.26</v>
      </c>
      <c r="O945" s="163">
        <v>9.9551987932845962E-2</v>
      </c>
      <c r="P945" s="162">
        <v>0</v>
      </c>
      <c r="Q945" s="162">
        <v>2938.26</v>
      </c>
      <c r="R945" s="172">
        <v>146.91300000000001</v>
      </c>
      <c r="S945" s="154"/>
      <c r="T945" s="171">
        <v>2791.3470000000002</v>
      </c>
      <c r="U945" s="155" t="s">
        <v>573</v>
      </c>
      <c r="W945" s="155"/>
    </row>
    <row r="946" spans="1:23">
      <c r="A946" s="155">
        <v>45523</v>
      </c>
      <c r="B946" s="156" t="s">
        <v>17</v>
      </c>
      <c r="C946" s="157">
        <v>67</v>
      </c>
      <c r="D946" s="158">
        <v>45524</v>
      </c>
      <c r="E946" s="158" t="s">
        <v>27</v>
      </c>
      <c r="F946" s="159" t="s">
        <v>453</v>
      </c>
      <c r="G946" s="164" t="s">
        <v>500</v>
      </c>
      <c r="H946" s="156" t="s">
        <v>257</v>
      </c>
      <c r="I946" s="166">
        <v>63515.73</v>
      </c>
      <c r="J946" s="166">
        <v>0</v>
      </c>
      <c r="K946" s="166">
        <v>63515.73</v>
      </c>
      <c r="L946" s="166">
        <v>6323.12</v>
      </c>
      <c r="M946" s="166">
        <v>0</v>
      </c>
      <c r="N946" s="162">
        <v>6323.12</v>
      </c>
      <c r="O946" s="163">
        <v>9.9552032228866758E-2</v>
      </c>
      <c r="P946" s="162">
        <v>0</v>
      </c>
      <c r="Q946" s="162">
        <v>6323.12</v>
      </c>
      <c r="R946" s="172">
        <v>316.15600000000001</v>
      </c>
      <c r="S946" s="154"/>
      <c r="T946" s="171">
        <v>6006.9639999999999</v>
      </c>
      <c r="U946" s="155" t="s">
        <v>573</v>
      </c>
      <c r="W946" s="155"/>
    </row>
    <row r="947" spans="1:23">
      <c r="A947" s="155">
        <v>45523</v>
      </c>
      <c r="B947" s="156" t="s">
        <v>17</v>
      </c>
      <c r="C947" s="157">
        <v>67</v>
      </c>
      <c r="D947" s="158">
        <v>45525</v>
      </c>
      <c r="E947" s="158" t="s">
        <v>27</v>
      </c>
      <c r="F947" s="159" t="s">
        <v>453</v>
      </c>
      <c r="G947" s="164" t="s">
        <v>501</v>
      </c>
      <c r="H947" s="156" t="s">
        <v>257</v>
      </c>
      <c r="I947" s="166">
        <v>203525.7</v>
      </c>
      <c r="J947" s="166">
        <v>0</v>
      </c>
      <c r="K947" s="166">
        <v>203525.7</v>
      </c>
      <c r="L947" s="166">
        <v>20261.39</v>
      </c>
      <c r="M947" s="166">
        <v>0</v>
      </c>
      <c r="N947" s="162">
        <v>20261.39</v>
      </c>
      <c r="O947" s="163">
        <v>9.9551997610129811E-2</v>
      </c>
      <c r="P947" s="162">
        <v>0</v>
      </c>
      <c r="Q947" s="162">
        <v>20261.39</v>
      </c>
      <c r="R947" s="172">
        <v>1013.0695000000001</v>
      </c>
      <c r="S947" s="154"/>
      <c r="T947" s="171">
        <v>19248.320499999998</v>
      </c>
      <c r="U947" s="155" t="s">
        <v>573</v>
      </c>
      <c r="W947" s="155"/>
    </row>
    <row r="948" spans="1:23">
      <c r="A948" s="155">
        <v>45523</v>
      </c>
      <c r="B948" s="156" t="s">
        <v>17</v>
      </c>
      <c r="C948" s="157">
        <v>67</v>
      </c>
      <c r="D948" s="158">
        <v>45526</v>
      </c>
      <c r="E948" s="158" t="s">
        <v>27</v>
      </c>
      <c r="F948" s="159" t="s">
        <v>453</v>
      </c>
      <c r="G948" s="164" t="s">
        <v>502</v>
      </c>
      <c r="H948" s="156" t="s">
        <v>257</v>
      </c>
      <c r="I948" s="166">
        <v>171536.09</v>
      </c>
      <c r="J948" s="166">
        <v>0</v>
      </c>
      <c r="K948" s="166">
        <v>171536.09</v>
      </c>
      <c r="L948" s="166">
        <v>17076.759999999998</v>
      </c>
      <c r="M948" s="166">
        <v>0</v>
      </c>
      <c r="N948" s="162">
        <v>17076.759999999998</v>
      </c>
      <c r="O948" s="163">
        <v>9.9551995151574216E-2</v>
      </c>
      <c r="P948" s="162">
        <v>0</v>
      </c>
      <c r="Q948" s="162">
        <v>17076.759999999998</v>
      </c>
      <c r="R948" s="172">
        <v>853.83799999999997</v>
      </c>
      <c r="S948" s="154"/>
      <c r="T948" s="171">
        <v>16222.921999999999</v>
      </c>
      <c r="U948" s="155" t="s">
        <v>573</v>
      </c>
      <c r="W948" s="155"/>
    </row>
    <row r="949" spans="1:23">
      <c r="A949" s="155">
        <v>45526</v>
      </c>
      <c r="B949" s="156" t="s">
        <v>17</v>
      </c>
      <c r="C949" s="157">
        <v>64</v>
      </c>
      <c r="D949" s="158">
        <v>45527</v>
      </c>
      <c r="E949" s="158" t="s">
        <v>27</v>
      </c>
      <c r="F949" s="159" t="s">
        <v>453</v>
      </c>
      <c r="G949" s="164" t="s">
        <v>503</v>
      </c>
      <c r="H949" s="156" t="s">
        <v>320</v>
      </c>
      <c r="I949" s="166">
        <v>220460.96</v>
      </c>
      <c r="J949" s="166">
        <v>220460.96</v>
      </c>
      <c r="K949" s="166">
        <v>0</v>
      </c>
      <c r="L949" s="166">
        <v>21947.33</v>
      </c>
      <c r="M949" s="166">
        <v>0</v>
      </c>
      <c r="N949" s="162">
        <v>21947.33</v>
      </c>
      <c r="O949" s="163">
        <v>9.9552002313697638E-2</v>
      </c>
      <c r="P949" s="162">
        <v>21947.33</v>
      </c>
      <c r="Q949" s="162">
        <v>0</v>
      </c>
      <c r="R949" s="172">
        <v>0</v>
      </c>
      <c r="S949" s="154"/>
      <c r="T949" s="171">
        <v>0</v>
      </c>
      <c r="U949" s="155" t="s">
        <v>573</v>
      </c>
      <c r="W949" s="155"/>
    </row>
    <row r="950" spans="1:23">
      <c r="A950" s="155">
        <v>45526</v>
      </c>
      <c r="B950" s="156" t="s">
        <v>17</v>
      </c>
      <c r="C950" s="157">
        <v>64</v>
      </c>
      <c r="D950" s="158">
        <v>45528</v>
      </c>
      <c r="E950" s="158" t="s">
        <v>27</v>
      </c>
      <c r="F950" s="159" t="s">
        <v>453</v>
      </c>
      <c r="G950" s="164" t="s">
        <v>504</v>
      </c>
      <c r="H950" s="156" t="s">
        <v>235</v>
      </c>
      <c r="I950" s="166">
        <v>1858.75</v>
      </c>
      <c r="J950" s="166">
        <v>0</v>
      </c>
      <c r="K950" s="166">
        <v>1858.75</v>
      </c>
      <c r="L950" s="166">
        <v>185.04</v>
      </c>
      <c r="M950" s="166">
        <v>0</v>
      </c>
      <c r="N950" s="162">
        <v>185.04</v>
      </c>
      <c r="O950" s="163">
        <v>9.9550773369199722E-2</v>
      </c>
      <c r="P950" s="162">
        <v>0</v>
      </c>
      <c r="Q950" s="162">
        <v>185.04</v>
      </c>
      <c r="R950" s="172">
        <v>9.2520000000000007</v>
      </c>
      <c r="S950" s="154"/>
      <c r="T950" s="171">
        <v>175.78799999999998</v>
      </c>
      <c r="U950" s="155" t="s">
        <v>573</v>
      </c>
      <c r="W950" s="155"/>
    </row>
    <row r="951" spans="1:23">
      <c r="A951" s="155">
        <v>45526</v>
      </c>
      <c r="B951" s="156" t="s">
        <v>17</v>
      </c>
      <c r="C951" s="157">
        <v>64</v>
      </c>
      <c r="D951" s="158">
        <v>45529</v>
      </c>
      <c r="E951" s="158" t="s">
        <v>27</v>
      </c>
      <c r="F951" s="159" t="s">
        <v>453</v>
      </c>
      <c r="G951" s="164" t="s">
        <v>505</v>
      </c>
      <c r="H951" s="156" t="s">
        <v>235</v>
      </c>
      <c r="I951" s="166">
        <v>34631.449999999997</v>
      </c>
      <c r="J951" s="166">
        <v>0</v>
      </c>
      <c r="K951" s="166">
        <v>34631.449999999997</v>
      </c>
      <c r="L951" s="166">
        <v>3447.63</v>
      </c>
      <c r="M951" s="166">
        <v>0</v>
      </c>
      <c r="N951" s="162">
        <v>3447.63</v>
      </c>
      <c r="O951" s="163">
        <v>9.9551996812146201E-2</v>
      </c>
      <c r="P951" s="162">
        <v>0</v>
      </c>
      <c r="Q951" s="162">
        <v>3447.63</v>
      </c>
      <c r="R951" s="172">
        <v>172.38150000000002</v>
      </c>
      <c r="S951" s="154"/>
      <c r="T951" s="171">
        <v>3275.2485000000001</v>
      </c>
      <c r="U951" s="155" t="s">
        <v>573</v>
      </c>
      <c r="W951" s="155"/>
    </row>
    <row r="952" spans="1:23">
      <c r="A952" s="155">
        <v>45526</v>
      </c>
      <c r="B952" s="156" t="s">
        <v>17</v>
      </c>
      <c r="C952" s="157">
        <v>64</v>
      </c>
      <c r="D952" s="158">
        <v>45530</v>
      </c>
      <c r="E952" s="158" t="s">
        <v>27</v>
      </c>
      <c r="F952" s="159" t="s">
        <v>453</v>
      </c>
      <c r="G952" s="164" t="s">
        <v>506</v>
      </c>
      <c r="H952" s="156" t="s">
        <v>235</v>
      </c>
      <c r="I952" s="166">
        <v>3424.01</v>
      </c>
      <c r="J952" s="166">
        <v>0</v>
      </c>
      <c r="K952" s="166">
        <v>3424.01</v>
      </c>
      <c r="L952" s="166">
        <v>340.87</v>
      </c>
      <c r="M952" s="166">
        <v>0</v>
      </c>
      <c r="N952" s="162">
        <v>340.87</v>
      </c>
      <c r="O952" s="163">
        <v>9.955286345542215E-2</v>
      </c>
      <c r="P952" s="162">
        <v>0</v>
      </c>
      <c r="Q952" s="162">
        <v>340.87</v>
      </c>
      <c r="R952" s="172">
        <v>17.043500000000002</v>
      </c>
      <c r="S952" s="154"/>
      <c r="T952" s="171">
        <v>323.82650000000001</v>
      </c>
      <c r="U952" s="155" t="s">
        <v>573</v>
      </c>
      <c r="W952" s="155"/>
    </row>
    <row r="953" spans="1:23">
      <c r="A953" s="155">
        <v>45526</v>
      </c>
      <c r="B953" s="156" t="s">
        <v>17</v>
      </c>
      <c r="C953" s="157">
        <v>64</v>
      </c>
      <c r="D953" s="158">
        <v>45531</v>
      </c>
      <c r="E953" s="158" t="s">
        <v>27</v>
      </c>
      <c r="F953" s="159" t="s">
        <v>453</v>
      </c>
      <c r="G953" s="164" t="s">
        <v>507</v>
      </c>
      <c r="H953" s="156" t="s">
        <v>235</v>
      </c>
      <c r="I953" s="166">
        <v>18587.5</v>
      </c>
      <c r="J953" s="166">
        <v>0</v>
      </c>
      <c r="K953" s="166">
        <v>18587.5</v>
      </c>
      <c r="L953" s="166">
        <v>1850.42</v>
      </c>
      <c r="M953" s="166">
        <v>0</v>
      </c>
      <c r="N953" s="162">
        <v>1850.42</v>
      </c>
      <c r="O953" s="163">
        <v>9.9551849361129791E-2</v>
      </c>
      <c r="P953" s="162">
        <v>0</v>
      </c>
      <c r="Q953" s="162">
        <v>1850.42</v>
      </c>
      <c r="R953" s="172">
        <v>92.521000000000015</v>
      </c>
      <c r="S953" s="154"/>
      <c r="T953" s="171">
        <v>1757.8990000000001</v>
      </c>
      <c r="U953" s="155" t="s">
        <v>573</v>
      </c>
      <c r="W953" s="155"/>
    </row>
    <row r="954" spans="1:23">
      <c r="A954" s="155">
        <v>45526</v>
      </c>
      <c r="B954" s="156" t="s">
        <v>17</v>
      </c>
      <c r="C954" s="157">
        <v>64</v>
      </c>
      <c r="D954" s="158">
        <v>45532</v>
      </c>
      <c r="E954" s="158" t="s">
        <v>27</v>
      </c>
      <c r="F954" s="159" t="s">
        <v>453</v>
      </c>
      <c r="G954" s="164" t="s">
        <v>508</v>
      </c>
      <c r="H954" s="156" t="s">
        <v>235</v>
      </c>
      <c r="I954" s="166">
        <v>22598.48</v>
      </c>
      <c r="J954" s="166">
        <v>0</v>
      </c>
      <c r="K954" s="166">
        <v>22598.48</v>
      </c>
      <c r="L954" s="166">
        <v>2249.73</v>
      </c>
      <c r="M954" s="166">
        <v>0</v>
      </c>
      <c r="N954" s="162">
        <v>2249.73</v>
      </c>
      <c r="O954" s="163">
        <v>9.955227077219353E-2</v>
      </c>
      <c r="P954" s="162">
        <v>0</v>
      </c>
      <c r="Q954" s="162">
        <v>2249.73</v>
      </c>
      <c r="R954" s="172">
        <v>112.48650000000001</v>
      </c>
      <c r="S954" s="154"/>
      <c r="T954" s="171">
        <v>2137.2435</v>
      </c>
      <c r="U954" s="155" t="s">
        <v>573</v>
      </c>
      <c r="W954" s="155"/>
    </row>
    <row r="955" spans="1:23">
      <c r="A955" s="155">
        <v>45526</v>
      </c>
      <c r="B955" s="156" t="s">
        <v>17</v>
      </c>
      <c r="C955" s="157">
        <v>64</v>
      </c>
      <c r="D955" s="158">
        <v>45533</v>
      </c>
      <c r="E955" s="158" t="s">
        <v>27</v>
      </c>
      <c r="F955" s="159" t="s">
        <v>453</v>
      </c>
      <c r="G955" s="164" t="s">
        <v>509</v>
      </c>
      <c r="H955" s="156" t="s">
        <v>235</v>
      </c>
      <c r="I955" s="166">
        <v>30816.13</v>
      </c>
      <c r="J955" s="166">
        <v>0</v>
      </c>
      <c r="K955" s="166">
        <v>30816.13</v>
      </c>
      <c r="L955" s="166">
        <v>3067.81</v>
      </c>
      <c r="M955" s="166">
        <v>0</v>
      </c>
      <c r="N955" s="162">
        <v>3067.81</v>
      </c>
      <c r="O955" s="163">
        <v>9.9552085222901113E-2</v>
      </c>
      <c r="P955" s="162">
        <v>0</v>
      </c>
      <c r="Q955" s="162">
        <v>3067.81</v>
      </c>
      <c r="R955" s="172">
        <v>153.3905</v>
      </c>
      <c r="S955" s="154"/>
      <c r="T955" s="171">
        <v>2914.4195</v>
      </c>
      <c r="U955" s="155" t="s">
        <v>573</v>
      </c>
      <c r="W955" s="155"/>
    </row>
    <row r="956" spans="1:23">
      <c r="A956" s="155">
        <v>45526</v>
      </c>
      <c r="B956" s="156" t="s">
        <v>17</v>
      </c>
      <c r="C956" s="157">
        <v>64</v>
      </c>
      <c r="D956" s="158">
        <v>45534</v>
      </c>
      <c r="E956" s="158" t="s">
        <v>27</v>
      </c>
      <c r="F956" s="159" t="s">
        <v>453</v>
      </c>
      <c r="G956" s="164" t="s">
        <v>510</v>
      </c>
      <c r="H956" s="156" t="s">
        <v>235</v>
      </c>
      <c r="I956" s="166">
        <v>24457.25</v>
      </c>
      <c r="J956" s="166">
        <v>0</v>
      </c>
      <c r="K956" s="166">
        <v>24457.25</v>
      </c>
      <c r="L956" s="166">
        <v>2434.77</v>
      </c>
      <c r="M956" s="166">
        <v>0</v>
      </c>
      <c r="N956" s="162">
        <v>2434.77</v>
      </c>
      <c r="O956" s="163">
        <v>9.9552075560416647E-2</v>
      </c>
      <c r="P956" s="162">
        <v>0</v>
      </c>
      <c r="Q956" s="162">
        <v>2434.77</v>
      </c>
      <c r="R956" s="172">
        <v>121.7385</v>
      </c>
      <c r="S956" s="154"/>
      <c r="T956" s="171">
        <v>2313.0315000000001</v>
      </c>
      <c r="U956" s="155" t="s">
        <v>573</v>
      </c>
      <c r="W956" s="155"/>
    </row>
    <row r="957" spans="1:23">
      <c r="A957" s="155">
        <v>45527</v>
      </c>
      <c r="B957" s="156" t="s">
        <v>17</v>
      </c>
      <c r="C957" s="157">
        <v>63</v>
      </c>
      <c r="D957" s="158">
        <v>45536</v>
      </c>
      <c r="E957" s="158" t="s">
        <v>27</v>
      </c>
      <c r="F957" s="159" t="s">
        <v>453</v>
      </c>
      <c r="G957" s="164" t="s">
        <v>511</v>
      </c>
      <c r="H957" s="156" t="s">
        <v>283</v>
      </c>
      <c r="I957" s="166">
        <v>2525.5700000000002</v>
      </c>
      <c r="J957" s="166">
        <v>2525.5700000000002</v>
      </c>
      <c r="K957" s="166">
        <v>0</v>
      </c>
      <c r="L957" s="166">
        <v>628.55999999999995</v>
      </c>
      <c r="M957" s="166">
        <v>0</v>
      </c>
      <c r="N957" s="162">
        <v>628.55999999999995</v>
      </c>
      <c r="O957" s="163">
        <v>0.24887847099862601</v>
      </c>
      <c r="P957" s="162">
        <v>628.55999999999995</v>
      </c>
      <c r="Q957" s="162">
        <v>0</v>
      </c>
      <c r="R957" s="172">
        <v>0</v>
      </c>
      <c r="S957" s="154"/>
      <c r="T957" s="171">
        <v>0</v>
      </c>
      <c r="U957" s="155" t="s">
        <v>573</v>
      </c>
      <c r="W957" s="155"/>
    </row>
    <row r="958" spans="1:23">
      <c r="A958" s="155">
        <v>45527</v>
      </c>
      <c r="B958" s="156" t="s">
        <v>17</v>
      </c>
      <c r="C958" s="157">
        <v>63</v>
      </c>
      <c r="D958" s="158">
        <v>45537</v>
      </c>
      <c r="E958" s="158" t="s">
        <v>27</v>
      </c>
      <c r="F958" s="159" t="s">
        <v>453</v>
      </c>
      <c r="G958" s="164" t="s">
        <v>512</v>
      </c>
      <c r="H958" s="156" t="s">
        <v>283</v>
      </c>
      <c r="I958" s="166">
        <v>1784.98</v>
      </c>
      <c r="J958" s="166">
        <v>1784.98</v>
      </c>
      <c r="K958" s="166">
        <v>0</v>
      </c>
      <c r="L958" s="166">
        <v>177.7</v>
      </c>
      <c r="M958" s="166">
        <v>0</v>
      </c>
      <c r="N958" s="162">
        <v>177.7</v>
      </c>
      <c r="O958" s="163">
        <v>9.9552936167352002E-2</v>
      </c>
      <c r="P958" s="162">
        <v>177.7</v>
      </c>
      <c r="Q958" s="162">
        <v>0</v>
      </c>
      <c r="R958" s="172">
        <v>0</v>
      </c>
      <c r="S958" s="154"/>
      <c r="T958" s="171">
        <v>0</v>
      </c>
      <c r="U958" s="155" t="s">
        <v>573</v>
      </c>
      <c r="W958" s="155"/>
    </row>
    <row r="959" spans="1:23">
      <c r="A959" s="155">
        <v>45527</v>
      </c>
      <c r="B959" s="156" t="s">
        <v>17</v>
      </c>
      <c r="C959" s="157">
        <v>63</v>
      </c>
      <c r="D959" s="158">
        <v>45538</v>
      </c>
      <c r="E959" s="158" t="s">
        <v>27</v>
      </c>
      <c r="F959" s="159" t="s">
        <v>453</v>
      </c>
      <c r="G959" s="164" t="s">
        <v>513</v>
      </c>
      <c r="H959" s="156" t="s">
        <v>283</v>
      </c>
      <c r="I959" s="166">
        <v>5949.95</v>
      </c>
      <c r="J959" s="166">
        <v>5949.95</v>
      </c>
      <c r="K959" s="166">
        <v>0</v>
      </c>
      <c r="L959" s="166">
        <v>592.33000000000004</v>
      </c>
      <c r="M959" s="166">
        <v>0</v>
      </c>
      <c r="N959" s="162">
        <v>592.33000000000004</v>
      </c>
      <c r="O959" s="163">
        <v>9.9552097076446036E-2</v>
      </c>
      <c r="P959" s="162">
        <v>592.33000000000004</v>
      </c>
      <c r="Q959" s="162">
        <v>0</v>
      </c>
      <c r="R959" s="172">
        <v>0</v>
      </c>
      <c r="S959" s="154"/>
      <c r="T959" s="171">
        <v>0</v>
      </c>
      <c r="U959" s="155" t="s">
        <v>573</v>
      </c>
      <c r="W959" s="155"/>
    </row>
    <row r="960" spans="1:23">
      <c r="A960" s="155">
        <v>45527</v>
      </c>
      <c r="B960" s="156" t="s">
        <v>17</v>
      </c>
      <c r="C960" s="157">
        <v>63</v>
      </c>
      <c r="D960" s="158">
        <v>45539</v>
      </c>
      <c r="E960" s="158" t="s">
        <v>27</v>
      </c>
      <c r="F960" s="159" t="s">
        <v>453</v>
      </c>
      <c r="G960" s="164" t="s">
        <v>514</v>
      </c>
      <c r="H960" s="156" t="s">
        <v>283</v>
      </c>
      <c r="I960" s="166">
        <v>2848.38</v>
      </c>
      <c r="J960" s="166">
        <v>2848.38</v>
      </c>
      <c r="K960" s="166">
        <v>0</v>
      </c>
      <c r="L960" s="166">
        <v>283.56</v>
      </c>
      <c r="M960" s="166">
        <v>0</v>
      </c>
      <c r="N960" s="162">
        <v>283.56</v>
      </c>
      <c r="O960" s="163">
        <v>9.9551323910433295E-2</v>
      </c>
      <c r="P960" s="162">
        <v>283.56</v>
      </c>
      <c r="Q960" s="162">
        <v>0</v>
      </c>
      <c r="R960" s="172">
        <v>0</v>
      </c>
      <c r="S960" s="154"/>
      <c r="T960" s="171">
        <v>0</v>
      </c>
      <c r="U960" s="155" t="s">
        <v>573</v>
      </c>
      <c r="W960" s="155"/>
    </row>
    <row r="961" spans="1:23">
      <c r="A961" s="155">
        <v>45527</v>
      </c>
      <c r="B961" s="156" t="s">
        <v>17</v>
      </c>
      <c r="C961" s="157">
        <v>63</v>
      </c>
      <c r="D961" s="158">
        <v>45540</v>
      </c>
      <c r="E961" s="158" t="s">
        <v>27</v>
      </c>
      <c r="F961" s="159" t="s">
        <v>453</v>
      </c>
      <c r="G961" s="164" t="s">
        <v>515</v>
      </c>
      <c r="H961" s="156" t="s">
        <v>283</v>
      </c>
      <c r="I961" s="166">
        <v>6329.72</v>
      </c>
      <c r="J961" s="166">
        <v>6329.72</v>
      </c>
      <c r="K961" s="166">
        <v>0</v>
      </c>
      <c r="L961" s="166">
        <v>1260.27</v>
      </c>
      <c r="M961" s="166">
        <v>0</v>
      </c>
      <c r="N961" s="162">
        <v>1260.27</v>
      </c>
      <c r="O961" s="163">
        <v>0.19910359383985388</v>
      </c>
      <c r="P961" s="162">
        <v>1260.27</v>
      </c>
      <c r="Q961" s="162">
        <v>0</v>
      </c>
      <c r="R961" s="172">
        <v>0</v>
      </c>
      <c r="S961" s="154"/>
      <c r="T961" s="171">
        <v>0</v>
      </c>
      <c r="U961" s="155" t="s">
        <v>573</v>
      </c>
      <c r="W961" s="155"/>
    </row>
    <row r="962" spans="1:23">
      <c r="A962" s="155">
        <v>45530</v>
      </c>
      <c r="B962" s="156" t="s">
        <v>17</v>
      </c>
      <c r="C962" s="157">
        <v>60</v>
      </c>
      <c r="D962" s="158">
        <v>45546</v>
      </c>
      <c r="E962" s="158" t="s">
        <v>25</v>
      </c>
      <c r="F962" s="159" t="s">
        <v>453</v>
      </c>
      <c r="G962" s="164" t="s">
        <v>516</v>
      </c>
      <c r="H962" s="156" t="s">
        <v>115</v>
      </c>
      <c r="I962" s="166">
        <v>6450.07</v>
      </c>
      <c r="J962" s="166">
        <v>0</v>
      </c>
      <c r="K962" s="166">
        <v>6450.07</v>
      </c>
      <c r="L962" s="166">
        <v>1608.77</v>
      </c>
      <c r="M962" s="166">
        <v>0</v>
      </c>
      <c r="N962" s="162">
        <v>1608.77</v>
      </c>
      <c r="O962" s="163">
        <v>0.24941899855350408</v>
      </c>
      <c r="P962" s="162">
        <v>0</v>
      </c>
      <c r="Q962" s="162">
        <v>1608.77</v>
      </c>
      <c r="R962" s="172">
        <v>80.438500000000005</v>
      </c>
      <c r="S962" s="154"/>
      <c r="T962" s="171">
        <v>1528.3315</v>
      </c>
      <c r="U962" s="155" t="s">
        <v>573</v>
      </c>
      <c r="W962" s="155"/>
    </row>
    <row r="963" spans="1:23">
      <c r="A963" s="155">
        <v>45530</v>
      </c>
      <c r="B963" s="156" t="s">
        <v>17</v>
      </c>
      <c r="C963" s="157">
        <v>60</v>
      </c>
      <c r="D963" s="158">
        <v>45547</v>
      </c>
      <c r="E963" s="158" t="s">
        <v>25</v>
      </c>
      <c r="F963" s="159" t="s">
        <v>453</v>
      </c>
      <c r="G963" s="164" t="s">
        <v>517</v>
      </c>
      <c r="H963" s="156" t="s">
        <v>115</v>
      </c>
      <c r="I963" s="166">
        <v>350.07</v>
      </c>
      <c r="J963" s="166">
        <v>0</v>
      </c>
      <c r="K963" s="166">
        <v>350.07</v>
      </c>
      <c r="L963" s="166">
        <v>34.85</v>
      </c>
      <c r="M963" s="166">
        <v>0</v>
      </c>
      <c r="N963" s="162">
        <v>34.85</v>
      </c>
      <c r="O963" s="163">
        <v>9.9551518267775016E-2</v>
      </c>
      <c r="P963" s="162">
        <v>0</v>
      </c>
      <c r="Q963" s="162">
        <v>34.85</v>
      </c>
      <c r="R963" s="172">
        <v>1.7425000000000002</v>
      </c>
      <c r="S963" s="154"/>
      <c r="T963" s="171">
        <v>33.107500000000002</v>
      </c>
      <c r="U963" s="155" t="s">
        <v>573</v>
      </c>
      <c r="W963" s="155"/>
    </row>
    <row r="964" spans="1:23">
      <c r="A964" s="155">
        <v>45530</v>
      </c>
      <c r="B964" s="156" t="s">
        <v>17</v>
      </c>
      <c r="C964" s="157">
        <v>60</v>
      </c>
      <c r="D964" s="158">
        <v>45548</v>
      </c>
      <c r="E964" s="158" t="s">
        <v>25</v>
      </c>
      <c r="F964" s="159" t="s">
        <v>453</v>
      </c>
      <c r="G964" s="164" t="s">
        <v>518</v>
      </c>
      <c r="H964" s="156" t="s">
        <v>115</v>
      </c>
      <c r="I964" s="166">
        <v>12336.81</v>
      </c>
      <c r="J964" s="166">
        <v>0</v>
      </c>
      <c r="K964" s="166">
        <v>12336.81</v>
      </c>
      <c r="L964" s="166">
        <v>1228.1600000000001</v>
      </c>
      <c r="M964" s="166">
        <v>0</v>
      </c>
      <c r="N964" s="162">
        <v>1228.1600000000001</v>
      </c>
      <c r="O964" s="163">
        <v>9.9552477504314341E-2</v>
      </c>
      <c r="P964" s="162">
        <v>0</v>
      </c>
      <c r="Q964" s="162">
        <v>1228.1600000000001</v>
      </c>
      <c r="R964" s="172">
        <v>61.408000000000008</v>
      </c>
      <c r="S964" s="154"/>
      <c r="T964" s="171">
        <v>1166.7520000000002</v>
      </c>
      <c r="U964" s="155" t="s">
        <v>573</v>
      </c>
      <c r="W964" s="155"/>
    </row>
    <row r="965" spans="1:23">
      <c r="A965" s="155">
        <v>45531</v>
      </c>
      <c r="B965" s="156" t="s">
        <v>17</v>
      </c>
      <c r="C965" s="157">
        <v>59</v>
      </c>
      <c r="D965" s="158">
        <v>45549</v>
      </c>
      <c r="E965" s="158" t="s">
        <v>25</v>
      </c>
      <c r="F965" s="159" t="s">
        <v>453</v>
      </c>
      <c r="G965" s="164" t="s">
        <v>519</v>
      </c>
      <c r="H965" s="156" t="s">
        <v>320</v>
      </c>
      <c r="I965" s="166">
        <v>104744.09</v>
      </c>
      <c r="J965" s="166">
        <v>104744.09</v>
      </c>
      <c r="K965" s="166">
        <v>0</v>
      </c>
      <c r="L965" s="166">
        <v>10427.49</v>
      </c>
      <c r="M965" s="166">
        <v>0</v>
      </c>
      <c r="N965" s="162">
        <v>10427.49</v>
      </c>
      <c r="O965" s="163">
        <v>9.9552060646094689E-2</v>
      </c>
      <c r="P965" s="162">
        <v>10427.49</v>
      </c>
      <c r="Q965" s="162">
        <v>0</v>
      </c>
      <c r="R965" s="172">
        <v>0</v>
      </c>
      <c r="S965" s="154"/>
      <c r="T965" s="171">
        <v>0</v>
      </c>
      <c r="U965" s="155" t="s">
        <v>573</v>
      </c>
      <c r="W965" s="155"/>
    </row>
    <row r="966" spans="1:23">
      <c r="A966" s="155">
        <v>45531</v>
      </c>
      <c r="B966" s="156" t="s">
        <v>17</v>
      </c>
      <c r="C966" s="157">
        <v>59</v>
      </c>
      <c r="D966" s="158">
        <v>45550</v>
      </c>
      <c r="E966" s="158" t="s">
        <v>25</v>
      </c>
      <c r="F966" s="159" t="s">
        <v>453</v>
      </c>
      <c r="G966" s="164" t="s">
        <v>520</v>
      </c>
      <c r="H966" s="156" t="s">
        <v>320</v>
      </c>
      <c r="I966" s="166">
        <v>132777.04</v>
      </c>
      <c r="J966" s="166">
        <v>132777.04</v>
      </c>
      <c r="K966" s="166">
        <v>0</v>
      </c>
      <c r="L966" s="166">
        <v>13218.22</v>
      </c>
      <c r="M966" s="166">
        <v>0</v>
      </c>
      <c r="N966" s="162">
        <v>13218.22</v>
      </c>
      <c r="O966" s="163">
        <v>9.9552000857979647E-2</v>
      </c>
      <c r="P966" s="162">
        <v>13218.22</v>
      </c>
      <c r="Q966" s="162">
        <v>0</v>
      </c>
      <c r="R966" s="172">
        <v>0</v>
      </c>
      <c r="S966" s="154"/>
      <c r="T966" s="171">
        <v>0</v>
      </c>
      <c r="U966" s="155" t="s">
        <v>573</v>
      </c>
      <c r="W966" s="155"/>
    </row>
    <row r="967" spans="1:23">
      <c r="A967" s="155">
        <v>45533</v>
      </c>
      <c r="B967" s="156" t="s">
        <v>17</v>
      </c>
      <c r="C967" s="157">
        <v>57</v>
      </c>
      <c r="D967" s="158">
        <v>45552</v>
      </c>
      <c r="E967" s="158" t="s">
        <v>25</v>
      </c>
      <c r="F967" s="159" t="s">
        <v>453</v>
      </c>
      <c r="G967" s="164" t="s">
        <v>521</v>
      </c>
      <c r="H967" s="156" t="s">
        <v>522</v>
      </c>
      <c r="I967" s="166">
        <v>52254.99</v>
      </c>
      <c r="J967" s="166">
        <v>0</v>
      </c>
      <c r="K967" s="166">
        <v>52254.99</v>
      </c>
      <c r="L967" s="166">
        <v>5202.09</v>
      </c>
      <c r="M967" s="166">
        <v>3706</v>
      </c>
      <c r="N967" s="162">
        <v>8908.09</v>
      </c>
      <c r="O967" s="163">
        <v>0.17047348014036556</v>
      </c>
      <c r="P967" s="162">
        <v>0</v>
      </c>
      <c r="Q967" s="162">
        <v>8908.09</v>
      </c>
      <c r="R967" s="172">
        <v>445.40450000000004</v>
      </c>
      <c r="S967" s="154"/>
      <c r="T967" s="171">
        <v>8462.6854999999996</v>
      </c>
      <c r="U967" s="155" t="s">
        <v>573</v>
      </c>
      <c r="W967" s="155"/>
    </row>
    <row r="968" spans="1:23">
      <c r="A968" s="155">
        <v>45533</v>
      </c>
      <c r="B968" s="156" t="s">
        <v>17</v>
      </c>
      <c r="C968" s="157">
        <v>57</v>
      </c>
      <c r="D968" s="158">
        <v>45553</v>
      </c>
      <c r="E968" s="158" t="s">
        <v>25</v>
      </c>
      <c r="F968" s="159" t="s">
        <v>453</v>
      </c>
      <c r="G968" s="164" t="s">
        <v>523</v>
      </c>
      <c r="H968" s="156" t="s">
        <v>524</v>
      </c>
      <c r="I968" s="166">
        <v>-71948.42</v>
      </c>
      <c r="J968" s="166">
        <v>0</v>
      </c>
      <c r="K968" s="166">
        <v>-71948.42</v>
      </c>
      <c r="L968" s="166">
        <v>-7162.61</v>
      </c>
      <c r="M968" s="166">
        <v>0</v>
      </c>
      <c r="N968" s="162">
        <v>-7162.61</v>
      </c>
      <c r="O968" s="163">
        <v>9.9552012399994325E-2</v>
      </c>
      <c r="P968" s="162">
        <v>0</v>
      </c>
      <c r="Q968" s="162">
        <v>-7162.61</v>
      </c>
      <c r="R968" s="172">
        <v>-358.13049999999998</v>
      </c>
      <c r="S968" s="154"/>
      <c r="T968" s="171">
        <v>-6804.4794999999995</v>
      </c>
      <c r="U968" s="155" t="s">
        <v>573</v>
      </c>
      <c r="W968" s="155"/>
    </row>
    <row r="969" spans="1:23">
      <c r="A969" s="155">
        <v>45533</v>
      </c>
      <c r="B969" s="156" t="s">
        <v>17</v>
      </c>
      <c r="C969" s="157">
        <v>57</v>
      </c>
      <c r="D969" s="158">
        <v>45554</v>
      </c>
      <c r="E969" s="158" t="s">
        <v>25</v>
      </c>
      <c r="F969" s="159" t="s">
        <v>453</v>
      </c>
      <c r="G969" s="164" t="s">
        <v>525</v>
      </c>
      <c r="H969" s="156" t="s">
        <v>524</v>
      </c>
      <c r="I969" s="166">
        <v>0</v>
      </c>
      <c r="J969" s="166">
        <v>0</v>
      </c>
      <c r="K969" s="166">
        <v>0</v>
      </c>
      <c r="L969" s="166"/>
      <c r="M969" s="166">
        <v>0</v>
      </c>
      <c r="N969" s="162">
        <v>0</v>
      </c>
      <c r="O969" s="163"/>
      <c r="P969" s="162">
        <v>0</v>
      </c>
      <c r="Q969" s="162">
        <v>0</v>
      </c>
      <c r="R969" s="172">
        <v>0</v>
      </c>
      <c r="S969" s="154"/>
      <c r="T969" s="171">
        <v>0</v>
      </c>
      <c r="U969" s="155" t="s">
        <v>573</v>
      </c>
      <c r="W969" s="155"/>
    </row>
    <row r="970" spans="1:23">
      <c r="A970" s="155">
        <v>45533</v>
      </c>
      <c r="B970" s="156" t="s">
        <v>17</v>
      </c>
      <c r="C970" s="157">
        <v>57</v>
      </c>
      <c r="D970" s="158">
        <v>45555</v>
      </c>
      <c r="E970" s="158" t="s">
        <v>25</v>
      </c>
      <c r="F970" s="159" t="s">
        <v>453</v>
      </c>
      <c r="G970" s="164" t="s">
        <v>526</v>
      </c>
      <c r="H970" s="156" t="s">
        <v>524</v>
      </c>
      <c r="I970" s="166">
        <v>42654.5</v>
      </c>
      <c r="J970" s="166">
        <v>0</v>
      </c>
      <c r="K970" s="166">
        <v>42654.5</v>
      </c>
      <c r="L970" s="166">
        <v>4246.34</v>
      </c>
      <c r="M970" s="166">
        <v>0</v>
      </c>
      <c r="N970" s="162">
        <v>4246.34</v>
      </c>
      <c r="O970" s="163">
        <v>9.9551981619758756E-2</v>
      </c>
      <c r="P970" s="162">
        <v>0</v>
      </c>
      <c r="Q970" s="162">
        <v>4246.34</v>
      </c>
      <c r="R970" s="172">
        <v>212.31700000000001</v>
      </c>
      <c r="S970" s="154"/>
      <c r="T970" s="171">
        <v>4034.0230000000001</v>
      </c>
      <c r="U970" s="155" t="s">
        <v>573</v>
      </c>
      <c r="W970" s="155"/>
    </row>
    <row r="971" spans="1:23">
      <c r="A971" s="155">
        <v>45534</v>
      </c>
      <c r="B971" s="156" t="s">
        <v>17</v>
      </c>
      <c r="C971" s="157">
        <v>56</v>
      </c>
      <c r="D971" s="158">
        <v>45556</v>
      </c>
      <c r="E971" s="158" t="s">
        <v>25</v>
      </c>
      <c r="F971" s="159" t="s">
        <v>453</v>
      </c>
      <c r="G971" s="164" t="s">
        <v>527</v>
      </c>
      <c r="H971" s="156" t="s">
        <v>320</v>
      </c>
      <c r="I971" s="166">
        <v>143597.98000000001</v>
      </c>
      <c r="J971" s="166">
        <v>143597.98000000001</v>
      </c>
      <c r="K971" s="166">
        <v>0</v>
      </c>
      <c r="L971" s="166">
        <v>14295.47</v>
      </c>
      <c r="M971" s="166">
        <v>0</v>
      </c>
      <c r="N971" s="162">
        <v>14295.47</v>
      </c>
      <c r="O971" s="163">
        <v>9.9552027124615527E-2</v>
      </c>
      <c r="P971" s="162">
        <v>14295.47</v>
      </c>
      <c r="Q971" s="162">
        <v>0</v>
      </c>
      <c r="R971" s="172">
        <v>0</v>
      </c>
      <c r="S971" s="154"/>
      <c r="T971" s="171">
        <v>0</v>
      </c>
      <c r="U971" s="155" t="s">
        <v>573</v>
      </c>
      <c r="W971" s="155"/>
    </row>
    <row r="972" spans="1:23">
      <c r="A972" s="155">
        <v>45534</v>
      </c>
      <c r="B972" s="156" t="s">
        <v>17</v>
      </c>
      <c r="C972" s="157">
        <v>56</v>
      </c>
      <c r="D972" s="158">
        <v>45557</v>
      </c>
      <c r="E972" s="158" t="s">
        <v>25</v>
      </c>
      <c r="F972" s="159" t="s">
        <v>453</v>
      </c>
      <c r="G972" s="164" t="s">
        <v>528</v>
      </c>
      <c r="H972" s="156" t="s">
        <v>320</v>
      </c>
      <c r="I972" s="166">
        <v>110053.22</v>
      </c>
      <c r="J972" s="166">
        <v>110053.22</v>
      </c>
      <c r="K972" s="166">
        <v>0</v>
      </c>
      <c r="L972" s="166">
        <v>10956.02</v>
      </c>
      <c r="M972" s="166">
        <v>0</v>
      </c>
      <c r="N972" s="162">
        <v>10956.02</v>
      </c>
      <c r="O972" s="163">
        <v>9.9552016742445154E-2</v>
      </c>
      <c r="P972" s="162">
        <v>10956.02</v>
      </c>
      <c r="Q972" s="162">
        <v>0</v>
      </c>
      <c r="R972" s="172">
        <v>0</v>
      </c>
      <c r="S972" s="154"/>
      <c r="T972" s="171">
        <v>0</v>
      </c>
      <c r="U972" s="155" t="s">
        <v>573</v>
      </c>
      <c r="W972" s="155"/>
    </row>
    <row r="973" spans="1:23">
      <c r="A973" s="155">
        <v>45534</v>
      </c>
      <c r="B973" s="156" t="s">
        <v>17</v>
      </c>
      <c r="C973" s="157">
        <v>56</v>
      </c>
      <c r="D973" s="158">
        <v>45558</v>
      </c>
      <c r="E973" s="158" t="s">
        <v>25</v>
      </c>
      <c r="F973" s="159" t="s">
        <v>453</v>
      </c>
      <c r="G973" s="164" t="s">
        <v>529</v>
      </c>
      <c r="H973" s="156" t="s">
        <v>320</v>
      </c>
      <c r="I973" s="166">
        <v>110053.22</v>
      </c>
      <c r="J973" s="166">
        <v>110053.22</v>
      </c>
      <c r="K973" s="166">
        <v>0</v>
      </c>
      <c r="L973" s="166">
        <v>10956.02</v>
      </c>
      <c r="M973" s="166">
        <v>0</v>
      </c>
      <c r="N973" s="162">
        <v>10956.02</v>
      </c>
      <c r="O973" s="163">
        <v>9.9552016742445154E-2</v>
      </c>
      <c r="P973" s="162">
        <v>10956.02</v>
      </c>
      <c r="Q973" s="162">
        <v>0</v>
      </c>
      <c r="R973" s="172">
        <v>0</v>
      </c>
      <c r="S973" s="154"/>
      <c r="T973" s="171">
        <v>0</v>
      </c>
      <c r="U973" s="155" t="s">
        <v>573</v>
      </c>
      <c r="W973" s="155"/>
    </row>
    <row r="974" spans="1:23">
      <c r="A974" s="155">
        <v>45534</v>
      </c>
      <c r="B974" s="156" t="s">
        <v>17</v>
      </c>
      <c r="C974" s="157">
        <v>56</v>
      </c>
      <c r="D974" s="158">
        <v>45559</v>
      </c>
      <c r="E974" s="158" t="s">
        <v>25</v>
      </c>
      <c r="F974" s="159" t="s">
        <v>453</v>
      </c>
      <c r="G974" s="164" t="s">
        <v>530</v>
      </c>
      <c r="H974" s="156" t="s">
        <v>320</v>
      </c>
      <c r="I974" s="166">
        <v>110053.22</v>
      </c>
      <c r="J974" s="166">
        <v>110053.22</v>
      </c>
      <c r="K974" s="166">
        <v>0</v>
      </c>
      <c r="L974" s="166">
        <v>10956.02</v>
      </c>
      <c r="M974" s="166">
        <v>0</v>
      </c>
      <c r="N974" s="162">
        <v>10956.02</v>
      </c>
      <c r="O974" s="163">
        <v>9.9552016742445154E-2</v>
      </c>
      <c r="P974" s="162">
        <v>10956.02</v>
      </c>
      <c r="Q974" s="162">
        <v>0</v>
      </c>
      <c r="R974" s="172">
        <v>0</v>
      </c>
      <c r="S974" s="154"/>
      <c r="T974" s="171">
        <v>0</v>
      </c>
      <c r="U974" s="155" t="s">
        <v>573</v>
      </c>
      <c r="W974" s="155"/>
    </row>
    <row r="975" spans="1:23">
      <c r="A975" s="155">
        <v>45534</v>
      </c>
      <c r="B975" s="156" t="s">
        <v>17</v>
      </c>
      <c r="C975" s="157">
        <v>56</v>
      </c>
      <c r="D975" s="158">
        <v>45560</v>
      </c>
      <c r="E975" s="158" t="s">
        <v>25</v>
      </c>
      <c r="F975" s="159" t="s">
        <v>453</v>
      </c>
      <c r="G975" s="164" t="s">
        <v>531</v>
      </c>
      <c r="H975" s="156" t="s">
        <v>107</v>
      </c>
      <c r="I975" s="166">
        <v>7696.99</v>
      </c>
      <c r="J975" s="166">
        <v>7696.99</v>
      </c>
      <c r="K975" s="166">
        <v>0</v>
      </c>
      <c r="L975" s="166">
        <v>766.25</v>
      </c>
      <c r="M975" s="166">
        <v>574.69000000000005</v>
      </c>
      <c r="N975" s="162">
        <v>1340.94</v>
      </c>
      <c r="O975" s="163">
        <v>0.17421615462667875</v>
      </c>
      <c r="P975" s="162">
        <v>1340.94</v>
      </c>
      <c r="Q975" s="162">
        <v>0</v>
      </c>
      <c r="R975" s="172">
        <v>0</v>
      </c>
      <c r="S975" s="154"/>
      <c r="T975" s="171">
        <v>0</v>
      </c>
      <c r="U975" s="155" t="s">
        <v>573</v>
      </c>
      <c r="W975" s="155"/>
    </row>
    <row r="976" spans="1:23">
      <c r="A976" s="155">
        <v>45534</v>
      </c>
      <c r="B976" s="156" t="s">
        <v>17</v>
      </c>
      <c r="C976" s="157">
        <v>56</v>
      </c>
      <c r="D976" s="158">
        <v>45565</v>
      </c>
      <c r="E976" s="158" t="s">
        <v>25</v>
      </c>
      <c r="F976" s="159" t="s">
        <v>453</v>
      </c>
      <c r="G976" s="164" t="s">
        <v>532</v>
      </c>
      <c r="H976" s="156" t="s">
        <v>110</v>
      </c>
      <c r="I976" s="166">
        <v>76257.88</v>
      </c>
      <c r="J976" s="166">
        <v>0</v>
      </c>
      <c r="K976" s="166">
        <v>76257.88</v>
      </c>
      <c r="L976" s="166">
        <v>7591.63</v>
      </c>
      <c r="M976" s="166">
        <v>0</v>
      </c>
      <c r="N976" s="162">
        <v>7591.63</v>
      </c>
      <c r="O976" s="163">
        <v>9.9552072520243146E-2</v>
      </c>
      <c r="P976" s="162">
        <v>0</v>
      </c>
      <c r="Q976" s="162">
        <v>7591.63</v>
      </c>
      <c r="R976" s="172">
        <v>379.58150000000001</v>
      </c>
      <c r="S976" s="154"/>
      <c r="T976" s="171">
        <v>7212.0484999999999</v>
      </c>
      <c r="U976" s="155" t="s">
        <v>573</v>
      </c>
      <c r="W976" s="155"/>
    </row>
    <row r="977" spans="1:23">
      <c r="A977" s="155">
        <v>45534</v>
      </c>
      <c r="B977" s="156" t="s">
        <v>17</v>
      </c>
      <c r="C977" s="157">
        <v>56</v>
      </c>
      <c r="D977" s="158">
        <v>45566</v>
      </c>
      <c r="E977" s="158" t="s">
        <v>25</v>
      </c>
      <c r="F977" s="159" t="s">
        <v>453</v>
      </c>
      <c r="G977" s="164" t="s">
        <v>533</v>
      </c>
      <c r="H977" s="156" t="s">
        <v>110</v>
      </c>
      <c r="I977" s="166">
        <v>55747.27</v>
      </c>
      <c r="J977" s="166">
        <v>0</v>
      </c>
      <c r="K977" s="166">
        <v>55747.27</v>
      </c>
      <c r="L977" s="166">
        <v>5549.75</v>
      </c>
      <c r="M977" s="166">
        <v>0</v>
      </c>
      <c r="N977" s="162">
        <v>5549.75</v>
      </c>
      <c r="O977" s="163">
        <v>9.9551960122890332E-2</v>
      </c>
      <c r="P977" s="162">
        <v>0</v>
      </c>
      <c r="Q977" s="162">
        <v>5549.75</v>
      </c>
      <c r="R977" s="172">
        <v>277.48750000000001</v>
      </c>
      <c r="S977" s="154"/>
      <c r="T977" s="171">
        <v>5272.2624999999998</v>
      </c>
      <c r="U977" s="155" t="s">
        <v>573</v>
      </c>
      <c r="W977" s="155"/>
    </row>
    <row r="978" spans="1:23">
      <c r="A978" s="155">
        <v>45534</v>
      </c>
      <c r="B978" s="156" t="s">
        <v>17</v>
      </c>
      <c r="C978" s="157">
        <v>56</v>
      </c>
      <c r="D978" s="158">
        <v>45567</v>
      </c>
      <c r="E978" s="158" t="s">
        <v>25</v>
      </c>
      <c r="F978" s="159" t="s">
        <v>453</v>
      </c>
      <c r="G978" s="164">
        <v>1317980</v>
      </c>
      <c r="H978" s="156" t="s">
        <v>534</v>
      </c>
      <c r="I978" s="166">
        <v>3448088</v>
      </c>
      <c r="J978" s="166">
        <v>0</v>
      </c>
      <c r="K978" s="166">
        <v>3448088</v>
      </c>
      <c r="L978" s="166">
        <v>275847</v>
      </c>
      <c r="M978" s="166">
        <v>0</v>
      </c>
      <c r="N978" s="162">
        <v>275847</v>
      </c>
      <c r="O978" s="163">
        <v>7.9999988399367991E-2</v>
      </c>
      <c r="P978" s="162">
        <v>0</v>
      </c>
      <c r="Q978" s="162">
        <v>275847</v>
      </c>
      <c r="R978" s="172">
        <v>13792.35</v>
      </c>
      <c r="S978" s="154"/>
      <c r="T978" s="171">
        <v>262054.65</v>
      </c>
      <c r="U978" s="155" t="s">
        <v>573</v>
      </c>
      <c r="W978" s="155"/>
    </row>
    <row r="979" spans="1:23">
      <c r="A979" s="155">
        <v>45537</v>
      </c>
      <c r="B979" s="156" t="s">
        <v>17</v>
      </c>
      <c r="C979" s="157">
        <v>53</v>
      </c>
      <c r="D979" s="158">
        <v>45568</v>
      </c>
      <c r="E979" s="158" t="s">
        <v>25</v>
      </c>
      <c r="F979" s="159" t="s">
        <v>453</v>
      </c>
      <c r="G979" s="164" t="s">
        <v>535</v>
      </c>
      <c r="H979" s="156" t="s">
        <v>351</v>
      </c>
      <c r="I979" s="166">
        <v>-8438.99</v>
      </c>
      <c r="J979" s="166">
        <v>0</v>
      </c>
      <c r="K979" s="166">
        <v>-8438.99</v>
      </c>
      <c r="L979" s="166">
        <v>-1680.24</v>
      </c>
      <c r="M979" s="166">
        <v>0</v>
      </c>
      <c r="N979" s="162">
        <v>-1680.24</v>
      </c>
      <c r="O979" s="163">
        <v>0.19910439519421164</v>
      </c>
      <c r="P979" s="162">
        <v>0</v>
      </c>
      <c r="Q979" s="162">
        <v>-1680.24</v>
      </c>
      <c r="R979" s="172">
        <v>-84.012</v>
      </c>
      <c r="S979" s="154"/>
      <c r="T979" s="171">
        <v>-1596.2280000000001</v>
      </c>
      <c r="U979" s="155" t="s">
        <v>573</v>
      </c>
      <c r="W979" s="155"/>
    </row>
    <row r="980" spans="1:23">
      <c r="A980" s="155">
        <v>45537</v>
      </c>
      <c r="B980" s="156" t="s">
        <v>17</v>
      </c>
      <c r="C980" s="157">
        <v>53</v>
      </c>
      <c r="D980" s="158">
        <v>45569</v>
      </c>
      <c r="E980" s="158" t="s">
        <v>25</v>
      </c>
      <c r="F980" s="159" t="s">
        <v>453</v>
      </c>
      <c r="G980" s="164" t="s">
        <v>536</v>
      </c>
      <c r="H980" s="156" t="s">
        <v>311</v>
      </c>
      <c r="I980" s="166">
        <v>197926.5</v>
      </c>
      <c r="J980" s="166">
        <v>0</v>
      </c>
      <c r="K980" s="166">
        <v>197926.5</v>
      </c>
      <c r="L980" s="166">
        <v>19700</v>
      </c>
      <c r="M980" s="166">
        <v>0</v>
      </c>
      <c r="N980" s="162">
        <v>19700</v>
      </c>
      <c r="O980" s="163">
        <v>9.9531896941541437E-2</v>
      </c>
      <c r="P980" s="162">
        <v>19700</v>
      </c>
      <c r="Q980" s="162">
        <v>0</v>
      </c>
      <c r="R980" s="172">
        <v>0</v>
      </c>
      <c r="S980" s="154"/>
      <c r="T980" s="171">
        <v>0</v>
      </c>
      <c r="U980" s="155" t="s">
        <v>573</v>
      </c>
      <c r="W980" s="155"/>
    </row>
    <row r="981" spans="1:23">
      <c r="A981" s="155">
        <v>45544</v>
      </c>
      <c r="B981" s="156" t="s">
        <v>17</v>
      </c>
      <c r="C981" s="157">
        <v>46</v>
      </c>
      <c r="D981" s="158">
        <v>45570</v>
      </c>
      <c r="E981" s="158" t="s">
        <v>25</v>
      </c>
      <c r="F981" s="159" t="s">
        <v>453</v>
      </c>
      <c r="G981" s="164" t="s">
        <v>537</v>
      </c>
      <c r="H981" s="156" t="s">
        <v>311</v>
      </c>
      <c r="I981" s="166">
        <v>49812.15</v>
      </c>
      <c r="J981" s="166">
        <v>49812.15</v>
      </c>
      <c r="K981" s="166">
        <v>0</v>
      </c>
      <c r="L981" s="166">
        <v>9917.7999999999993</v>
      </c>
      <c r="M981" s="166">
        <v>0</v>
      </c>
      <c r="N981" s="162">
        <v>9917.7999999999993</v>
      </c>
      <c r="O981" s="163">
        <v>0.19910403385519396</v>
      </c>
      <c r="P981" s="162">
        <v>0</v>
      </c>
      <c r="Q981" s="162">
        <v>0</v>
      </c>
      <c r="R981" s="172">
        <v>0</v>
      </c>
      <c r="S981" s="154"/>
      <c r="T981" s="171">
        <v>0</v>
      </c>
      <c r="U981" s="155" t="s">
        <v>573</v>
      </c>
      <c r="W981" s="155"/>
    </row>
    <row r="982" spans="1:23">
      <c r="A982" s="155">
        <v>45547</v>
      </c>
      <c r="B982" s="156" t="s">
        <v>17</v>
      </c>
      <c r="C982" s="157">
        <v>43</v>
      </c>
      <c r="D982" s="158">
        <v>45571</v>
      </c>
      <c r="E982" s="158" t="s">
        <v>25</v>
      </c>
      <c r="F982" s="159" t="s">
        <v>453</v>
      </c>
      <c r="G982" s="164" t="s">
        <v>538</v>
      </c>
      <c r="H982" s="156" t="s">
        <v>539</v>
      </c>
      <c r="I982" s="166">
        <v>6898932</v>
      </c>
      <c r="J982" s="166">
        <v>0</v>
      </c>
      <c r="K982" s="166">
        <v>6898932</v>
      </c>
      <c r="L982" s="166">
        <v>549442.06999999995</v>
      </c>
      <c r="M982" s="166">
        <v>0</v>
      </c>
      <c r="N982" s="162">
        <v>549442.06999999995</v>
      </c>
      <c r="O982" s="163">
        <v>7.9641612643812101E-2</v>
      </c>
      <c r="P982" s="162">
        <v>0</v>
      </c>
      <c r="Q982" s="162">
        <v>549442.06999999995</v>
      </c>
      <c r="R982" s="172">
        <v>27472.103499999997</v>
      </c>
      <c r="S982" s="154"/>
      <c r="T982" s="171">
        <v>521969.96649999998</v>
      </c>
      <c r="U982" s="155" t="s">
        <v>573</v>
      </c>
      <c r="W982" s="155"/>
    </row>
    <row r="983" spans="1:23">
      <c r="A983" s="155">
        <v>45548</v>
      </c>
      <c r="B983" s="156" t="s">
        <v>17</v>
      </c>
      <c r="C983" s="157">
        <v>42</v>
      </c>
      <c r="D983" s="158">
        <v>45572</v>
      </c>
      <c r="E983" s="158" t="s">
        <v>25</v>
      </c>
      <c r="F983" s="159" t="s">
        <v>453</v>
      </c>
      <c r="G983" s="164" t="s">
        <v>540</v>
      </c>
      <c r="H983" s="156" t="s">
        <v>437</v>
      </c>
      <c r="I983" s="166">
        <v>502250</v>
      </c>
      <c r="J983" s="166">
        <v>502250</v>
      </c>
      <c r="K983" s="166">
        <v>0</v>
      </c>
      <c r="L983" s="166">
        <v>50000</v>
      </c>
      <c r="M983" s="166">
        <v>0</v>
      </c>
      <c r="N983" s="162">
        <v>50000</v>
      </c>
      <c r="O983" s="163">
        <v>9.9552015928322551E-2</v>
      </c>
      <c r="P983" s="162">
        <v>50000</v>
      </c>
      <c r="Q983" s="162">
        <v>0</v>
      </c>
      <c r="R983" s="172">
        <v>0</v>
      </c>
      <c r="S983" s="154"/>
      <c r="T983" s="171">
        <v>0</v>
      </c>
      <c r="U983" s="155" t="s">
        <v>573</v>
      </c>
      <c r="W983" s="155"/>
    </row>
    <row r="984" spans="1:23">
      <c r="A984" s="155">
        <v>45551</v>
      </c>
      <c r="B984" s="156" t="s">
        <v>17</v>
      </c>
      <c r="C984" s="157">
        <v>39</v>
      </c>
      <c r="D984" s="158">
        <v>45574</v>
      </c>
      <c r="E984" s="158" t="s">
        <v>25</v>
      </c>
      <c r="F984" s="159" t="s">
        <v>453</v>
      </c>
      <c r="G984" s="164" t="s">
        <v>541</v>
      </c>
      <c r="H984" s="156" t="s">
        <v>542</v>
      </c>
      <c r="I984" s="166">
        <v>815752.67</v>
      </c>
      <c r="J984" s="166">
        <v>407876</v>
      </c>
      <c r="K984" s="166">
        <v>407876.67000000004</v>
      </c>
      <c r="L984" s="166">
        <v>80170.5</v>
      </c>
      <c r="M984" s="166">
        <v>0</v>
      </c>
      <c r="N984" s="162">
        <v>80170.5</v>
      </c>
      <c r="O984" s="163">
        <v>9.8277949859483751E-2</v>
      </c>
      <c r="P984" s="162">
        <v>40085.217076886795</v>
      </c>
      <c r="Q984" s="162">
        <v>40085.282923113205</v>
      </c>
      <c r="R984" s="172">
        <v>2004.2641461556605</v>
      </c>
      <c r="S984" s="154"/>
      <c r="T984" s="171">
        <v>38081.018776957542</v>
      </c>
      <c r="U984" s="155" t="s">
        <v>573</v>
      </c>
      <c r="W984" s="155"/>
    </row>
    <row r="985" spans="1:23">
      <c r="A985" s="155">
        <v>45551</v>
      </c>
      <c r="B985" s="156" t="s">
        <v>17</v>
      </c>
      <c r="C985" s="157">
        <v>39</v>
      </c>
      <c r="D985" s="158">
        <v>45601</v>
      </c>
      <c r="E985" s="158" t="s">
        <v>25</v>
      </c>
      <c r="F985" s="159" t="s">
        <v>453</v>
      </c>
      <c r="G985" s="164" t="s">
        <v>751</v>
      </c>
      <c r="H985" s="156" t="s">
        <v>572</v>
      </c>
      <c r="I985" s="166">
        <v>-7851866.9000000004</v>
      </c>
      <c r="J985" s="166"/>
      <c r="K985" s="166">
        <v>-7851866.9000000004</v>
      </c>
      <c r="L985" s="166">
        <v>-781669.18</v>
      </c>
      <c r="M985" s="166">
        <v>0</v>
      </c>
      <c r="N985" s="162">
        <v>-781669.18</v>
      </c>
      <c r="O985" s="163">
        <v>9.9552016094414442E-2</v>
      </c>
      <c r="P985" s="162">
        <v>0</v>
      </c>
      <c r="Q985" s="162">
        <v>-781669.18</v>
      </c>
      <c r="R985" s="172">
        <v>-39083.459000000003</v>
      </c>
      <c r="S985" s="154"/>
      <c r="T985" s="171">
        <v>-742585.72100000002</v>
      </c>
      <c r="U985" s="155" t="s">
        <v>573</v>
      </c>
      <c r="W985" s="155"/>
    </row>
    <row r="986" spans="1:23">
      <c r="A986" s="155">
        <v>45551</v>
      </c>
      <c r="B986" s="156" t="s">
        <v>17</v>
      </c>
      <c r="C986" s="157">
        <v>39</v>
      </c>
      <c r="D986" s="158">
        <v>45602</v>
      </c>
      <c r="E986" s="158" t="s">
        <v>25</v>
      </c>
      <c r="F986" s="159" t="s">
        <v>453</v>
      </c>
      <c r="G986" s="164" t="s">
        <v>752</v>
      </c>
      <c r="H986" s="156" t="s">
        <v>572</v>
      </c>
      <c r="I986" s="166">
        <v>7851866.9000000004</v>
      </c>
      <c r="J986" s="166"/>
      <c r="K986" s="166">
        <v>7851866.9000000004</v>
      </c>
      <c r="L986" s="166">
        <v>781669.18</v>
      </c>
      <c r="M986" s="166">
        <v>0</v>
      </c>
      <c r="N986" s="162">
        <v>781669.18</v>
      </c>
      <c r="O986" s="163">
        <v>9.9552016094414442E-2</v>
      </c>
      <c r="P986" s="162">
        <v>0</v>
      </c>
      <c r="Q986" s="162">
        <v>781669.18</v>
      </c>
      <c r="R986" s="172">
        <v>39083.459000000003</v>
      </c>
      <c r="S986" s="154"/>
      <c r="T986" s="171">
        <v>742585.72100000002</v>
      </c>
      <c r="U986" s="155" t="s">
        <v>573</v>
      </c>
      <c r="W986" s="155"/>
    </row>
    <row r="987" spans="1:23">
      <c r="A987" s="155">
        <v>45551</v>
      </c>
      <c r="B987" s="156" t="s">
        <v>17</v>
      </c>
      <c r="C987" s="157">
        <v>39</v>
      </c>
      <c r="D987" s="158">
        <v>45603</v>
      </c>
      <c r="E987" s="158" t="s">
        <v>25</v>
      </c>
      <c r="F987" s="159" t="s">
        <v>453</v>
      </c>
      <c r="G987" s="164" t="s">
        <v>673</v>
      </c>
      <c r="H987" s="156" t="s">
        <v>572</v>
      </c>
      <c r="I987" s="166">
        <v>6999116.9800000004</v>
      </c>
      <c r="J987" s="166">
        <v>6999117</v>
      </c>
      <c r="K987" s="166">
        <v>-1.9999999552965164E-2</v>
      </c>
      <c r="L987" s="166">
        <v>696776.21</v>
      </c>
      <c r="M987" s="166">
        <v>-696776</v>
      </c>
      <c r="N987" s="162">
        <v>0.2099999999627471</v>
      </c>
      <c r="O987" s="163">
        <v>3.0003784843548518E-8</v>
      </c>
      <c r="P987" s="162">
        <v>0.21000000056282278</v>
      </c>
      <c r="Q987" s="162">
        <v>-6.0007568345823333E-10</v>
      </c>
      <c r="R987" s="172">
        <v>-3.000378417291167E-11</v>
      </c>
      <c r="S987" s="154"/>
      <c r="T987" s="171">
        <v>-5.700718992853217E-10</v>
      </c>
      <c r="U987" s="155" t="s">
        <v>573</v>
      </c>
      <c r="W987" s="155"/>
    </row>
    <row r="988" spans="1:23">
      <c r="A988" s="155">
        <v>45552</v>
      </c>
      <c r="B988" s="156" t="s">
        <v>17</v>
      </c>
      <c r="C988" s="157">
        <v>38</v>
      </c>
      <c r="D988" s="158">
        <v>45604</v>
      </c>
      <c r="E988" s="158" t="s">
        <v>25</v>
      </c>
      <c r="F988" s="159" t="s">
        <v>453</v>
      </c>
      <c r="G988" s="164" t="s">
        <v>753</v>
      </c>
      <c r="H988" s="156" t="s">
        <v>754</v>
      </c>
      <c r="I988" s="166">
        <v>77145.600000000006</v>
      </c>
      <c r="J988" s="166"/>
      <c r="K988" s="166">
        <v>77145.600000000006</v>
      </c>
      <c r="L988" s="166">
        <v>15360</v>
      </c>
      <c r="M988" s="166">
        <v>0</v>
      </c>
      <c r="N988" s="162">
        <v>15360</v>
      </c>
      <c r="O988" s="163">
        <v>0.19910403185664508</v>
      </c>
      <c r="P988" s="162">
        <v>0</v>
      </c>
      <c r="Q988" s="162">
        <v>15360</v>
      </c>
      <c r="R988" s="172">
        <v>768</v>
      </c>
      <c r="S988" s="154"/>
      <c r="T988" s="171">
        <v>14592</v>
      </c>
      <c r="U988" s="155" t="s">
        <v>573</v>
      </c>
      <c r="W988" s="155"/>
    </row>
    <row r="989" spans="1:23">
      <c r="A989" s="155">
        <v>45554</v>
      </c>
      <c r="B989" s="156" t="s">
        <v>17</v>
      </c>
      <c r="C989" s="157">
        <v>36</v>
      </c>
      <c r="D989" s="158">
        <v>45575</v>
      </c>
      <c r="E989" s="158" t="s">
        <v>25</v>
      </c>
      <c r="F989" s="159" t="s">
        <v>453</v>
      </c>
      <c r="G989" s="164" t="s">
        <v>543</v>
      </c>
      <c r="H989" s="156" t="s">
        <v>90</v>
      </c>
      <c r="I989" s="166">
        <v>-76251.429999999993</v>
      </c>
      <c r="J989" s="166">
        <v>0</v>
      </c>
      <c r="K989" s="166">
        <v>-76251.429999999993</v>
      </c>
      <c r="L989" s="166">
        <v>-7590.98</v>
      </c>
      <c r="M989" s="166">
        <v>0</v>
      </c>
      <c r="N989" s="162">
        <v>-7590.98</v>
      </c>
      <c r="O989" s="163">
        <v>9.9551969058154055E-2</v>
      </c>
      <c r="P989" s="162">
        <v>0</v>
      </c>
      <c r="Q989" s="162">
        <v>-7590.98</v>
      </c>
      <c r="R989" s="172">
        <v>-379.54899999999998</v>
      </c>
      <c r="S989" s="154"/>
      <c r="T989" s="171">
        <v>-7211.4309999999996</v>
      </c>
      <c r="U989" s="155" t="s">
        <v>573</v>
      </c>
      <c r="W989" s="155"/>
    </row>
    <row r="990" spans="1:23">
      <c r="A990" s="155">
        <v>45554</v>
      </c>
      <c r="B990" s="156" t="s">
        <v>17</v>
      </c>
      <c r="C990" s="157">
        <v>36</v>
      </c>
      <c r="D990" s="158">
        <v>45576</v>
      </c>
      <c r="E990" s="158" t="s">
        <v>25</v>
      </c>
      <c r="F990" s="159" t="s">
        <v>453</v>
      </c>
      <c r="G990" s="164" t="s">
        <v>544</v>
      </c>
      <c r="H990" s="156" t="s">
        <v>90</v>
      </c>
      <c r="I990" s="166">
        <v>146297.39000000001</v>
      </c>
      <c r="J990" s="166">
        <v>0</v>
      </c>
      <c r="K990" s="166">
        <v>146297.39000000001</v>
      </c>
      <c r="L990" s="166">
        <v>14564.2</v>
      </c>
      <c r="M990" s="166">
        <v>0</v>
      </c>
      <c r="N990" s="162">
        <v>14564.2</v>
      </c>
      <c r="O990" s="163">
        <v>9.9552015247845502E-2</v>
      </c>
      <c r="P990" s="162">
        <v>0</v>
      </c>
      <c r="Q990" s="162">
        <v>14564.2</v>
      </c>
      <c r="R990" s="172">
        <v>728.21</v>
      </c>
      <c r="S990" s="154"/>
      <c r="T990" s="171">
        <v>13835.990000000002</v>
      </c>
      <c r="U990" s="155" t="s">
        <v>573</v>
      </c>
      <c r="W990" s="155"/>
    </row>
    <row r="991" spans="1:23">
      <c r="A991" s="155">
        <v>45558</v>
      </c>
      <c r="B991" s="156" t="s">
        <v>17</v>
      </c>
      <c r="C991" s="157">
        <v>32</v>
      </c>
      <c r="D991" s="158">
        <v>45577</v>
      </c>
      <c r="E991" s="158" t="s">
        <v>25</v>
      </c>
      <c r="F991" s="159" t="s">
        <v>453</v>
      </c>
      <c r="G991" s="164" t="s">
        <v>545</v>
      </c>
      <c r="H991" s="156" t="s">
        <v>320</v>
      </c>
      <c r="I991" s="166">
        <v>179170.94</v>
      </c>
      <c r="J991" s="166">
        <v>179170.94</v>
      </c>
      <c r="K991" s="166">
        <v>0</v>
      </c>
      <c r="L991" s="166">
        <v>17836.830000000002</v>
      </c>
      <c r="M991" s="166">
        <v>0</v>
      </c>
      <c r="N991" s="162">
        <v>17836.830000000002</v>
      </c>
      <c r="O991" s="163">
        <v>9.9552025568432026E-2</v>
      </c>
      <c r="P991" s="162">
        <v>17836.830000000002</v>
      </c>
      <c r="Q991" s="162">
        <v>0</v>
      </c>
      <c r="R991" s="172">
        <v>0</v>
      </c>
      <c r="S991" s="154"/>
      <c r="T991" s="171">
        <v>0</v>
      </c>
      <c r="U991" s="155" t="s">
        <v>573</v>
      </c>
      <c r="W991" s="155"/>
    </row>
    <row r="992" spans="1:23">
      <c r="A992" s="155">
        <v>45558</v>
      </c>
      <c r="B992" s="156" t="s">
        <v>17</v>
      </c>
      <c r="C992" s="157">
        <v>32</v>
      </c>
      <c r="D992" s="158">
        <v>45578</v>
      </c>
      <c r="E992" s="158" t="s">
        <v>25</v>
      </c>
      <c r="F992" s="159" t="s">
        <v>453</v>
      </c>
      <c r="G992" s="164" t="s">
        <v>546</v>
      </c>
      <c r="H992" s="156" t="s">
        <v>320</v>
      </c>
      <c r="I992" s="166">
        <v>105630.2</v>
      </c>
      <c r="J992" s="166">
        <v>105630.2</v>
      </c>
      <c r="K992" s="166">
        <v>0</v>
      </c>
      <c r="L992" s="166">
        <v>10515.7</v>
      </c>
      <c r="M992" s="166">
        <v>0</v>
      </c>
      <c r="N992" s="162">
        <v>10515.7</v>
      </c>
      <c r="O992" s="163">
        <v>9.9552022054298875E-2</v>
      </c>
      <c r="P992" s="162">
        <v>10515.7</v>
      </c>
      <c r="Q992" s="162">
        <v>0</v>
      </c>
      <c r="R992" s="172">
        <v>0</v>
      </c>
      <c r="S992" s="154"/>
      <c r="T992" s="171">
        <v>0</v>
      </c>
      <c r="U992" s="155" t="s">
        <v>573</v>
      </c>
      <c r="W992" s="155"/>
    </row>
    <row r="993" spans="1:23">
      <c r="A993" s="155">
        <v>45558</v>
      </c>
      <c r="B993" s="156" t="s">
        <v>17</v>
      </c>
      <c r="C993" s="157">
        <v>32</v>
      </c>
      <c r="D993" s="158">
        <v>45579</v>
      </c>
      <c r="E993" s="158" t="s">
        <v>25</v>
      </c>
      <c r="F993" s="159" t="s">
        <v>453</v>
      </c>
      <c r="G993" s="164" t="s">
        <v>547</v>
      </c>
      <c r="H993" s="156" t="s">
        <v>320</v>
      </c>
      <c r="I993" s="166">
        <v>162023.85</v>
      </c>
      <c r="J993" s="166">
        <v>162023.85</v>
      </c>
      <c r="K993" s="166">
        <v>0</v>
      </c>
      <c r="L993" s="166">
        <v>16129.8</v>
      </c>
      <c r="M993" s="166">
        <v>0</v>
      </c>
      <c r="N993" s="162">
        <v>16129.8</v>
      </c>
      <c r="O993" s="163">
        <v>9.9552010398469101E-2</v>
      </c>
      <c r="P993" s="162">
        <v>16129.8</v>
      </c>
      <c r="Q993" s="162">
        <v>0</v>
      </c>
      <c r="R993" s="172">
        <v>0</v>
      </c>
      <c r="S993" s="154"/>
      <c r="T993" s="171">
        <v>0</v>
      </c>
      <c r="U993" s="155" t="s">
        <v>573</v>
      </c>
      <c r="W993" s="155"/>
    </row>
    <row r="994" spans="1:23">
      <c r="A994" s="155">
        <v>45559</v>
      </c>
      <c r="B994" s="156" t="s">
        <v>17</v>
      </c>
      <c r="C994" s="157">
        <v>31</v>
      </c>
      <c r="D994" s="158">
        <v>45580</v>
      </c>
      <c r="E994" s="158" t="s">
        <v>25</v>
      </c>
      <c r="F994" s="159" t="s">
        <v>453</v>
      </c>
      <c r="G994" s="164" t="s">
        <v>548</v>
      </c>
      <c r="H994" s="156" t="s">
        <v>549</v>
      </c>
      <c r="I994" s="166">
        <v>7031.5</v>
      </c>
      <c r="J994" s="166">
        <v>7031.5</v>
      </c>
      <c r="K994" s="166">
        <v>0</v>
      </c>
      <c r="L994" s="166">
        <v>1750</v>
      </c>
      <c r="M994" s="166">
        <v>0</v>
      </c>
      <c r="N994" s="162">
        <v>1750</v>
      </c>
      <c r="O994" s="163">
        <v>0.24888003982080636</v>
      </c>
      <c r="P994" s="162">
        <v>1750</v>
      </c>
      <c r="Q994" s="162">
        <v>0</v>
      </c>
      <c r="R994" s="172">
        <v>0</v>
      </c>
      <c r="S994" s="154"/>
      <c r="T994" s="171">
        <v>0</v>
      </c>
      <c r="U994" s="155" t="s">
        <v>573</v>
      </c>
      <c r="W994" s="155"/>
    </row>
    <row r="995" spans="1:23">
      <c r="A995" s="155">
        <v>45559</v>
      </c>
      <c r="B995" s="156" t="s">
        <v>17</v>
      </c>
      <c r="C995" s="157">
        <v>31</v>
      </c>
      <c r="D995" s="158">
        <v>45581</v>
      </c>
      <c r="E995" s="158" t="s">
        <v>25</v>
      </c>
      <c r="F995" s="159" t="s">
        <v>453</v>
      </c>
      <c r="G995" s="164" t="s">
        <v>550</v>
      </c>
      <c r="H995" s="156" t="s">
        <v>549</v>
      </c>
      <c r="I995" s="166">
        <v>5022.5</v>
      </c>
      <c r="J995" s="166">
        <v>5022.5</v>
      </c>
      <c r="K995" s="166">
        <v>0</v>
      </c>
      <c r="L995" s="166">
        <v>500</v>
      </c>
      <c r="M995" s="166">
        <v>0</v>
      </c>
      <c r="N995" s="162">
        <v>500</v>
      </c>
      <c r="O995" s="163">
        <v>9.9552015928322551E-2</v>
      </c>
      <c r="P995" s="162">
        <v>500</v>
      </c>
      <c r="Q995" s="162">
        <v>0</v>
      </c>
      <c r="R995" s="172">
        <v>0</v>
      </c>
      <c r="S995" s="154"/>
      <c r="T995" s="171">
        <v>0</v>
      </c>
      <c r="U995" s="155" t="s">
        <v>573</v>
      </c>
      <c r="W995" s="155"/>
    </row>
    <row r="996" spans="1:23">
      <c r="A996" s="155">
        <v>45559</v>
      </c>
      <c r="B996" s="156" t="s">
        <v>17</v>
      </c>
      <c r="C996" s="157">
        <v>31</v>
      </c>
      <c r="D996" s="158">
        <v>45582</v>
      </c>
      <c r="E996" s="158" t="s">
        <v>25</v>
      </c>
      <c r="F996" s="159" t="s">
        <v>453</v>
      </c>
      <c r="G996" s="164" t="s">
        <v>551</v>
      </c>
      <c r="H996" s="156" t="s">
        <v>549</v>
      </c>
      <c r="I996" s="166">
        <v>22601.25</v>
      </c>
      <c r="J996" s="166">
        <v>22601.25</v>
      </c>
      <c r="K996" s="166">
        <v>0</v>
      </c>
      <c r="L996" s="166">
        <v>2250</v>
      </c>
      <c r="M996" s="166">
        <v>0</v>
      </c>
      <c r="N996" s="162">
        <v>2250</v>
      </c>
      <c r="O996" s="163">
        <v>9.9552015928322551E-2</v>
      </c>
      <c r="P996" s="162">
        <v>2250</v>
      </c>
      <c r="Q996" s="162">
        <v>0</v>
      </c>
      <c r="R996" s="172">
        <v>0</v>
      </c>
      <c r="S996" s="154"/>
      <c r="T996" s="171">
        <v>0</v>
      </c>
      <c r="U996" s="155" t="s">
        <v>573</v>
      </c>
      <c r="W996" s="155"/>
    </row>
    <row r="997" spans="1:23">
      <c r="A997" s="155">
        <v>45559</v>
      </c>
      <c r="B997" s="156" t="s">
        <v>17</v>
      </c>
      <c r="C997" s="157">
        <v>31</v>
      </c>
      <c r="D997" s="158">
        <v>45583</v>
      </c>
      <c r="E997" s="158" t="s">
        <v>25</v>
      </c>
      <c r="F997" s="159" t="s">
        <v>453</v>
      </c>
      <c r="G997" s="164" t="s">
        <v>552</v>
      </c>
      <c r="H997" s="156" t="s">
        <v>549</v>
      </c>
      <c r="I997" s="166">
        <v>91219.65</v>
      </c>
      <c r="J997" s="166">
        <v>91219.65</v>
      </c>
      <c r="K997" s="166">
        <v>0</v>
      </c>
      <c r="L997" s="166">
        <v>18162.2</v>
      </c>
      <c r="M997" s="166">
        <v>0</v>
      </c>
      <c r="N997" s="162">
        <v>18162.2</v>
      </c>
      <c r="O997" s="163">
        <v>0.19910403076530114</v>
      </c>
      <c r="P997" s="162">
        <v>18162.2</v>
      </c>
      <c r="Q997" s="162">
        <v>0</v>
      </c>
      <c r="R997" s="172">
        <v>0</v>
      </c>
      <c r="S997" s="154"/>
      <c r="T997" s="171">
        <v>0</v>
      </c>
      <c r="U997" s="155" t="s">
        <v>573</v>
      </c>
      <c r="W997" s="155"/>
    </row>
    <row r="998" spans="1:23">
      <c r="A998" s="155">
        <v>45559</v>
      </c>
      <c r="B998" s="156" t="s">
        <v>17</v>
      </c>
      <c r="C998" s="157">
        <v>31</v>
      </c>
      <c r="D998" s="158">
        <v>45584</v>
      </c>
      <c r="E998" s="158" t="s">
        <v>25</v>
      </c>
      <c r="F998" s="159" t="s">
        <v>453</v>
      </c>
      <c r="G998" s="164" t="s">
        <v>553</v>
      </c>
      <c r="H998" s="156" t="s">
        <v>549</v>
      </c>
      <c r="I998" s="166">
        <v>22802.15</v>
      </c>
      <c r="J998" s="166">
        <v>22802.15</v>
      </c>
      <c r="K998" s="166">
        <v>0</v>
      </c>
      <c r="L998" s="166">
        <v>4540</v>
      </c>
      <c r="M998" s="166">
        <v>0</v>
      </c>
      <c r="N998" s="162">
        <v>4540</v>
      </c>
      <c r="O998" s="163">
        <v>0.19910403185664508</v>
      </c>
      <c r="P998" s="162">
        <v>4540</v>
      </c>
      <c r="Q998" s="162">
        <v>0</v>
      </c>
      <c r="R998" s="172">
        <v>0</v>
      </c>
      <c r="S998" s="154"/>
      <c r="T998" s="171">
        <v>0</v>
      </c>
      <c r="U998" s="155" t="s">
        <v>573</v>
      </c>
      <c r="W998" s="155"/>
    </row>
    <row r="999" spans="1:23">
      <c r="A999" s="155">
        <v>45561</v>
      </c>
      <c r="B999" s="156" t="s">
        <v>17</v>
      </c>
      <c r="C999" s="157">
        <v>29</v>
      </c>
      <c r="D999" s="158">
        <v>45585</v>
      </c>
      <c r="E999" s="158" t="s">
        <v>23</v>
      </c>
      <c r="F999" s="159" t="s">
        <v>453</v>
      </c>
      <c r="G999" s="164" t="s">
        <v>554</v>
      </c>
      <c r="H999" s="156" t="s">
        <v>20</v>
      </c>
      <c r="I999" s="166">
        <v>511813.14</v>
      </c>
      <c r="J999" s="166">
        <v>0</v>
      </c>
      <c r="K999" s="166">
        <v>511813.14</v>
      </c>
      <c r="L999" s="166"/>
      <c r="M999" s="166">
        <v>0</v>
      </c>
      <c r="N999" s="162">
        <v>0</v>
      </c>
      <c r="O999" s="163">
        <v>0</v>
      </c>
      <c r="P999" s="162">
        <v>0</v>
      </c>
      <c r="Q999" s="162">
        <v>0</v>
      </c>
      <c r="R999" s="172">
        <v>0</v>
      </c>
      <c r="S999" s="154"/>
      <c r="T999" s="171">
        <v>0</v>
      </c>
      <c r="U999" s="155" t="s">
        <v>573</v>
      </c>
      <c r="W999" s="155"/>
    </row>
    <row r="1000" spans="1:23">
      <c r="A1000" s="155">
        <v>45561</v>
      </c>
      <c r="B1000" s="156" t="s">
        <v>17</v>
      </c>
      <c r="C1000" s="157">
        <v>29</v>
      </c>
      <c r="D1000" s="158">
        <v>45586</v>
      </c>
      <c r="E1000" s="158" t="s">
        <v>23</v>
      </c>
      <c r="F1000" s="159" t="s">
        <v>453</v>
      </c>
      <c r="G1000" s="164" t="s">
        <v>555</v>
      </c>
      <c r="H1000" s="156" t="s">
        <v>101</v>
      </c>
      <c r="I1000" s="166">
        <v>496223</v>
      </c>
      <c r="J1000" s="166">
        <v>0</v>
      </c>
      <c r="K1000" s="166">
        <v>496223</v>
      </c>
      <c r="L1000" s="166">
        <v>49400</v>
      </c>
      <c r="M1000" s="166">
        <v>0</v>
      </c>
      <c r="N1000" s="162">
        <v>49400</v>
      </c>
      <c r="O1000" s="163">
        <v>9.9552015928322551E-2</v>
      </c>
      <c r="P1000" s="162">
        <v>0</v>
      </c>
      <c r="Q1000" s="162">
        <v>49400</v>
      </c>
      <c r="R1000" s="172">
        <v>2470</v>
      </c>
      <c r="S1000" s="154"/>
      <c r="T1000" s="171">
        <v>46930</v>
      </c>
      <c r="U1000" s="155" t="s">
        <v>573</v>
      </c>
      <c r="W1000" s="155"/>
    </row>
    <row r="1001" spans="1:23">
      <c r="A1001" s="155">
        <v>45561</v>
      </c>
      <c r="B1001" s="156" t="s">
        <v>17</v>
      </c>
      <c r="C1001" s="157">
        <v>29</v>
      </c>
      <c r="D1001" s="158">
        <v>45587</v>
      </c>
      <c r="E1001" s="158" t="s">
        <v>23</v>
      </c>
      <c r="F1001" s="159" t="s">
        <v>453</v>
      </c>
      <c r="G1001" s="164" t="s">
        <v>556</v>
      </c>
      <c r="H1001" s="156" t="s">
        <v>101</v>
      </c>
      <c r="I1001" s="166">
        <v>435189.4</v>
      </c>
      <c r="J1001" s="166">
        <v>0</v>
      </c>
      <c r="K1001" s="166">
        <v>435189.4</v>
      </c>
      <c r="L1001" s="166"/>
      <c r="M1001" s="166">
        <v>0</v>
      </c>
      <c r="N1001" s="162">
        <v>0</v>
      </c>
      <c r="O1001" s="163">
        <v>0</v>
      </c>
      <c r="P1001" s="162">
        <v>0</v>
      </c>
      <c r="Q1001" s="162">
        <v>0</v>
      </c>
      <c r="R1001" s="172">
        <v>0</v>
      </c>
      <c r="S1001" s="154"/>
      <c r="T1001" s="171">
        <v>0</v>
      </c>
      <c r="U1001" s="155" t="s">
        <v>573</v>
      </c>
      <c r="W1001" s="155"/>
    </row>
    <row r="1002" spans="1:23">
      <c r="A1002" s="155">
        <v>45561</v>
      </c>
      <c r="B1002" s="156" t="s">
        <v>17</v>
      </c>
      <c r="C1002" s="157">
        <v>29</v>
      </c>
      <c r="D1002" s="158">
        <v>45588</v>
      </c>
      <c r="E1002" s="158" t="s">
        <v>23</v>
      </c>
      <c r="F1002" s="159" t="s">
        <v>453</v>
      </c>
      <c r="G1002" s="164" t="s">
        <v>557</v>
      </c>
      <c r="H1002" s="156" t="s">
        <v>558</v>
      </c>
      <c r="I1002" s="166">
        <v>5357</v>
      </c>
      <c r="J1002" s="166">
        <v>0</v>
      </c>
      <c r="K1002" s="166">
        <v>5357</v>
      </c>
      <c r="L1002" s="166">
        <v>1333.25</v>
      </c>
      <c r="M1002" s="166">
        <v>0</v>
      </c>
      <c r="N1002" s="162">
        <v>1333.25</v>
      </c>
      <c r="O1002" s="163">
        <v>0.24887997013253688</v>
      </c>
      <c r="P1002" s="162">
        <v>0</v>
      </c>
      <c r="Q1002" s="162">
        <v>1333.25</v>
      </c>
      <c r="R1002" s="172">
        <v>66.662500000000009</v>
      </c>
      <c r="S1002" s="154"/>
      <c r="T1002" s="171">
        <v>1266.5875000000001</v>
      </c>
      <c r="U1002" s="155" t="s">
        <v>573</v>
      </c>
      <c r="W1002" s="155"/>
    </row>
    <row r="1003" spans="1:23">
      <c r="A1003" s="155">
        <v>45561</v>
      </c>
      <c r="B1003" s="156" t="s">
        <v>17</v>
      </c>
      <c r="C1003" s="157">
        <v>29</v>
      </c>
      <c r="D1003" s="158">
        <v>45589</v>
      </c>
      <c r="E1003" s="158" t="s">
        <v>23</v>
      </c>
      <c r="F1003" s="159" t="s">
        <v>453</v>
      </c>
      <c r="G1003" s="164" t="s">
        <v>559</v>
      </c>
      <c r="H1003" s="156" t="s">
        <v>558</v>
      </c>
      <c r="I1003" s="166">
        <v>17855.990000000002</v>
      </c>
      <c r="J1003" s="166">
        <v>0</v>
      </c>
      <c r="K1003" s="166">
        <v>17855.990000000002</v>
      </c>
      <c r="L1003" s="166">
        <v>1777.6</v>
      </c>
      <c r="M1003" s="166">
        <v>0</v>
      </c>
      <c r="N1003" s="162">
        <v>1777.6</v>
      </c>
      <c r="O1003" s="163">
        <v>9.9552027078868191E-2</v>
      </c>
      <c r="P1003" s="162">
        <v>0</v>
      </c>
      <c r="Q1003" s="162">
        <v>1777.5999999999997</v>
      </c>
      <c r="R1003" s="172">
        <v>88.88</v>
      </c>
      <c r="S1003" s="154"/>
      <c r="T1003" s="171">
        <v>1688.7199999999998</v>
      </c>
      <c r="U1003" s="155" t="s">
        <v>573</v>
      </c>
      <c r="W1003" s="155"/>
    </row>
    <row r="1004" spans="1:23">
      <c r="A1004" s="155">
        <v>45561</v>
      </c>
      <c r="B1004" s="156" t="s">
        <v>17</v>
      </c>
      <c r="C1004" s="157">
        <v>29</v>
      </c>
      <c r="D1004" s="158">
        <v>45590</v>
      </c>
      <c r="E1004" s="158" t="s">
        <v>23</v>
      </c>
      <c r="F1004" s="159" t="s">
        <v>453</v>
      </c>
      <c r="G1004" s="164" t="s">
        <v>560</v>
      </c>
      <c r="H1004" s="156" t="s">
        <v>558</v>
      </c>
      <c r="I1004" s="166">
        <v>161855.09</v>
      </c>
      <c r="J1004" s="166"/>
      <c r="K1004" s="166">
        <v>161855.09</v>
      </c>
      <c r="L1004" s="166">
        <v>16113</v>
      </c>
      <c r="M1004" s="166">
        <v>0</v>
      </c>
      <c r="N1004" s="162">
        <v>16113</v>
      </c>
      <c r="O1004" s="163">
        <v>9.9552012852978558E-2</v>
      </c>
      <c r="P1004" s="162">
        <v>0</v>
      </c>
      <c r="Q1004" s="162">
        <v>16113.000000000002</v>
      </c>
      <c r="R1004" s="172">
        <v>805.65000000000009</v>
      </c>
      <c r="S1004" s="154"/>
      <c r="T1004" s="171">
        <v>15307.350000000002</v>
      </c>
      <c r="U1004" s="155" t="s">
        <v>573</v>
      </c>
      <c r="W1004" s="155"/>
    </row>
    <row r="1005" spans="1:23">
      <c r="A1005" s="155">
        <v>45561</v>
      </c>
      <c r="B1005" s="156" t="s">
        <v>17</v>
      </c>
      <c r="C1005" s="157">
        <v>29</v>
      </c>
      <c r="D1005" s="158">
        <v>45591</v>
      </c>
      <c r="E1005" s="158" t="s">
        <v>23</v>
      </c>
      <c r="F1005" s="159" t="s">
        <v>453</v>
      </c>
      <c r="G1005" s="164" t="s">
        <v>561</v>
      </c>
      <c r="H1005" s="156" t="s">
        <v>558</v>
      </c>
      <c r="I1005" s="166">
        <v>6529.25</v>
      </c>
      <c r="J1005" s="166">
        <v>0</v>
      </c>
      <c r="K1005" s="166">
        <v>6529.25</v>
      </c>
      <c r="L1005" s="166">
        <v>650</v>
      </c>
      <c r="M1005" s="166">
        <v>0</v>
      </c>
      <c r="N1005" s="162">
        <v>650</v>
      </c>
      <c r="O1005" s="163">
        <v>9.9552015928322551E-2</v>
      </c>
      <c r="P1005" s="162">
        <v>0</v>
      </c>
      <c r="Q1005" s="162">
        <v>650</v>
      </c>
      <c r="R1005" s="172">
        <v>32.5</v>
      </c>
      <c r="S1005" s="154"/>
      <c r="T1005" s="171">
        <v>617.5</v>
      </c>
      <c r="U1005" s="155" t="s">
        <v>573</v>
      </c>
      <c r="W1005" s="155"/>
    </row>
    <row r="1006" spans="1:23">
      <c r="A1006" s="155">
        <v>45561</v>
      </c>
      <c r="B1006" s="156" t="s">
        <v>17</v>
      </c>
      <c r="C1006" s="157">
        <v>29</v>
      </c>
      <c r="D1006" s="158">
        <v>45592</v>
      </c>
      <c r="E1006" s="158" t="s">
        <v>23</v>
      </c>
      <c r="F1006" s="159" t="s">
        <v>453</v>
      </c>
      <c r="G1006" s="164" t="s">
        <v>562</v>
      </c>
      <c r="H1006" s="156" t="s">
        <v>558</v>
      </c>
      <c r="I1006" s="166">
        <v>62781.25</v>
      </c>
      <c r="J1006" s="166">
        <v>0</v>
      </c>
      <c r="K1006" s="166">
        <v>62781.25</v>
      </c>
      <c r="L1006" s="166">
        <v>6250</v>
      </c>
      <c r="M1006" s="166">
        <v>0</v>
      </c>
      <c r="N1006" s="162">
        <v>6250</v>
      </c>
      <c r="O1006" s="163">
        <v>9.9552015928322551E-2</v>
      </c>
      <c r="P1006" s="162">
        <v>0</v>
      </c>
      <c r="Q1006" s="162">
        <v>6250</v>
      </c>
      <c r="R1006" s="172">
        <v>312.5</v>
      </c>
      <c r="S1006" s="154"/>
      <c r="T1006" s="171">
        <v>5937.5</v>
      </c>
      <c r="U1006" s="155" t="s">
        <v>573</v>
      </c>
      <c r="W1006" s="155"/>
    </row>
    <row r="1007" spans="1:23">
      <c r="A1007" s="155">
        <v>45561</v>
      </c>
      <c r="B1007" s="156" t="s">
        <v>17</v>
      </c>
      <c r="C1007" s="157">
        <v>29</v>
      </c>
      <c r="D1007" s="158">
        <v>45593</v>
      </c>
      <c r="E1007" s="158" t="s">
        <v>23</v>
      </c>
      <c r="F1007" s="159" t="s">
        <v>453</v>
      </c>
      <c r="G1007" s="164" t="s">
        <v>563</v>
      </c>
      <c r="H1007" s="156" t="s">
        <v>558</v>
      </c>
      <c r="I1007" s="166">
        <v>6402.69</v>
      </c>
      <c r="J1007" s="166">
        <v>0</v>
      </c>
      <c r="K1007" s="166">
        <v>6402.69</v>
      </c>
      <c r="L1007" s="166">
        <v>1274.8</v>
      </c>
      <c r="M1007" s="166">
        <v>0</v>
      </c>
      <c r="N1007" s="162">
        <v>1274.8</v>
      </c>
      <c r="O1007" s="163">
        <v>0.19910381417810327</v>
      </c>
      <c r="P1007" s="162">
        <v>0</v>
      </c>
      <c r="Q1007" s="162">
        <v>1274.8</v>
      </c>
      <c r="R1007" s="172">
        <v>63.74</v>
      </c>
      <c r="S1007" s="154"/>
      <c r="T1007" s="171">
        <v>1211.06</v>
      </c>
      <c r="U1007" s="155" t="s">
        <v>573</v>
      </c>
      <c r="W1007" s="155"/>
    </row>
    <row r="1008" spans="1:23">
      <c r="A1008" s="155">
        <v>45561</v>
      </c>
      <c r="B1008" s="156" t="s">
        <v>17</v>
      </c>
      <c r="C1008" s="157">
        <v>29</v>
      </c>
      <c r="D1008" s="158">
        <v>45594</v>
      </c>
      <c r="E1008" s="158" t="s">
        <v>23</v>
      </c>
      <c r="F1008" s="159" t="s">
        <v>453</v>
      </c>
      <c r="G1008" s="164" t="s">
        <v>564</v>
      </c>
      <c r="H1008" s="156" t="s">
        <v>558</v>
      </c>
      <c r="I1008" s="166">
        <v>5022.5</v>
      </c>
      <c r="J1008" s="166">
        <v>0</v>
      </c>
      <c r="K1008" s="166">
        <v>5022.5</v>
      </c>
      <c r="L1008" s="166">
        <v>1000</v>
      </c>
      <c r="M1008" s="166">
        <v>0</v>
      </c>
      <c r="N1008" s="162">
        <v>1000</v>
      </c>
      <c r="O1008" s="163">
        <v>0.1991040318566451</v>
      </c>
      <c r="P1008" s="162">
        <v>0</v>
      </c>
      <c r="Q1008" s="162">
        <v>1000</v>
      </c>
      <c r="R1008" s="172">
        <v>50</v>
      </c>
      <c r="S1008" s="154"/>
      <c r="T1008" s="171">
        <v>950</v>
      </c>
      <c r="U1008" s="155" t="s">
        <v>573</v>
      </c>
      <c r="W1008" s="155"/>
    </row>
    <row r="1009" spans="1:23">
      <c r="A1009" s="155">
        <v>45561</v>
      </c>
      <c r="B1009" s="156" t="s">
        <v>17</v>
      </c>
      <c r="C1009" s="157">
        <v>29</v>
      </c>
      <c r="D1009" s="158">
        <v>45595</v>
      </c>
      <c r="E1009" s="158" t="s">
        <v>23</v>
      </c>
      <c r="F1009" s="159" t="s">
        <v>453</v>
      </c>
      <c r="G1009" s="164" t="s">
        <v>565</v>
      </c>
      <c r="H1009" s="156" t="s">
        <v>558</v>
      </c>
      <c r="I1009" s="166">
        <v>157041.26</v>
      </c>
      <c r="J1009" s="166">
        <v>0</v>
      </c>
      <c r="K1009" s="166">
        <v>157041.26</v>
      </c>
      <c r="L1009" s="166">
        <v>31267.55</v>
      </c>
      <c r="M1009" s="166">
        <v>0</v>
      </c>
      <c r="N1009" s="162">
        <v>31267.55</v>
      </c>
      <c r="O1009" s="163">
        <v>0.19910404437661794</v>
      </c>
      <c r="P1009" s="162">
        <v>0</v>
      </c>
      <c r="Q1009" s="162">
        <v>31267.55</v>
      </c>
      <c r="R1009" s="172">
        <v>1563.3775000000001</v>
      </c>
      <c r="S1009" s="154"/>
      <c r="T1009" s="171">
        <v>29704.172500000001</v>
      </c>
      <c r="U1009" s="155" t="s">
        <v>573</v>
      </c>
      <c r="W1009" s="155"/>
    </row>
    <row r="1010" spans="1:23">
      <c r="A1010" s="155">
        <v>45561</v>
      </c>
      <c r="B1010" s="156" t="s">
        <v>17</v>
      </c>
      <c r="C1010" s="157">
        <v>29</v>
      </c>
      <c r="D1010" s="158">
        <v>45596</v>
      </c>
      <c r="E1010" s="158" t="s">
        <v>23</v>
      </c>
      <c r="F1010" s="159" t="s">
        <v>453</v>
      </c>
      <c r="G1010" s="164" t="s">
        <v>566</v>
      </c>
      <c r="H1010" s="156" t="s">
        <v>558</v>
      </c>
      <c r="I1010" s="166">
        <v>879431.06</v>
      </c>
      <c r="J1010" s="166">
        <v>0</v>
      </c>
      <c r="K1010" s="166">
        <v>879431.06</v>
      </c>
      <c r="L1010" s="166">
        <v>175098.27</v>
      </c>
      <c r="M1010" s="166">
        <v>0</v>
      </c>
      <c r="N1010" s="162">
        <v>175098.27</v>
      </c>
      <c r="O1010" s="163">
        <v>0.19910403210002611</v>
      </c>
      <c r="P1010" s="162">
        <v>0</v>
      </c>
      <c r="Q1010" s="162">
        <v>175098.27</v>
      </c>
      <c r="R1010" s="172">
        <v>8754.9135000000006</v>
      </c>
      <c r="S1010" s="154"/>
      <c r="T1010" s="171">
        <v>166343.35649999999</v>
      </c>
      <c r="U1010" s="155" t="s">
        <v>573</v>
      </c>
      <c r="W1010" s="155"/>
    </row>
    <row r="1011" spans="1:23">
      <c r="A1011" s="155">
        <v>45562</v>
      </c>
      <c r="B1011" s="156" t="s">
        <v>17</v>
      </c>
      <c r="C1011" s="157">
        <v>28</v>
      </c>
      <c r="D1011" s="158">
        <v>45597</v>
      </c>
      <c r="E1011" s="158" t="s">
        <v>23</v>
      </c>
      <c r="F1011" s="159" t="s">
        <v>453</v>
      </c>
      <c r="G1011" s="164" t="s">
        <v>567</v>
      </c>
      <c r="H1011" s="156" t="s">
        <v>144</v>
      </c>
      <c r="I1011" s="166">
        <v>17418.849999999999</v>
      </c>
      <c r="J1011" s="166">
        <v>0</v>
      </c>
      <c r="K1011" s="166">
        <v>17418.849999999999</v>
      </c>
      <c r="L1011" s="166">
        <v>1734.08</v>
      </c>
      <c r="M1011" s="166">
        <v>0</v>
      </c>
      <c r="N1011" s="162">
        <v>1734.08</v>
      </c>
      <c r="O1011" s="163">
        <v>9.9551922199226706E-2</v>
      </c>
      <c r="P1011" s="162">
        <v>0</v>
      </c>
      <c r="Q1011" s="162">
        <v>1734.08</v>
      </c>
      <c r="R1011" s="172">
        <v>86.704000000000008</v>
      </c>
      <c r="S1011" s="154"/>
      <c r="T1011" s="171">
        <v>1647.376</v>
      </c>
      <c r="U1011" s="155" t="s">
        <v>573</v>
      </c>
      <c r="W1011" s="155"/>
    </row>
    <row r="1012" spans="1:23">
      <c r="A1012" s="155">
        <v>45562</v>
      </c>
      <c r="B1012" s="156" t="s">
        <v>17</v>
      </c>
      <c r="C1012" s="157">
        <v>28</v>
      </c>
      <c r="D1012" s="158">
        <v>45598</v>
      </c>
      <c r="E1012" s="158" t="s">
        <v>23</v>
      </c>
      <c r="F1012" s="159" t="s">
        <v>453</v>
      </c>
      <c r="G1012" s="164" t="s">
        <v>568</v>
      </c>
      <c r="H1012" s="156" t="s">
        <v>144</v>
      </c>
      <c r="I1012" s="166">
        <v>14211.48</v>
      </c>
      <c r="J1012" s="166">
        <v>0</v>
      </c>
      <c r="K1012" s="166">
        <v>14211.48</v>
      </c>
      <c r="L1012" s="166">
        <v>1414.78</v>
      </c>
      <c r="M1012" s="166">
        <v>0</v>
      </c>
      <c r="N1012" s="162">
        <v>1414.78</v>
      </c>
      <c r="O1012" s="163">
        <v>9.9551911553195024E-2</v>
      </c>
      <c r="P1012" s="162">
        <v>0</v>
      </c>
      <c r="Q1012" s="162">
        <v>1414.78</v>
      </c>
      <c r="R1012" s="172">
        <v>70.739000000000004</v>
      </c>
      <c r="S1012" s="154"/>
      <c r="T1012" s="171">
        <v>1344.0409999999999</v>
      </c>
      <c r="U1012" s="155" t="s">
        <v>573</v>
      </c>
      <c r="W1012" s="155"/>
    </row>
    <row r="1013" spans="1:23">
      <c r="A1013" s="155">
        <v>45562</v>
      </c>
      <c r="B1013" s="156" t="s">
        <v>17</v>
      </c>
      <c r="C1013" s="157">
        <v>28</v>
      </c>
      <c r="D1013" s="158">
        <v>45599</v>
      </c>
      <c r="E1013" s="158" t="s">
        <v>23</v>
      </c>
      <c r="F1013" s="159" t="s">
        <v>453</v>
      </c>
      <c r="G1013" s="164" t="s">
        <v>569</v>
      </c>
      <c r="H1013" s="156" t="s">
        <v>144</v>
      </c>
      <c r="I1013" s="166">
        <v>136007.16</v>
      </c>
      <c r="J1013" s="166">
        <v>0</v>
      </c>
      <c r="K1013" s="166">
        <v>136007.16</v>
      </c>
      <c r="L1013" s="166">
        <v>13539.79</v>
      </c>
      <c r="M1013" s="166">
        <v>0</v>
      </c>
      <c r="N1013" s="162">
        <v>13539.79</v>
      </c>
      <c r="O1013" s="163">
        <v>9.9552038289748873E-2</v>
      </c>
      <c r="P1013" s="162">
        <v>0</v>
      </c>
      <c r="Q1013" s="162">
        <v>13539.79</v>
      </c>
      <c r="R1013" s="172">
        <v>676.98950000000013</v>
      </c>
      <c r="S1013" s="154"/>
      <c r="T1013" s="171">
        <v>12862.800500000001</v>
      </c>
      <c r="U1013" s="155" t="s">
        <v>573</v>
      </c>
      <c r="W1013" s="155"/>
    </row>
    <row r="1014" spans="1:23">
      <c r="A1014" s="155">
        <v>45562</v>
      </c>
      <c r="B1014" s="156" t="s">
        <v>17</v>
      </c>
      <c r="C1014" s="157">
        <v>28</v>
      </c>
      <c r="D1014" s="158">
        <v>45600</v>
      </c>
      <c r="E1014" s="158" t="s">
        <v>23</v>
      </c>
      <c r="F1014" s="159" t="s">
        <v>453</v>
      </c>
      <c r="G1014" s="164" t="s">
        <v>570</v>
      </c>
      <c r="H1014" s="156" t="s">
        <v>257</v>
      </c>
      <c r="I1014" s="166">
        <v>81850.600000000006</v>
      </c>
      <c r="J1014" s="166">
        <v>0</v>
      </c>
      <c r="K1014" s="166">
        <v>81850.600000000006</v>
      </c>
      <c r="L1014" s="166">
        <v>8148.39</v>
      </c>
      <c r="M1014" s="166">
        <v>0</v>
      </c>
      <c r="N1014" s="162">
        <v>8148.39</v>
      </c>
      <c r="O1014" s="163">
        <v>9.9551988623174409E-2</v>
      </c>
      <c r="P1014" s="162">
        <v>0</v>
      </c>
      <c r="Q1014" s="162">
        <v>8148.3899999999994</v>
      </c>
      <c r="R1014" s="172">
        <v>407.41949999999997</v>
      </c>
      <c r="S1014" s="154"/>
      <c r="T1014" s="171">
        <v>7740.9704999999994</v>
      </c>
      <c r="U1014" s="155" t="s">
        <v>573</v>
      </c>
      <c r="W1014" s="155"/>
    </row>
    <row r="1015" spans="1:23">
      <c r="A1015" s="155">
        <v>45566</v>
      </c>
      <c r="B1015" s="156" t="s">
        <v>17</v>
      </c>
      <c r="C1015" s="157">
        <v>24</v>
      </c>
      <c r="D1015" s="158">
        <v>45601</v>
      </c>
      <c r="E1015" s="158" t="s">
        <v>23</v>
      </c>
      <c r="F1015" s="159" t="s">
        <v>453</v>
      </c>
      <c r="G1015" s="164" t="s">
        <v>760</v>
      </c>
      <c r="H1015" s="156" t="s">
        <v>445</v>
      </c>
      <c r="I1015" s="166">
        <v>50605.64</v>
      </c>
      <c r="J1015" s="166">
        <v>0</v>
      </c>
      <c r="K1015" s="166">
        <v>50605.64</v>
      </c>
      <c r="L1015" s="166">
        <v>5037.8900000000003</v>
      </c>
      <c r="M1015" s="166">
        <v>0</v>
      </c>
      <c r="N1015" s="162">
        <v>5037.8900000000003</v>
      </c>
      <c r="O1015" s="163">
        <v>9.9551947174267547E-2</v>
      </c>
      <c r="P1015" s="162">
        <v>0</v>
      </c>
      <c r="Q1015" s="162">
        <v>5037.8900000000003</v>
      </c>
      <c r="R1015" s="172">
        <v>251.89450000000002</v>
      </c>
      <c r="S1015" s="154"/>
      <c r="T1015" s="171">
        <v>4785.9955</v>
      </c>
      <c r="U1015" s="155" t="s">
        <v>573</v>
      </c>
      <c r="W1015" s="155"/>
    </row>
    <row r="1016" spans="1:23">
      <c r="A1016" s="155">
        <v>45566</v>
      </c>
      <c r="B1016" s="156" t="s">
        <v>17</v>
      </c>
      <c r="C1016" s="157">
        <v>24</v>
      </c>
      <c r="D1016" s="158">
        <v>45602</v>
      </c>
      <c r="E1016" s="158" t="s">
        <v>23</v>
      </c>
      <c r="F1016" s="159" t="s">
        <v>453</v>
      </c>
      <c r="G1016" s="164" t="s">
        <v>761</v>
      </c>
      <c r="H1016" s="156" t="s">
        <v>445</v>
      </c>
      <c r="I1016" s="166">
        <v>49877.5</v>
      </c>
      <c r="J1016" s="166">
        <v>0</v>
      </c>
      <c r="K1016" s="166">
        <v>49877.5</v>
      </c>
      <c r="L1016" s="166">
        <v>4965.41</v>
      </c>
      <c r="M1016" s="166">
        <v>0</v>
      </c>
      <c r="N1016" s="162">
        <v>4965.41</v>
      </c>
      <c r="O1016" s="163">
        <v>9.9552102651496166E-2</v>
      </c>
      <c r="P1016" s="162">
        <v>0</v>
      </c>
      <c r="Q1016" s="162">
        <v>4965.41</v>
      </c>
      <c r="R1016" s="172">
        <v>248.2705</v>
      </c>
      <c r="S1016" s="154"/>
      <c r="T1016" s="171">
        <v>4717.1395000000002</v>
      </c>
      <c r="U1016" s="155" t="s">
        <v>573</v>
      </c>
      <c r="W1016" s="155"/>
    </row>
    <row r="1017" spans="1:23">
      <c r="A1017" s="155">
        <v>45568</v>
      </c>
      <c r="B1017" s="156" t="s">
        <v>17</v>
      </c>
      <c r="C1017" s="157">
        <v>22</v>
      </c>
      <c r="D1017" s="158">
        <v>45603</v>
      </c>
      <c r="E1017" s="158" t="s">
        <v>23</v>
      </c>
      <c r="F1017" s="159" t="s">
        <v>453</v>
      </c>
      <c r="G1017" s="164" t="s">
        <v>762</v>
      </c>
      <c r="H1017" s="156" t="s">
        <v>320</v>
      </c>
      <c r="I1017" s="166">
        <v>-198135.62</v>
      </c>
      <c r="J1017" s="166">
        <v>0</v>
      </c>
      <c r="K1017" s="166">
        <v>-198135.62</v>
      </c>
      <c r="L1017" s="166">
        <v>-19724.8</v>
      </c>
      <c r="M1017" s="166">
        <v>0</v>
      </c>
      <c r="N1017" s="162">
        <v>-19724.8</v>
      </c>
      <c r="O1017" s="163">
        <v>9.9552013918547302E-2</v>
      </c>
      <c r="P1017" s="162">
        <v>0</v>
      </c>
      <c r="Q1017" s="162">
        <v>-19724.8</v>
      </c>
      <c r="R1017" s="172">
        <v>-986.24</v>
      </c>
      <c r="S1017" s="154"/>
      <c r="T1017" s="171">
        <v>-18738.559999999998</v>
      </c>
      <c r="U1017" s="155" t="s">
        <v>573</v>
      </c>
      <c r="W1017" s="155"/>
    </row>
    <row r="1018" spans="1:23">
      <c r="A1018" s="155">
        <v>45569</v>
      </c>
      <c r="B1018" s="156" t="s">
        <v>17</v>
      </c>
      <c r="C1018" s="157">
        <v>21</v>
      </c>
      <c r="D1018" s="158">
        <v>45604</v>
      </c>
      <c r="E1018" s="158" t="s">
        <v>23</v>
      </c>
      <c r="F1018" s="159" t="s">
        <v>453</v>
      </c>
      <c r="G1018" s="164" t="s">
        <v>763</v>
      </c>
      <c r="H1018" s="156" t="s">
        <v>90</v>
      </c>
      <c r="I1018" s="166">
        <v>34477.46</v>
      </c>
      <c r="J1018" s="166">
        <v>0</v>
      </c>
      <c r="K1018" s="166">
        <v>34477.46</v>
      </c>
      <c r="L1018" s="166">
        <v>8580.75</v>
      </c>
      <c r="M1018" s="166">
        <v>3432.3</v>
      </c>
      <c r="N1018" s="162">
        <v>12013.05</v>
      </c>
      <c r="O1018" s="163">
        <v>0.34843199005959252</v>
      </c>
      <c r="P1018" s="162">
        <v>0</v>
      </c>
      <c r="Q1018" s="162">
        <v>12013.05</v>
      </c>
      <c r="R1018" s="172">
        <v>600.65250000000003</v>
      </c>
      <c r="S1018" s="154"/>
      <c r="T1018" s="171">
        <v>11412.397499999999</v>
      </c>
      <c r="U1018" s="155" t="s">
        <v>573</v>
      </c>
      <c r="W1018" s="155"/>
    </row>
    <row r="1019" spans="1:23">
      <c r="A1019" s="155">
        <v>45569</v>
      </c>
      <c r="B1019" s="156" t="s">
        <v>17</v>
      </c>
      <c r="C1019" s="157">
        <v>21</v>
      </c>
      <c r="D1019" s="158">
        <v>45605</v>
      </c>
      <c r="E1019" s="158" t="s">
        <v>23</v>
      </c>
      <c r="F1019" s="159" t="s">
        <v>453</v>
      </c>
      <c r="G1019" s="164" t="s">
        <v>764</v>
      </c>
      <c r="H1019" s="156" t="s">
        <v>90</v>
      </c>
      <c r="I1019" s="166">
        <v>16585.3</v>
      </c>
      <c r="J1019" s="166">
        <v>0</v>
      </c>
      <c r="K1019" s="166">
        <v>16585.3</v>
      </c>
      <c r="L1019" s="166">
        <v>1651.1</v>
      </c>
      <c r="M1019" s="166">
        <v>1651.1</v>
      </c>
      <c r="N1019" s="162">
        <v>3302.2</v>
      </c>
      <c r="O1019" s="163">
        <v>0.1991040258542203</v>
      </c>
      <c r="P1019" s="162">
        <v>0</v>
      </c>
      <c r="Q1019" s="162">
        <v>3302.2</v>
      </c>
      <c r="R1019" s="172">
        <v>165.11</v>
      </c>
      <c r="S1019" s="154"/>
      <c r="T1019" s="171">
        <v>3137.0899999999997</v>
      </c>
      <c r="U1019" s="155" t="s">
        <v>573</v>
      </c>
      <c r="W1019" s="155"/>
    </row>
    <row r="1020" spans="1:23">
      <c r="A1020" s="155">
        <v>45569</v>
      </c>
      <c r="B1020" s="156" t="s">
        <v>17</v>
      </c>
      <c r="C1020" s="157">
        <v>21</v>
      </c>
      <c r="D1020" s="158">
        <v>45606</v>
      </c>
      <c r="E1020" s="158" t="s">
        <v>23</v>
      </c>
      <c r="F1020" s="159" t="s">
        <v>453</v>
      </c>
      <c r="G1020" s="164" t="s">
        <v>765</v>
      </c>
      <c r="H1020" s="156" t="s">
        <v>90</v>
      </c>
      <c r="I1020" s="166">
        <v>20090</v>
      </c>
      <c r="J1020" s="166">
        <v>0</v>
      </c>
      <c r="K1020" s="166">
        <v>20090</v>
      </c>
      <c r="L1020" s="166">
        <v>2000</v>
      </c>
      <c r="M1020" s="166">
        <v>0</v>
      </c>
      <c r="N1020" s="162">
        <v>2000</v>
      </c>
      <c r="O1020" s="163">
        <v>9.9552015928322551E-2</v>
      </c>
      <c r="P1020" s="162">
        <v>0</v>
      </c>
      <c r="Q1020" s="162">
        <v>2000</v>
      </c>
      <c r="R1020" s="172">
        <v>100</v>
      </c>
      <c r="S1020" s="154"/>
      <c r="T1020" s="171">
        <v>1900</v>
      </c>
      <c r="U1020" s="155" t="s">
        <v>573</v>
      </c>
      <c r="W1020" s="155"/>
    </row>
    <row r="1021" spans="1:23">
      <c r="A1021" s="155">
        <v>45569</v>
      </c>
      <c r="B1021" s="156" t="s">
        <v>17</v>
      </c>
      <c r="C1021" s="157">
        <v>21</v>
      </c>
      <c r="D1021" s="158">
        <v>45607</v>
      </c>
      <c r="E1021" s="158" t="s">
        <v>23</v>
      </c>
      <c r="F1021" s="159" t="s">
        <v>453</v>
      </c>
      <c r="G1021" s="164" t="s">
        <v>766</v>
      </c>
      <c r="H1021" s="156" t="s">
        <v>90</v>
      </c>
      <c r="I1021" s="166">
        <v>200263.15</v>
      </c>
      <c r="J1021" s="166">
        <v>0</v>
      </c>
      <c r="K1021" s="166">
        <v>200263.15</v>
      </c>
      <c r="L1021" s="166">
        <v>39873.199999999997</v>
      </c>
      <c r="M1021" s="166">
        <v>19936.599999999999</v>
      </c>
      <c r="N1021" s="162">
        <v>59809.799999999996</v>
      </c>
      <c r="O1021" s="163">
        <v>0.29865604331101353</v>
      </c>
      <c r="P1021" s="162">
        <v>0</v>
      </c>
      <c r="Q1021" s="162">
        <v>59809.799999999996</v>
      </c>
      <c r="R1021" s="172">
        <v>2990.49</v>
      </c>
      <c r="S1021" s="154"/>
      <c r="T1021" s="171">
        <v>56819.31</v>
      </c>
      <c r="U1021" s="155" t="s">
        <v>573</v>
      </c>
      <c r="W1021" s="155"/>
    </row>
    <row r="1022" spans="1:23">
      <c r="A1022" s="155">
        <v>45569</v>
      </c>
      <c r="B1022" s="156" t="s">
        <v>17</v>
      </c>
      <c r="C1022" s="157">
        <v>21</v>
      </c>
      <c r="D1022" s="158">
        <v>45608</v>
      </c>
      <c r="E1022" s="158" t="s">
        <v>23</v>
      </c>
      <c r="F1022" s="159" t="s">
        <v>453</v>
      </c>
      <c r="G1022" s="164" t="s">
        <v>767</v>
      </c>
      <c r="H1022" s="156" t="s">
        <v>90</v>
      </c>
      <c r="I1022" s="166">
        <v>5022.5</v>
      </c>
      <c r="J1022" s="166">
        <v>0</v>
      </c>
      <c r="K1022" s="166">
        <v>5022.5</v>
      </c>
      <c r="L1022" s="166">
        <v>500</v>
      </c>
      <c r="M1022" s="166">
        <v>500</v>
      </c>
      <c r="N1022" s="162">
        <v>1000</v>
      </c>
      <c r="O1022" s="163">
        <v>0.1991040318566451</v>
      </c>
      <c r="P1022" s="162">
        <v>0</v>
      </c>
      <c r="Q1022" s="162">
        <v>1000</v>
      </c>
      <c r="R1022" s="172">
        <v>50</v>
      </c>
      <c r="S1022" s="154"/>
      <c r="T1022" s="171">
        <v>950</v>
      </c>
      <c r="U1022" s="155" t="s">
        <v>573</v>
      </c>
      <c r="W1022" s="155"/>
    </row>
    <row r="1023" spans="1:23">
      <c r="A1023" s="155">
        <v>45569</v>
      </c>
      <c r="B1023" s="156" t="s">
        <v>17</v>
      </c>
      <c r="C1023" s="157">
        <v>21</v>
      </c>
      <c r="D1023" s="158">
        <v>45609</v>
      </c>
      <c r="E1023" s="158" t="s">
        <v>23</v>
      </c>
      <c r="F1023" s="159" t="s">
        <v>453</v>
      </c>
      <c r="G1023" s="164" t="s">
        <v>768</v>
      </c>
      <c r="H1023" s="156" t="s">
        <v>90</v>
      </c>
      <c r="I1023" s="166">
        <v>5022.5</v>
      </c>
      <c r="J1023" s="166">
        <v>0</v>
      </c>
      <c r="K1023" s="166">
        <v>5022.5</v>
      </c>
      <c r="L1023" s="166">
        <v>1000</v>
      </c>
      <c r="M1023" s="166">
        <v>0</v>
      </c>
      <c r="N1023" s="162">
        <v>1000</v>
      </c>
      <c r="O1023" s="163">
        <v>0.1991040318566451</v>
      </c>
      <c r="P1023" s="162">
        <v>0</v>
      </c>
      <c r="Q1023" s="162">
        <v>1000</v>
      </c>
      <c r="R1023" s="172">
        <v>50</v>
      </c>
      <c r="S1023" s="154"/>
      <c r="T1023" s="171">
        <v>950</v>
      </c>
      <c r="U1023" s="155" t="s">
        <v>573</v>
      </c>
      <c r="W1023" s="155"/>
    </row>
    <row r="1024" spans="1:23">
      <c r="A1024" s="155">
        <v>45569</v>
      </c>
      <c r="B1024" s="156" t="s">
        <v>17</v>
      </c>
      <c r="C1024" s="157">
        <v>21</v>
      </c>
      <c r="D1024" s="158">
        <v>45610</v>
      </c>
      <c r="E1024" s="158" t="s">
        <v>23</v>
      </c>
      <c r="F1024" s="159" t="s">
        <v>453</v>
      </c>
      <c r="G1024" s="164" t="s">
        <v>769</v>
      </c>
      <c r="H1024" s="156" t="s">
        <v>90</v>
      </c>
      <c r="I1024" s="166">
        <v>3541761.53</v>
      </c>
      <c r="J1024" s="166">
        <v>0</v>
      </c>
      <c r="K1024" s="166">
        <v>3541761.53</v>
      </c>
      <c r="L1024" s="166">
        <v>352589.5</v>
      </c>
      <c r="M1024" s="166">
        <v>264442.13</v>
      </c>
      <c r="N1024" s="162">
        <v>617031.63</v>
      </c>
      <c r="O1024" s="163">
        <v>0.17421602916331863</v>
      </c>
      <c r="P1024" s="162">
        <v>0</v>
      </c>
      <c r="Q1024" s="162">
        <v>617031.63</v>
      </c>
      <c r="R1024" s="172">
        <v>30851.5815</v>
      </c>
      <c r="S1024" s="154"/>
      <c r="T1024" s="171">
        <v>586180.04850000003</v>
      </c>
      <c r="U1024" s="155" t="s">
        <v>573</v>
      </c>
      <c r="W1024" s="155"/>
    </row>
    <row r="1025" spans="1:23">
      <c r="A1025" s="155">
        <v>45569</v>
      </c>
      <c r="B1025" s="156" t="s">
        <v>17</v>
      </c>
      <c r="C1025" s="157">
        <v>21</v>
      </c>
      <c r="D1025" s="158">
        <v>45611</v>
      </c>
      <c r="E1025" s="158" t="s">
        <v>23</v>
      </c>
      <c r="F1025" s="159" t="s">
        <v>453</v>
      </c>
      <c r="G1025" s="164" t="s">
        <v>770</v>
      </c>
      <c r="H1025" s="156" t="s">
        <v>90</v>
      </c>
      <c r="I1025" s="166">
        <v>1811193.86</v>
      </c>
      <c r="J1025" s="166">
        <v>0</v>
      </c>
      <c r="K1025" s="166">
        <v>1811193.86</v>
      </c>
      <c r="L1025" s="166">
        <v>360616</v>
      </c>
      <c r="M1025" s="166">
        <v>180308</v>
      </c>
      <c r="N1025" s="162">
        <v>540924</v>
      </c>
      <c r="O1025" s="163">
        <v>0.29865604778496763</v>
      </c>
      <c r="P1025" s="162">
        <v>0</v>
      </c>
      <c r="Q1025" s="162">
        <v>540924</v>
      </c>
      <c r="R1025" s="172">
        <v>27046.2</v>
      </c>
      <c r="S1025" s="154"/>
      <c r="T1025" s="171">
        <v>513877.8</v>
      </c>
      <c r="U1025" s="155" t="s">
        <v>573</v>
      </c>
      <c r="W1025" s="155"/>
    </row>
    <row r="1026" spans="1:23">
      <c r="A1026" s="155">
        <v>45569</v>
      </c>
      <c r="B1026" s="156" t="s">
        <v>17</v>
      </c>
      <c r="C1026" s="157">
        <v>21</v>
      </c>
      <c r="D1026" s="158">
        <v>45612</v>
      </c>
      <c r="E1026" s="158" t="s">
        <v>23</v>
      </c>
      <c r="F1026" s="159" t="s">
        <v>453</v>
      </c>
      <c r="G1026" s="164" t="s">
        <v>771</v>
      </c>
      <c r="H1026" s="156" t="s">
        <v>90</v>
      </c>
      <c r="I1026" s="166">
        <v>1406473.78</v>
      </c>
      <c r="J1026" s="166">
        <v>0</v>
      </c>
      <c r="K1026" s="166">
        <v>1406473.78</v>
      </c>
      <c r="L1026" s="166">
        <v>350043.25</v>
      </c>
      <c r="M1026" s="166">
        <v>140017.29999999999</v>
      </c>
      <c r="N1026" s="162">
        <v>490060.55</v>
      </c>
      <c r="O1026" s="163">
        <v>0.34843205537752719</v>
      </c>
      <c r="P1026" s="162">
        <v>0</v>
      </c>
      <c r="Q1026" s="162">
        <v>490060.55</v>
      </c>
      <c r="R1026" s="172">
        <v>24503.0275</v>
      </c>
      <c r="S1026" s="154"/>
      <c r="T1026" s="171">
        <v>465557.52249999996</v>
      </c>
      <c r="U1026" s="155" t="s">
        <v>573</v>
      </c>
      <c r="W1026" s="155"/>
    </row>
    <row r="1027" spans="1:23">
      <c r="A1027" s="155">
        <v>45569</v>
      </c>
      <c r="B1027" s="156" t="s">
        <v>17</v>
      </c>
      <c r="C1027" s="157">
        <v>21</v>
      </c>
      <c r="D1027" s="158">
        <v>45613</v>
      </c>
      <c r="E1027" s="158" t="s">
        <v>23</v>
      </c>
      <c r="F1027" s="159" t="s">
        <v>453</v>
      </c>
      <c r="G1027" s="164" t="s">
        <v>772</v>
      </c>
      <c r="H1027" s="156" t="s">
        <v>90</v>
      </c>
      <c r="I1027" s="166">
        <v>723329.4</v>
      </c>
      <c r="J1027" s="166">
        <v>0</v>
      </c>
      <c r="K1027" s="166">
        <v>723329.4</v>
      </c>
      <c r="L1027" s="166">
        <v>72008.899999999994</v>
      </c>
      <c r="M1027" s="166">
        <v>72008.899999999994</v>
      </c>
      <c r="N1027" s="162">
        <v>144017.79999999999</v>
      </c>
      <c r="O1027" s="163">
        <v>0.19910403199427534</v>
      </c>
      <c r="P1027" s="162">
        <v>0</v>
      </c>
      <c r="Q1027" s="162">
        <v>144017.79999999999</v>
      </c>
      <c r="R1027" s="172">
        <v>7200.8899999999994</v>
      </c>
      <c r="S1027" s="154"/>
      <c r="T1027" s="171">
        <v>136816.90999999997</v>
      </c>
      <c r="U1027" s="155" t="s">
        <v>573</v>
      </c>
      <c r="W1027" s="155"/>
    </row>
    <row r="1028" spans="1:23">
      <c r="A1028" s="155">
        <v>45572</v>
      </c>
      <c r="B1028" s="156" t="s">
        <v>17</v>
      </c>
      <c r="C1028" s="157">
        <v>18</v>
      </c>
      <c r="D1028" s="158">
        <v>45614</v>
      </c>
      <c r="E1028" s="158" t="s">
        <v>23</v>
      </c>
      <c r="F1028" s="159" t="s">
        <v>453</v>
      </c>
      <c r="G1028" s="164" t="s">
        <v>773</v>
      </c>
      <c r="H1028" s="156" t="s">
        <v>283</v>
      </c>
      <c r="I1028" s="166">
        <v>9747.7800000000007</v>
      </c>
      <c r="J1028" s="166">
        <v>0</v>
      </c>
      <c r="K1028" s="166">
        <v>9747.7800000000007</v>
      </c>
      <c r="L1028" s="166">
        <v>970.41</v>
      </c>
      <c r="M1028" s="166">
        <v>727.81</v>
      </c>
      <c r="N1028" s="162">
        <v>1698.2199999999998</v>
      </c>
      <c r="O1028" s="163">
        <v>0.17421607791722829</v>
      </c>
      <c r="P1028" s="162">
        <v>0</v>
      </c>
      <c r="Q1028" s="162">
        <v>1698.2199999999998</v>
      </c>
      <c r="R1028" s="172">
        <v>84.911000000000001</v>
      </c>
      <c r="S1028" s="154"/>
      <c r="T1028" s="171">
        <v>1613.3089999999997</v>
      </c>
      <c r="U1028" s="155" t="s">
        <v>573</v>
      </c>
      <c r="W1028" s="155"/>
    </row>
    <row r="1029" spans="1:23">
      <c r="A1029" s="155">
        <v>45572</v>
      </c>
      <c r="B1029" s="156" t="s">
        <v>17</v>
      </c>
      <c r="C1029" s="157">
        <v>18</v>
      </c>
      <c r="D1029" s="158">
        <v>45615</v>
      </c>
      <c r="E1029" s="158" t="s">
        <v>23</v>
      </c>
      <c r="F1029" s="159" t="s">
        <v>453</v>
      </c>
      <c r="G1029" s="164" t="s">
        <v>774</v>
      </c>
      <c r="H1029" s="156" t="s">
        <v>283</v>
      </c>
      <c r="I1029" s="166">
        <v>35372.79</v>
      </c>
      <c r="J1029" s="166">
        <v>0</v>
      </c>
      <c r="K1029" s="166">
        <v>35372.79</v>
      </c>
      <c r="L1029" s="166">
        <v>7042.86</v>
      </c>
      <c r="M1029" s="166">
        <v>2641.07</v>
      </c>
      <c r="N1029" s="162">
        <v>9683.93</v>
      </c>
      <c r="O1029" s="163">
        <v>0.27376777460867519</v>
      </c>
      <c r="P1029" s="162">
        <v>0</v>
      </c>
      <c r="Q1029" s="162">
        <v>9683.93</v>
      </c>
      <c r="R1029" s="172">
        <v>484.19650000000001</v>
      </c>
      <c r="S1029" s="154"/>
      <c r="T1029" s="171">
        <v>9199.7335000000003</v>
      </c>
      <c r="U1029" s="155" t="s">
        <v>573</v>
      </c>
      <c r="W1029" s="155"/>
    </row>
    <row r="1030" spans="1:23">
      <c r="A1030" s="155">
        <v>45572</v>
      </c>
      <c r="B1030" s="156" t="s">
        <v>17</v>
      </c>
      <c r="C1030" s="157">
        <v>18</v>
      </c>
      <c r="D1030" s="158">
        <v>45616</v>
      </c>
      <c r="E1030" s="158" t="s">
        <v>23</v>
      </c>
      <c r="F1030" s="159" t="s">
        <v>453</v>
      </c>
      <c r="G1030" s="164" t="s">
        <v>775</v>
      </c>
      <c r="H1030" s="156" t="s">
        <v>283</v>
      </c>
      <c r="I1030" s="166">
        <v>1731.81</v>
      </c>
      <c r="J1030" s="166">
        <v>0</v>
      </c>
      <c r="K1030" s="166">
        <v>1731.81</v>
      </c>
      <c r="L1030" s="166">
        <v>172.41</v>
      </c>
      <c r="M1030" s="166">
        <v>129.30000000000001</v>
      </c>
      <c r="N1030" s="162">
        <v>301.71000000000004</v>
      </c>
      <c r="O1030" s="163">
        <v>0.17421657110191074</v>
      </c>
      <c r="P1030" s="162">
        <v>0</v>
      </c>
      <c r="Q1030" s="162">
        <v>301.71000000000004</v>
      </c>
      <c r="R1030" s="172">
        <v>15.085500000000003</v>
      </c>
      <c r="S1030" s="154"/>
      <c r="T1030" s="171">
        <v>286.62450000000001</v>
      </c>
      <c r="U1030" s="155" t="s">
        <v>573</v>
      </c>
      <c r="W1030" s="155"/>
    </row>
    <row r="1031" spans="1:23">
      <c r="A1031" s="155">
        <v>45572</v>
      </c>
      <c r="B1031" s="156" t="s">
        <v>17</v>
      </c>
      <c r="C1031" s="157">
        <v>18</v>
      </c>
      <c r="D1031" s="158">
        <v>45617</v>
      </c>
      <c r="E1031" s="158" t="s">
        <v>23</v>
      </c>
      <c r="F1031" s="159" t="s">
        <v>453</v>
      </c>
      <c r="G1031" s="164" t="s">
        <v>776</v>
      </c>
      <c r="H1031" s="156" t="s">
        <v>759</v>
      </c>
      <c r="I1031" s="166">
        <v>705026.23</v>
      </c>
      <c r="J1031" s="166">
        <v>705026.23</v>
      </c>
      <c r="K1031" s="166">
        <v>0</v>
      </c>
      <c r="L1031" s="166">
        <v>140365.6</v>
      </c>
      <c r="M1031" s="166">
        <v>70182.8</v>
      </c>
      <c r="N1031" s="162">
        <v>210548.40000000002</v>
      </c>
      <c r="O1031" s="163">
        <v>0.29863910169696811</v>
      </c>
      <c r="P1031" s="162">
        <v>210548.40000000002</v>
      </c>
      <c r="Q1031" s="162">
        <v>0</v>
      </c>
      <c r="R1031" s="172">
        <v>0</v>
      </c>
      <c r="S1031" s="154"/>
      <c r="T1031" s="171">
        <v>0</v>
      </c>
      <c r="U1031" s="155" t="s">
        <v>573</v>
      </c>
      <c r="W1031" s="155"/>
    </row>
    <row r="1032" spans="1:23">
      <c r="A1032" s="155">
        <v>45572</v>
      </c>
      <c r="B1032" s="156" t="s">
        <v>17</v>
      </c>
      <c r="C1032" s="157">
        <v>18</v>
      </c>
      <c r="D1032" s="158">
        <v>45618</v>
      </c>
      <c r="E1032" s="158" t="s">
        <v>23</v>
      </c>
      <c r="F1032" s="159" t="s">
        <v>453</v>
      </c>
      <c r="G1032" s="164" t="s">
        <v>777</v>
      </c>
      <c r="H1032" s="156" t="s">
        <v>759</v>
      </c>
      <c r="I1032" s="166">
        <v>2037527.62</v>
      </c>
      <c r="J1032" s="166">
        <v>2037527.62</v>
      </c>
      <c r="K1032" s="166">
        <v>0</v>
      </c>
      <c r="L1032" s="166">
        <v>202836</v>
      </c>
      <c r="M1032" s="166">
        <v>152127</v>
      </c>
      <c r="N1032" s="162">
        <v>354963</v>
      </c>
      <c r="O1032" s="163">
        <v>0.17421260772896907</v>
      </c>
      <c r="P1032" s="162">
        <v>354963</v>
      </c>
      <c r="Q1032" s="162">
        <v>0</v>
      </c>
      <c r="R1032" s="172">
        <v>0</v>
      </c>
      <c r="S1032" s="154"/>
      <c r="T1032" s="171">
        <v>0</v>
      </c>
      <c r="U1032" s="155" t="s">
        <v>573</v>
      </c>
      <c r="W1032" s="155"/>
    </row>
    <row r="1033" spans="1:23">
      <c r="A1033" s="155">
        <v>45572</v>
      </c>
      <c r="B1033" s="156" t="s">
        <v>17</v>
      </c>
      <c r="C1033" s="157">
        <v>18</v>
      </c>
      <c r="D1033" s="158">
        <v>45619</v>
      </c>
      <c r="E1033" s="158" t="s">
        <v>23</v>
      </c>
      <c r="F1033" s="159" t="s">
        <v>453</v>
      </c>
      <c r="G1033" s="164" t="s">
        <v>778</v>
      </c>
      <c r="H1033" s="156" t="s">
        <v>759</v>
      </c>
      <c r="I1033" s="166">
        <v>366431.38</v>
      </c>
      <c r="J1033" s="166">
        <v>366431.38</v>
      </c>
      <c r="K1033" s="166">
        <v>0</v>
      </c>
      <c r="L1033" s="166">
        <v>36475</v>
      </c>
      <c r="M1033" s="166">
        <v>27356.25</v>
      </c>
      <c r="N1033" s="162">
        <v>63831.25</v>
      </c>
      <c r="O1033" s="163">
        <v>0.17419700790909337</v>
      </c>
      <c r="P1033" s="162">
        <v>63831.25</v>
      </c>
      <c r="Q1033" s="162">
        <v>0</v>
      </c>
      <c r="R1033" s="172">
        <v>0</v>
      </c>
      <c r="S1033" s="154"/>
      <c r="T1033" s="171">
        <v>0</v>
      </c>
      <c r="U1033" s="155" t="s">
        <v>573</v>
      </c>
      <c r="W1033" s="155"/>
    </row>
    <row r="1034" spans="1:23">
      <c r="A1034" s="155">
        <v>45572</v>
      </c>
      <c r="B1034" s="156" t="s">
        <v>17</v>
      </c>
      <c r="C1034" s="157">
        <v>18</v>
      </c>
      <c r="D1034" s="158">
        <v>45620</v>
      </c>
      <c r="E1034" s="158" t="s">
        <v>23</v>
      </c>
      <c r="F1034" s="159" t="s">
        <v>453</v>
      </c>
      <c r="G1034" s="164" t="s">
        <v>779</v>
      </c>
      <c r="H1034" s="156" t="s">
        <v>759</v>
      </c>
      <c r="I1034" s="166">
        <v>141037.65</v>
      </c>
      <c r="J1034" s="166">
        <v>141037.65</v>
      </c>
      <c r="K1034" s="166">
        <v>0</v>
      </c>
      <c r="L1034" s="166">
        <v>28073.200000000001</v>
      </c>
      <c r="M1034" s="166">
        <v>14036.6</v>
      </c>
      <c r="N1034" s="162">
        <v>42109.8</v>
      </c>
      <c r="O1034" s="163">
        <v>0.29857133892971133</v>
      </c>
      <c r="P1034" s="162">
        <v>42109.799999999996</v>
      </c>
      <c r="Q1034" s="162">
        <v>0</v>
      </c>
      <c r="R1034" s="172">
        <v>0</v>
      </c>
      <c r="S1034" s="154"/>
      <c r="T1034" s="171">
        <v>0</v>
      </c>
      <c r="U1034" s="155" t="s">
        <v>573</v>
      </c>
      <c r="W1034" s="155"/>
    </row>
    <row r="1035" spans="1:23">
      <c r="A1035" s="155">
        <v>45572</v>
      </c>
      <c r="B1035" s="156" t="s">
        <v>17</v>
      </c>
      <c r="C1035" s="157">
        <v>18</v>
      </c>
      <c r="D1035" s="158">
        <v>45621</v>
      </c>
      <c r="E1035" s="158" t="s">
        <v>23</v>
      </c>
      <c r="F1035" s="159" t="s">
        <v>453</v>
      </c>
      <c r="G1035" s="164" t="s">
        <v>780</v>
      </c>
      <c r="H1035" s="156" t="s">
        <v>759</v>
      </c>
      <c r="I1035" s="166">
        <v>5062.5</v>
      </c>
      <c r="J1035" s="166">
        <v>5062.5</v>
      </c>
      <c r="K1035" s="166">
        <v>0</v>
      </c>
      <c r="L1035" s="166">
        <v>1000</v>
      </c>
      <c r="M1035" s="166">
        <v>500</v>
      </c>
      <c r="N1035" s="162">
        <v>1500</v>
      </c>
      <c r="O1035" s="163">
        <v>0.29629629629629628</v>
      </c>
      <c r="P1035" s="162">
        <v>1500</v>
      </c>
      <c r="Q1035" s="162">
        <v>0</v>
      </c>
      <c r="R1035" s="172">
        <v>0</v>
      </c>
      <c r="S1035" s="154"/>
      <c r="T1035" s="171">
        <v>0</v>
      </c>
      <c r="U1035" s="155" t="s">
        <v>573</v>
      </c>
      <c r="W1035" s="155"/>
    </row>
    <row r="1036" spans="1:23">
      <c r="A1036" s="155">
        <v>45572</v>
      </c>
      <c r="B1036" s="156" t="s">
        <v>17</v>
      </c>
      <c r="C1036" s="157">
        <v>18</v>
      </c>
      <c r="D1036" s="158">
        <v>45622</v>
      </c>
      <c r="E1036" s="158" t="s">
        <v>23</v>
      </c>
      <c r="F1036" s="159" t="s">
        <v>453</v>
      </c>
      <c r="G1036" s="164" t="s">
        <v>781</v>
      </c>
      <c r="H1036" s="156" t="s">
        <v>759</v>
      </c>
      <c r="I1036" s="166">
        <v>192483.11</v>
      </c>
      <c r="J1036" s="166">
        <v>192483.11</v>
      </c>
      <c r="K1036" s="166">
        <v>0</v>
      </c>
      <c r="L1036" s="166">
        <v>47895.25</v>
      </c>
      <c r="M1036" s="166">
        <v>19158.099999999999</v>
      </c>
      <c r="N1036" s="162">
        <v>67053.350000000006</v>
      </c>
      <c r="O1036" s="163">
        <v>0.34835965607579811</v>
      </c>
      <c r="P1036" s="162">
        <v>67053.350000000006</v>
      </c>
      <c r="Q1036" s="162">
        <v>0</v>
      </c>
      <c r="R1036" s="172">
        <v>0</v>
      </c>
      <c r="S1036" s="154"/>
      <c r="T1036" s="171">
        <v>0</v>
      </c>
      <c r="U1036" s="155" t="s">
        <v>573</v>
      </c>
      <c r="W1036" s="155"/>
    </row>
    <row r="1037" spans="1:23">
      <c r="A1037" s="155">
        <v>45572</v>
      </c>
      <c r="B1037" s="156" t="s">
        <v>17</v>
      </c>
      <c r="C1037" s="157">
        <v>18</v>
      </c>
      <c r="D1037" s="158">
        <v>45623</v>
      </c>
      <c r="E1037" s="158" t="s">
        <v>23</v>
      </c>
      <c r="F1037" s="159" t="s">
        <v>453</v>
      </c>
      <c r="G1037" s="164" t="s">
        <v>782</v>
      </c>
      <c r="H1037" s="156" t="s">
        <v>759</v>
      </c>
      <c r="I1037" s="166">
        <v>59911.22</v>
      </c>
      <c r="J1037" s="166">
        <v>59911.22</v>
      </c>
      <c r="K1037" s="166">
        <v>0</v>
      </c>
      <c r="L1037" s="166">
        <v>5960.3</v>
      </c>
      <c r="M1037" s="166">
        <v>5960.3</v>
      </c>
      <c r="N1037" s="162">
        <v>11920.6</v>
      </c>
      <c r="O1037" s="163">
        <v>0.19897107753773</v>
      </c>
      <c r="P1037" s="162">
        <v>11920.6</v>
      </c>
      <c r="Q1037" s="162">
        <v>0</v>
      </c>
      <c r="R1037" s="172">
        <v>0</v>
      </c>
      <c r="S1037" s="154"/>
      <c r="T1037" s="171">
        <v>0</v>
      </c>
      <c r="U1037" s="155" t="s">
        <v>573</v>
      </c>
      <c r="W1037" s="155"/>
    </row>
    <row r="1038" spans="1:23">
      <c r="A1038" s="155">
        <v>45572</v>
      </c>
      <c r="B1038" s="156" t="s">
        <v>17</v>
      </c>
      <c r="C1038" s="157">
        <v>18</v>
      </c>
      <c r="D1038" s="158">
        <v>45624</v>
      </c>
      <c r="E1038" s="158" t="s">
        <v>23</v>
      </c>
      <c r="F1038" s="159" t="s">
        <v>453</v>
      </c>
      <c r="G1038" s="164" t="s">
        <v>783</v>
      </c>
      <c r="H1038" s="156" t="s">
        <v>759</v>
      </c>
      <c r="I1038" s="166">
        <v>149948.56</v>
      </c>
      <c r="J1038" s="166">
        <v>149948.56</v>
      </c>
      <c r="K1038" s="166">
        <v>0</v>
      </c>
      <c r="L1038" s="166">
        <v>14923.7</v>
      </c>
      <c r="M1038" s="166">
        <v>14923.7</v>
      </c>
      <c r="N1038" s="162">
        <v>29847.4</v>
      </c>
      <c r="O1038" s="163">
        <v>0.19905092786486248</v>
      </c>
      <c r="P1038" s="162">
        <v>29847.4</v>
      </c>
      <c r="Q1038" s="162">
        <v>0</v>
      </c>
      <c r="R1038" s="172">
        <v>0</v>
      </c>
      <c r="S1038" s="154"/>
      <c r="T1038" s="171">
        <v>0</v>
      </c>
      <c r="U1038" s="155" t="s">
        <v>573</v>
      </c>
      <c r="W1038" s="155"/>
    </row>
    <row r="1039" spans="1:23">
      <c r="A1039" s="155">
        <v>45572</v>
      </c>
      <c r="B1039" s="156" t="s">
        <v>17</v>
      </c>
      <c r="C1039" s="157">
        <v>18</v>
      </c>
      <c r="D1039" s="158">
        <v>45625</v>
      </c>
      <c r="E1039" s="158" t="s">
        <v>23</v>
      </c>
      <c r="F1039" s="159" t="s">
        <v>453</v>
      </c>
      <c r="G1039" s="164" t="s">
        <v>784</v>
      </c>
      <c r="H1039" s="156" t="s">
        <v>759</v>
      </c>
      <c r="I1039" s="166">
        <v>89950.79</v>
      </c>
      <c r="J1039" s="166">
        <v>89950.79</v>
      </c>
      <c r="K1039" s="166">
        <v>0</v>
      </c>
      <c r="L1039" s="166">
        <v>17901.599999999999</v>
      </c>
      <c r="M1039" s="166">
        <v>8950.7999999999993</v>
      </c>
      <c r="N1039" s="162">
        <v>26852.399999999998</v>
      </c>
      <c r="O1039" s="163">
        <v>0.29852322586605406</v>
      </c>
      <c r="P1039" s="162">
        <v>26852.399999999994</v>
      </c>
      <c r="Q1039" s="162">
        <v>0</v>
      </c>
      <c r="R1039" s="172">
        <v>0</v>
      </c>
      <c r="S1039" s="154"/>
      <c r="T1039" s="171">
        <v>0</v>
      </c>
      <c r="U1039" s="155" t="s">
        <v>573</v>
      </c>
      <c r="W1039" s="155"/>
    </row>
    <row r="1040" spans="1:23">
      <c r="A1040" s="155">
        <v>45572</v>
      </c>
      <c r="B1040" s="156" t="s">
        <v>17</v>
      </c>
      <c r="C1040" s="157">
        <v>18</v>
      </c>
      <c r="D1040" s="158">
        <v>45626</v>
      </c>
      <c r="E1040" s="158" t="s">
        <v>23</v>
      </c>
      <c r="F1040" s="159" t="s">
        <v>453</v>
      </c>
      <c r="G1040" s="164" t="s">
        <v>785</v>
      </c>
      <c r="H1040" s="156" t="s">
        <v>759</v>
      </c>
      <c r="I1040" s="166">
        <v>1205287</v>
      </c>
      <c r="J1040" s="166">
        <v>1205287</v>
      </c>
      <c r="K1040" s="166">
        <v>0</v>
      </c>
      <c r="L1040" s="166">
        <v>95991</v>
      </c>
      <c r="M1040" s="166">
        <v>0</v>
      </c>
      <c r="N1040" s="162">
        <v>95991</v>
      </c>
      <c r="O1040" s="163">
        <v>7.9641612329677494E-2</v>
      </c>
      <c r="P1040" s="162">
        <v>95991</v>
      </c>
      <c r="Q1040" s="162">
        <v>0</v>
      </c>
      <c r="R1040" s="172">
        <v>0</v>
      </c>
      <c r="S1040" s="154"/>
      <c r="T1040" s="171">
        <v>0</v>
      </c>
      <c r="U1040" s="155" t="s">
        <v>573</v>
      </c>
      <c r="W1040" s="155"/>
    </row>
    <row r="1041" spans="1:23">
      <c r="A1041" s="155">
        <v>45573</v>
      </c>
      <c r="B1041" s="156" t="s">
        <v>17</v>
      </c>
      <c r="C1041" s="157">
        <v>17</v>
      </c>
      <c r="D1041" s="158">
        <v>45627</v>
      </c>
      <c r="E1041" s="158" t="s">
        <v>23</v>
      </c>
      <c r="F1041" s="159" t="s">
        <v>453</v>
      </c>
      <c r="G1041" s="164" t="s">
        <v>786</v>
      </c>
      <c r="H1041" s="156" t="s">
        <v>172</v>
      </c>
      <c r="I1041" s="166">
        <v>8832.57</v>
      </c>
      <c r="J1041" s="166">
        <v>0</v>
      </c>
      <c r="K1041" s="166">
        <v>8832.57</v>
      </c>
      <c r="L1041" s="166">
        <v>879.3</v>
      </c>
      <c r="M1041" s="166">
        <v>0</v>
      </c>
      <c r="N1041" s="162">
        <v>879.3</v>
      </c>
      <c r="O1041" s="163">
        <v>9.9551999021802257E-2</v>
      </c>
      <c r="P1041" s="162">
        <v>0</v>
      </c>
      <c r="Q1041" s="162">
        <v>879.3</v>
      </c>
      <c r="R1041" s="172">
        <v>43.965000000000003</v>
      </c>
      <c r="S1041" s="154"/>
      <c r="T1041" s="171">
        <v>835.33499999999992</v>
      </c>
      <c r="U1041" s="155" t="s">
        <v>573</v>
      </c>
      <c r="W1041" s="155"/>
    </row>
    <row r="1042" spans="1:23">
      <c r="A1042" s="155">
        <v>45574</v>
      </c>
      <c r="B1042" s="156" t="s">
        <v>17</v>
      </c>
      <c r="C1042" s="157">
        <v>16</v>
      </c>
      <c r="D1042" s="158">
        <v>45628</v>
      </c>
      <c r="E1042" s="158" t="s">
        <v>23</v>
      </c>
      <c r="F1042" s="159" t="s">
        <v>453</v>
      </c>
      <c r="G1042" s="164" t="s">
        <v>787</v>
      </c>
      <c r="H1042" s="156" t="s">
        <v>151</v>
      </c>
      <c r="I1042" s="166">
        <v>900.03</v>
      </c>
      <c r="J1042" s="166">
        <v>0</v>
      </c>
      <c r="K1042" s="166">
        <v>900.03</v>
      </c>
      <c r="L1042" s="166">
        <v>179.2</v>
      </c>
      <c r="M1042" s="166">
        <v>0</v>
      </c>
      <c r="N1042" s="162">
        <v>179.2</v>
      </c>
      <c r="O1042" s="163">
        <v>0.19910447429530126</v>
      </c>
      <c r="P1042" s="162">
        <v>0</v>
      </c>
      <c r="Q1042" s="162">
        <v>179.2</v>
      </c>
      <c r="R1042" s="172">
        <v>8.9599999999999991</v>
      </c>
      <c r="S1042" s="154"/>
      <c r="T1042" s="171">
        <v>170.23999999999998</v>
      </c>
      <c r="U1042" s="155" t="s">
        <v>573</v>
      </c>
      <c r="W1042" s="155"/>
    </row>
    <row r="1043" spans="1:23">
      <c r="A1043" s="155">
        <v>45574</v>
      </c>
      <c r="B1043" s="156" t="s">
        <v>17</v>
      </c>
      <c r="C1043" s="157">
        <v>16</v>
      </c>
      <c r="D1043" s="158">
        <v>45629</v>
      </c>
      <c r="E1043" s="158" t="s">
        <v>23</v>
      </c>
      <c r="F1043" s="159" t="s">
        <v>453</v>
      </c>
      <c r="G1043" s="164" t="s">
        <v>788</v>
      </c>
      <c r="H1043" s="156" t="s">
        <v>172</v>
      </c>
      <c r="I1043" s="166">
        <v>1628.29</v>
      </c>
      <c r="J1043" s="166">
        <v>0</v>
      </c>
      <c r="K1043" s="166">
        <v>1628.29</v>
      </c>
      <c r="L1043" s="166">
        <v>162.1</v>
      </c>
      <c r="M1043" s="166">
        <v>0</v>
      </c>
      <c r="N1043" s="162">
        <v>162.1</v>
      </c>
      <c r="O1043" s="163">
        <v>9.9552291053804906E-2</v>
      </c>
      <c r="P1043" s="162">
        <v>0</v>
      </c>
      <c r="Q1043" s="162">
        <v>162.1</v>
      </c>
      <c r="R1043" s="172">
        <v>8.1050000000000004</v>
      </c>
      <c r="S1043" s="154"/>
      <c r="T1043" s="171">
        <v>153.995</v>
      </c>
      <c r="U1043" s="155" t="s">
        <v>573</v>
      </c>
      <c r="W1043" s="155"/>
    </row>
    <row r="1044" spans="1:23">
      <c r="A1044" s="155">
        <v>45576</v>
      </c>
      <c r="B1044" s="156" t="s">
        <v>17</v>
      </c>
      <c r="C1044" s="157">
        <v>14</v>
      </c>
      <c r="D1044" s="158">
        <v>45630</v>
      </c>
      <c r="E1044" s="158" t="s">
        <v>23</v>
      </c>
      <c r="F1044" s="159" t="s">
        <v>453</v>
      </c>
      <c r="G1044" s="164" t="s">
        <v>789</v>
      </c>
      <c r="H1044" s="156" t="s">
        <v>204</v>
      </c>
      <c r="I1044" s="166">
        <v>8397.7999999999993</v>
      </c>
      <c r="J1044" s="166">
        <v>0</v>
      </c>
      <c r="K1044" s="166">
        <v>8397.7999999999993</v>
      </c>
      <c r="L1044" s="166">
        <v>836.02</v>
      </c>
      <c r="M1044" s="166">
        <v>0</v>
      </c>
      <c r="N1044" s="162">
        <v>836.02</v>
      </c>
      <c r="O1044" s="163">
        <v>9.9552263688108794E-2</v>
      </c>
      <c r="P1044" s="162">
        <v>0</v>
      </c>
      <c r="Q1044" s="162">
        <v>836.02</v>
      </c>
      <c r="R1044" s="172">
        <v>41.801000000000002</v>
      </c>
      <c r="S1044" s="154"/>
      <c r="T1044" s="171">
        <v>794.21899999999994</v>
      </c>
      <c r="U1044" s="155" t="s">
        <v>573</v>
      </c>
      <c r="W1044" s="155"/>
    </row>
    <row r="1045" spans="1:23">
      <c r="A1045" s="155">
        <v>45576</v>
      </c>
      <c r="B1045" s="156" t="s">
        <v>17</v>
      </c>
      <c r="C1045" s="157">
        <v>14</v>
      </c>
      <c r="D1045" s="158">
        <v>45631</v>
      </c>
      <c r="E1045" s="158" t="s">
        <v>23</v>
      </c>
      <c r="F1045" s="159" t="s">
        <v>453</v>
      </c>
      <c r="G1045" s="164" t="s">
        <v>790</v>
      </c>
      <c r="H1045" s="156" t="s">
        <v>204</v>
      </c>
      <c r="I1045" s="166">
        <v>11905.73</v>
      </c>
      <c r="J1045" s="166">
        <v>0</v>
      </c>
      <c r="K1045" s="166">
        <v>11905.73</v>
      </c>
      <c r="L1045" s="166">
        <v>1185.24</v>
      </c>
      <c r="M1045" s="166">
        <v>0</v>
      </c>
      <c r="N1045" s="162">
        <v>1185.24</v>
      </c>
      <c r="O1045" s="163">
        <v>9.955206442612087E-2</v>
      </c>
      <c r="P1045" s="162">
        <v>0</v>
      </c>
      <c r="Q1045" s="162">
        <v>1185.24</v>
      </c>
      <c r="R1045" s="172">
        <v>59.262</v>
      </c>
      <c r="S1045" s="154"/>
      <c r="T1045" s="171">
        <v>1125.9780000000001</v>
      </c>
      <c r="U1045" s="155" t="s">
        <v>573</v>
      </c>
      <c r="W1045" s="155"/>
    </row>
    <row r="1046" spans="1:23">
      <c r="A1046" s="155">
        <v>45576</v>
      </c>
      <c r="B1046" s="156" t="s">
        <v>17</v>
      </c>
      <c r="C1046" s="157">
        <v>14</v>
      </c>
      <c r="D1046" s="158">
        <v>45632</v>
      </c>
      <c r="E1046" s="158" t="s">
        <v>23</v>
      </c>
      <c r="F1046" s="159" t="s">
        <v>453</v>
      </c>
      <c r="G1046" s="164" t="s">
        <v>791</v>
      </c>
      <c r="H1046" s="156" t="s">
        <v>204</v>
      </c>
      <c r="I1046" s="166">
        <v>9587.61</v>
      </c>
      <c r="J1046" s="166">
        <v>0</v>
      </c>
      <c r="K1046" s="166">
        <v>9587.61</v>
      </c>
      <c r="L1046" s="166">
        <v>954.47</v>
      </c>
      <c r="M1046" s="166">
        <v>0</v>
      </c>
      <c r="N1046" s="162">
        <v>954.47</v>
      </c>
      <c r="O1046" s="163">
        <v>9.9552443205345231E-2</v>
      </c>
      <c r="P1046" s="162">
        <v>0</v>
      </c>
      <c r="Q1046" s="162">
        <v>954.47</v>
      </c>
      <c r="R1046" s="172">
        <v>47.723500000000001</v>
      </c>
      <c r="S1046" s="154"/>
      <c r="T1046" s="171">
        <v>906.74649999999997</v>
      </c>
      <c r="U1046" s="155" t="s">
        <v>573</v>
      </c>
      <c r="W1046" s="155"/>
    </row>
    <row r="1047" spans="1:23">
      <c r="A1047" s="155">
        <v>45576</v>
      </c>
      <c r="B1047" s="156" t="s">
        <v>17</v>
      </c>
      <c r="C1047" s="157">
        <v>14</v>
      </c>
      <c r="D1047" s="158">
        <v>45633</v>
      </c>
      <c r="E1047" s="158" t="s">
        <v>23</v>
      </c>
      <c r="F1047" s="159" t="s">
        <v>453</v>
      </c>
      <c r="G1047" s="164" t="s">
        <v>792</v>
      </c>
      <c r="H1047" s="156" t="s">
        <v>204</v>
      </c>
      <c r="I1047" s="166">
        <v>3317.54</v>
      </c>
      <c r="J1047" s="166">
        <v>0</v>
      </c>
      <c r="K1047" s="166">
        <v>3317.54</v>
      </c>
      <c r="L1047" s="166">
        <v>330.27</v>
      </c>
      <c r="M1047" s="166">
        <v>0</v>
      </c>
      <c r="N1047" s="162">
        <v>330.27</v>
      </c>
      <c r="O1047" s="163">
        <v>9.9552680600686047E-2</v>
      </c>
      <c r="P1047" s="162">
        <v>0</v>
      </c>
      <c r="Q1047" s="162">
        <v>330.27</v>
      </c>
      <c r="R1047" s="172">
        <v>16.513500000000001</v>
      </c>
      <c r="S1047" s="154"/>
      <c r="T1047" s="171">
        <v>313.75649999999996</v>
      </c>
      <c r="U1047" s="155" t="s">
        <v>573</v>
      </c>
      <c r="W1047" s="155"/>
    </row>
    <row r="1048" spans="1:23">
      <c r="A1048" s="155">
        <v>45576</v>
      </c>
      <c r="B1048" s="156" t="s">
        <v>17</v>
      </c>
      <c r="C1048" s="157">
        <v>14</v>
      </c>
      <c r="D1048" s="158">
        <v>45634</v>
      </c>
      <c r="E1048" s="158" t="s">
        <v>23</v>
      </c>
      <c r="F1048" s="159" t="s">
        <v>453</v>
      </c>
      <c r="G1048" s="164" t="s">
        <v>793</v>
      </c>
      <c r="H1048" s="156" t="s">
        <v>204</v>
      </c>
      <c r="I1048" s="166">
        <v>4431</v>
      </c>
      <c r="J1048" s="166">
        <v>0</v>
      </c>
      <c r="K1048" s="166">
        <v>4431</v>
      </c>
      <c r="L1048" s="166">
        <v>441.12</v>
      </c>
      <c r="M1048" s="166">
        <v>0</v>
      </c>
      <c r="N1048" s="162">
        <v>441.12</v>
      </c>
      <c r="O1048" s="163">
        <v>9.9553148273527417E-2</v>
      </c>
      <c r="P1048" s="162">
        <v>0</v>
      </c>
      <c r="Q1048" s="162">
        <v>441.12</v>
      </c>
      <c r="R1048" s="172">
        <v>22.056000000000001</v>
      </c>
      <c r="S1048" s="154"/>
      <c r="T1048" s="171">
        <v>419.06400000000002</v>
      </c>
      <c r="U1048" s="155" t="s">
        <v>573</v>
      </c>
      <c r="W1048" s="155"/>
    </row>
    <row r="1049" spans="1:23">
      <c r="A1049" s="155">
        <v>45576</v>
      </c>
      <c r="B1049" s="156" t="s">
        <v>17</v>
      </c>
      <c r="C1049" s="157">
        <v>14</v>
      </c>
      <c r="D1049" s="158">
        <v>45635</v>
      </c>
      <c r="E1049" s="158" t="s">
        <v>23</v>
      </c>
      <c r="F1049" s="159" t="s">
        <v>453</v>
      </c>
      <c r="G1049" s="164" t="s">
        <v>794</v>
      </c>
      <c r="H1049" s="156" t="s">
        <v>110</v>
      </c>
      <c r="I1049" s="166">
        <v>38582.85</v>
      </c>
      <c r="J1049" s="166">
        <v>0</v>
      </c>
      <c r="K1049" s="166">
        <v>38582.85</v>
      </c>
      <c r="L1049" s="166">
        <v>3841</v>
      </c>
      <c r="M1049" s="166">
        <v>0</v>
      </c>
      <c r="N1049" s="162">
        <v>3841</v>
      </c>
      <c r="O1049" s="163">
        <v>9.9552003027251743E-2</v>
      </c>
      <c r="P1049" s="162">
        <v>0</v>
      </c>
      <c r="Q1049" s="162">
        <v>3840.9999999999995</v>
      </c>
      <c r="R1049" s="172">
        <v>192.04999999999998</v>
      </c>
      <c r="S1049" s="154"/>
      <c r="T1049" s="171">
        <v>3648.9499999999994</v>
      </c>
      <c r="U1049" s="155" t="s">
        <v>573</v>
      </c>
      <c r="W1049" s="155"/>
    </row>
    <row r="1050" spans="1:23">
      <c r="A1050" s="155">
        <v>45576</v>
      </c>
      <c r="B1050" s="156" t="s">
        <v>17</v>
      </c>
      <c r="C1050" s="157">
        <v>14</v>
      </c>
      <c r="D1050" s="158">
        <v>45636</v>
      </c>
      <c r="E1050" s="158" t="s">
        <v>23</v>
      </c>
      <c r="F1050" s="159" t="s">
        <v>453</v>
      </c>
      <c r="G1050" s="164" t="s">
        <v>795</v>
      </c>
      <c r="H1050" s="156" t="s">
        <v>647</v>
      </c>
      <c r="I1050" s="166">
        <v>269510.37</v>
      </c>
      <c r="J1050" s="166">
        <v>0</v>
      </c>
      <c r="K1050" s="166">
        <v>269510.37</v>
      </c>
      <c r="L1050" s="166">
        <v>53660.6</v>
      </c>
      <c r="M1050" s="166">
        <v>0</v>
      </c>
      <c r="N1050" s="162">
        <v>53660.6</v>
      </c>
      <c r="O1050" s="163">
        <v>0.1991040270546918</v>
      </c>
      <c r="P1050" s="162">
        <v>0</v>
      </c>
      <c r="Q1050" s="162">
        <v>53660.6</v>
      </c>
      <c r="R1050" s="172">
        <v>2683.03</v>
      </c>
      <c r="S1050" s="154"/>
      <c r="T1050" s="171">
        <v>50977.57</v>
      </c>
      <c r="U1050" s="155" t="s">
        <v>573</v>
      </c>
      <c r="W1050" s="155"/>
    </row>
    <row r="1051" spans="1:23">
      <c r="A1051" s="155">
        <v>45579</v>
      </c>
      <c r="B1051" s="156" t="s">
        <v>17</v>
      </c>
      <c r="C1051" s="157">
        <v>11</v>
      </c>
      <c r="D1051" s="158">
        <v>45637</v>
      </c>
      <c r="E1051" s="158" t="s">
        <v>23</v>
      </c>
      <c r="F1051" s="159" t="s">
        <v>453</v>
      </c>
      <c r="G1051" s="164">
        <v>1318505</v>
      </c>
      <c r="H1051" s="156" t="s">
        <v>20</v>
      </c>
      <c r="I1051" s="166">
        <v>609528.1</v>
      </c>
      <c r="J1051" s="166">
        <v>0</v>
      </c>
      <c r="K1051" s="166">
        <v>609528.1</v>
      </c>
      <c r="L1051" s="166">
        <v>0</v>
      </c>
      <c r="M1051" s="166">
        <v>0</v>
      </c>
      <c r="N1051" s="162">
        <v>0</v>
      </c>
      <c r="O1051" s="163">
        <v>0</v>
      </c>
      <c r="P1051" s="162">
        <v>0</v>
      </c>
      <c r="Q1051" s="162">
        <v>0</v>
      </c>
      <c r="R1051" s="172">
        <v>0</v>
      </c>
      <c r="S1051" s="154"/>
      <c r="T1051" s="171">
        <v>0</v>
      </c>
      <c r="U1051" s="155" t="s">
        <v>573</v>
      </c>
      <c r="W1051" s="155"/>
    </row>
    <row r="1052" spans="1:23">
      <c r="A1052" s="155">
        <v>45587</v>
      </c>
      <c r="B1052" s="156" t="s">
        <v>17</v>
      </c>
      <c r="C1052" s="157">
        <v>3</v>
      </c>
      <c r="D1052" s="158">
        <v>45638</v>
      </c>
      <c r="E1052" s="158" t="s">
        <v>23</v>
      </c>
      <c r="F1052" s="159" t="s">
        <v>453</v>
      </c>
      <c r="G1052" s="164" t="s">
        <v>817</v>
      </c>
      <c r="H1052" s="156" t="s">
        <v>90</v>
      </c>
      <c r="I1052" s="166">
        <v>32016.93</v>
      </c>
      <c r="J1052" s="166">
        <v>0</v>
      </c>
      <c r="K1052" s="166">
        <v>32016.93</v>
      </c>
      <c r="L1052" s="166">
        <v>3187.35</v>
      </c>
      <c r="M1052" s="166">
        <v>0</v>
      </c>
      <c r="N1052" s="162">
        <v>3187.35</v>
      </c>
      <c r="O1052" s="163">
        <v>9.9552018260339131E-2</v>
      </c>
      <c r="P1052" s="162">
        <v>0</v>
      </c>
      <c r="Q1052" s="162">
        <v>3187.35</v>
      </c>
      <c r="R1052" s="172">
        <v>159.36750000000001</v>
      </c>
      <c r="S1052" s="154"/>
      <c r="T1052" s="171">
        <v>3027.9825000000001</v>
      </c>
      <c r="U1052" s="155" t="s">
        <v>573</v>
      </c>
      <c r="W1052" s="155"/>
    </row>
    <row r="1053" spans="1:23">
      <c r="A1053" s="155">
        <v>45587</v>
      </c>
      <c r="B1053" s="156" t="s">
        <v>17</v>
      </c>
      <c r="C1053" s="157">
        <v>3</v>
      </c>
      <c r="D1053" s="158">
        <v>45639</v>
      </c>
      <c r="E1053" s="158" t="s">
        <v>23</v>
      </c>
      <c r="F1053" s="159" t="s">
        <v>453</v>
      </c>
      <c r="G1053" s="164" t="s">
        <v>818</v>
      </c>
      <c r="H1053" s="156" t="s">
        <v>90</v>
      </c>
      <c r="I1053" s="166">
        <v>30121.17</v>
      </c>
      <c r="J1053" s="166">
        <v>0</v>
      </c>
      <c r="K1053" s="166">
        <v>30121.17</v>
      </c>
      <c r="L1053" s="166">
        <v>2998.62</v>
      </c>
      <c r="M1053" s="166">
        <v>0</v>
      </c>
      <c r="N1053" s="162">
        <v>2998.62</v>
      </c>
      <c r="O1053" s="163">
        <v>9.9551909836171709E-2</v>
      </c>
      <c r="P1053" s="162">
        <v>0</v>
      </c>
      <c r="Q1053" s="162">
        <v>2998.62</v>
      </c>
      <c r="R1053" s="172">
        <v>149.93100000000001</v>
      </c>
      <c r="S1053" s="154"/>
      <c r="T1053" s="171">
        <v>2848.6889999999999</v>
      </c>
      <c r="U1053" s="155" t="s">
        <v>573</v>
      </c>
      <c r="W1053" s="155"/>
    </row>
    <row r="1054" spans="1:23">
      <c r="A1054" s="155">
        <v>45587</v>
      </c>
      <c r="B1054" s="156" t="s">
        <v>17</v>
      </c>
      <c r="C1054" s="157">
        <v>3</v>
      </c>
      <c r="D1054" s="158">
        <v>45640</v>
      </c>
      <c r="E1054" s="158" t="s">
        <v>23</v>
      </c>
      <c r="F1054" s="159" t="s">
        <v>453</v>
      </c>
      <c r="G1054" s="164" t="s">
        <v>819</v>
      </c>
      <c r="H1054" s="156" t="s">
        <v>90</v>
      </c>
      <c r="I1054" s="166">
        <v>17414.87</v>
      </c>
      <c r="J1054" s="166">
        <v>0</v>
      </c>
      <c r="K1054" s="166">
        <v>17414.87</v>
      </c>
      <c r="L1054" s="166">
        <v>1733.69</v>
      </c>
      <c r="M1054" s="166">
        <v>0</v>
      </c>
      <c r="N1054" s="162">
        <v>1733.69</v>
      </c>
      <c r="O1054" s="163">
        <v>9.9552279172913732E-2</v>
      </c>
      <c r="P1054" s="162">
        <v>0</v>
      </c>
      <c r="Q1054" s="162">
        <v>1733.69</v>
      </c>
      <c r="R1054" s="172">
        <v>86.684500000000014</v>
      </c>
      <c r="S1054" s="154"/>
      <c r="T1054" s="171">
        <v>1647.0055</v>
      </c>
      <c r="U1054" s="155" t="s">
        <v>573</v>
      </c>
      <c r="W1054" s="155"/>
    </row>
    <row r="1055" spans="1:23">
      <c r="A1055" s="155">
        <v>45587</v>
      </c>
      <c r="B1055" s="156" t="s">
        <v>17</v>
      </c>
      <c r="C1055" s="157">
        <v>3</v>
      </c>
      <c r="D1055" s="158">
        <v>45641</v>
      </c>
      <c r="E1055" s="158" t="s">
        <v>23</v>
      </c>
      <c r="F1055" s="159" t="s">
        <v>453</v>
      </c>
      <c r="G1055" s="164" t="s">
        <v>820</v>
      </c>
      <c r="H1055" s="156" t="s">
        <v>90</v>
      </c>
      <c r="I1055" s="166">
        <v>24012.7</v>
      </c>
      <c r="J1055" s="166">
        <v>0</v>
      </c>
      <c r="K1055" s="166">
        <v>24012.7</v>
      </c>
      <c r="L1055" s="166">
        <v>2390.5100000000002</v>
      </c>
      <c r="M1055" s="166">
        <v>0</v>
      </c>
      <c r="N1055" s="162">
        <v>2390.5100000000002</v>
      </c>
      <c r="O1055" s="163">
        <v>9.9551903784247511E-2</v>
      </c>
      <c r="P1055" s="162">
        <v>0</v>
      </c>
      <c r="Q1055" s="162">
        <v>2390.5100000000002</v>
      </c>
      <c r="R1055" s="172">
        <v>119.52550000000002</v>
      </c>
      <c r="S1055" s="154"/>
      <c r="T1055" s="171">
        <v>2270.9845</v>
      </c>
      <c r="U1055" s="155" t="s">
        <v>573</v>
      </c>
      <c r="W1055" s="155"/>
    </row>
    <row r="1056" spans="1:23">
      <c r="A1056" s="155">
        <v>45587</v>
      </c>
      <c r="B1056" s="156" t="s">
        <v>17</v>
      </c>
      <c r="C1056" s="157">
        <v>3</v>
      </c>
      <c r="D1056" s="158">
        <v>45642</v>
      </c>
      <c r="E1056" s="158" t="s">
        <v>23</v>
      </c>
      <c r="F1056" s="159" t="s">
        <v>453</v>
      </c>
      <c r="G1056" s="164" t="s">
        <v>821</v>
      </c>
      <c r="H1056" s="156" t="s">
        <v>90</v>
      </c>
      <c r="I1056" s="166">
        <v>14665.19</v>
      </c>
      <c r="J1056" s="166">
        <v>0</v>
      </c>
      <c r="K1056" s="166">
        <v>14665.19</v>
      </c>
      <c r="L1056" s="166">
        <v>1459.95</v>
      </c>
      <c r="M1056" s="166">
        <v>0</v>
      </c>
      <c r="N1056" s="162">
        <v>1459.95</v>
      </c>
      <c r="O1056" s="163">
        <v>9.9552068537809596E-2</v>
      </c>
      <c r="P1056" s="162">
        <v>0</v>
      </c>
      <c r="Q1056" s="162">
        <v>1459.95</v>
      </c>
      <c r="R1056" s="172">
        <v>72.997500000000002</v>
      </c>
      <c r="S1056" s="154"/>
      <c r="T1056" s="171">
        <v>1386.9525000000001</v>
      </c>
      <c r="U1056" s="155" t="s">
        <v>573</v>
      </c>
      <c r="W1056" s="155"/>
    </row>
    <row r="1057" spans="1:23">
      <c r="A1057" s="155">
        <v>45587</v>
      </c>
      <c r="B1057" s="156" t="s">
        <v>17</v>
      </c>
      <c r="C1057" s="157">
        <v>3</v>
      </c>
      <c r="D1057" s="158">
        <v>45643</v>
      </c>
      <c r="E1057" s="158" t="s">
        <v>23</v>
      </c>
      <c r="F1057" s="159" t="s">
        <v>453</v>
      </c>
      <c r="G1057" s="164" t="s">
        <v>822</v>
      </c>
      <c r="H1057" s="156" t="s">
        <v>90</v>
      </c>
      <c r="I1057" s="166">
        <v>36650.959999999999</v>
      </c>
      <c r="J1057" s="166">
        <v>0</v>
      </c>
      <c r="K1057" s="166">
        <v>36650.959999999999</v>
      </c>
      <c r="L1057" s="166">
        <v>3648.68</v>
      </c>
      <c r="M1057" s="166">
        <v>0</v>
      </c>
      <c r="N1057" s="162">
        <v>3648.68</v>
      </c>
      <c r="O1057" s="163">
        <v>9.9552099044608919E-2</v>
      </c>
      <c r="P1057" s="162">
        <v>0</v>
      </c>
      <c r="Q1057" s="162">
        <v>3648.68</v>
      </c>
      <c r="R1057" s="172">
        <v>182.434</v>
      </c>
      <c r="S1057" s="154"/>
      <c r="T1057" s="171">
        <v>3466.2459999999996</v>
      </c>
      <c r="U1057" s="155" t="s">
        <v>573</v>
      </c>
      <c r="W1057" s="155"/>
    </row>
    <row r="1058" spans="1:23">
      <c r="A1058" s="155">
        <v>45587</v>
      </c>
      <c r="B1058" s="156" t="s">
        <v>17</v>
      </c>
      <c r="C1058" s="157">
        <v>3</v>
      </c>
      <c r="D1058" s="158">
        <v>45644</v>
      </c>
      <c r="E1058" s="158" t="s">
        <v>23</v>
      </c>
      <c r="F1058" s="159" t="s">
        <v>453</v>
      </c>
      <c r="G1058" s="164" t="s">
        <v>823</v>
      </c>
      <c r="H1058" s="156" t="s">
        <v>90</v>
      </c>
      <c r="I1058" s="166">
        <v>35115.040000000001</v>
      </c>
      <c r="J1058" s="166">
        <v>0</v>
      </c>
      <c r="K1058" s="166">
        <v>35115.040000000001</v>
      </c>
      <c r="L1058" s="166">
        <v>3495.77</v>
      </c>
      <c r="M1058" s="166">
        <v>0</v>
      </c>
      <c r="N1058" s="162">
        <v>3495.77</v>
      </c>
      <c r="O1058" s="163">
        <v>9.9551929885314097E-2</v>
      </c>
      <c r="P1058" s="162">
        <v>0</v>
      </c>
      <c r="Q1058" s="162">
        <v>3495.77</v>
      </c>
      <c r="R1058" s="172">
        <v>174.7885</v>
      </c>
      <c r="S1058" s="154"/>
      <c r="T1058" s="171">
        <v>3320.9814999999999</v>
      </c>
      <c r="U1058" s="155" t="s">
        <v>573</v>
      </c>
      <c r="W1058" s="155"/>
    </row>
    <row r="1059" spans="1:23">
      <c r="A1059" s="155">
        <v>45587</v>
      </c>
      <c r="B1059" s="156" t="s">
        <v>17</v>
      </c>
      <c r="C1059" s="157">
        <v>3</v>
      </c>
      <c r="D1059" s="158">
        <v>45645</v>
      </c>
      <c r="E1059" s="158" t="s">
        <v>23</v>
      </c>
      <c r="F1059" s="159" t="s">
        <v>453</v>
      </c>
      <c r="G1059" s="164" t="s">
        <v>824</v>
      </c>
      <c r="H1059" s="156" t="s">
        <v>90</v>
      </c>
      <c r="I1059" s="166">
        <v>28003.13</v>
      </c>
      <c r="J1059" s="166">
        <v>0</v>
      </c>
      <c r="K1059" s="166">
        <v>28003.13</v>
      </c>
      <c r="L1059" s="166">
        <v>2787.77</v>
      </c>
      <c r="M1059" s="166">
        <v>0</v>
      </c>
      <c r="N1059" s="162">
        <v>2787.77</v>
      </c>
      <c r="O1059" s="163">
        <v>9.9552085784696209E-2</v>
      </c>
      <c r="P1059" s="162">
        <v>0</v>
      </c>
      <c r="Q1059" s="162">
        <v>2787.77</v>
      </c>
      <c r="R1059" s="172">
        <v>139.38849999999999</v>
      </c>
      <c r="S1059" s="154"/>
      <c r="T1059" s="171">
        <v>2648.3815</v>
      </c>
      <c r="U1059" s="155" t="s">
        <v>573</v>
      </c>
      <c r="W1059" s="155"/>
    </row>
    <row r="1060" spans="1:23">
      <c r="A1060" s="155">
        <v>45587</v>
      </c>
      <c r="B1060" s="156" t="s">
        <v>17</v>
      </c>
      <c r="C1060" s="157">
        <v>3</v>
      </c>
      <c r="D1060" s="158">
        <v>45646</v>
      </c>
      <c r="E1060" s="158" t="s">
        <v>23</v>
      </c>
      <c r="F1060" s="159" t="s">
        <v>453</v>
      </c>
      <c r="G1060" s="164" t="s">
        <v>825</v>
      </c>
      <c r="H1060" s="156" t="s">
        <v>90</v>
      </c>
      <c r="I1060" s="166">
        <v>25780.65</v>
      </c>
      <c r="J1060" s="166">
        <v>0</v>
      </c>
      <c r="K1060" s="166">
        <v>25780.65</v>
      </c>
      <c r="L1060" s="166">
        <v>2566.52</v>
      </c>
      <c r="M1060" s="166">
        <v>0</v>
      </c>
      <c r="N1060" s="162">
        <v>2566.52</v>
      </c>
      <c r="O1060" s="163">
        <v>9.9552183517483073E-2</v>
      </c>
      <c r="P1060" s="162">
        <v>0</v>
      </c>
      <c r="Q1060" s="162">
        <v>2566.52</v>
      </c>
      <c r="R1060" s="172">
        <v>128.32599999999999</v>
      </c>
      <c r="S1060" s="154"/>
      <c r="T1060" s="171">
        <v>2438.194</v>
      </c>
      <c r="U1060" s="155" t="s">
        <v>573</v>
      </c>
      <c r="W1060" s="155"/>
    </row>
    <row r="1061" spans="1:23">
      <c r="A1061" s="155">
        <v>45587</v>
      </c>
      <c r="B1061" s="156" t="s">
        <v>17</v>
      </c>
      <c r="C1061" s="157">
        <v>3</v>
      </c>
      <c r="D1061" s="158">
        <v>45647</v>
      </c>
      <c r="E1061" s="158" t="s">
        <v>23</v>
      </c>
      <c r="F1061" s="159" t="s">
        <v>453</v>
      </c>
      <c r="G1061" s="164" t="s">
        <v>826</v>
      </c>
      <c r="H1061" s="156" t="s">
        <v>90</v>
      </c>
      <c r="I1061" s="166">
        <v>10405.15</v>
      </c>
      <c r="J1061" s="166">
        <v>0</v>
      </c>
      <c r="K1061" s="166">
        <v>10405.15</v>
      </c>
      <c r="L1061" s="166">
        <v>1003.71</v>
      </c>
      <c r="M1061" s="166">
        <v>0</v>
      </c>
      <c r="N1061" s="162">
        <v>1003.71</v>
      </c>
      <c r="O1061" s="163">
        <v>9.6462809281942119E-2</v>
      </c>
      <c r="P1061" s="162">
        <v>0</v>
      </c>
      <c r="Q1061" s="162">
        <v>1003.71</v>
      </c>
      <c r="R1061" s="172">
        <v>50.185500000000005</v>
      </c>
      <c r="S1061" s="154"/>
      <c r="T1061" s="171">
        <v>953.52449999999999</v>
      </c>
      <c r="U1061" s="155" t="s">
        <v>573</v>
      </c>
      <c r="W1061" s="155"/>
    </row>
    <row r="1062" spans="1:23">
      <c r="A1062" s="155">
        <v>45587</v>
      </c>
      <c r="B1062" s="156" t="s">
        <v>17</v>
      </c>
      <c r="C1062" s="157">
        <v>3</v>
      </c>
      <c r="D1062" s="158">
        <v>45648</v>
      </c>
      <c r="E1062" s="158" t="s">
        <v>23</v>
      </c>
      <c r="F1062" s="159" t="s">
        <v>453</v>
      </c>
      <c r="G1062" s="164" t="s">
        <v>827</v>
      </c>
      <c r="H1062" s="156" t="s">
        <v>90</v>
      </c>
      <c r="I1062" s="166">
        <v>21973.13</v>
      </c>
      <c r="J1062" s="166">
        <v>0</v>
      </c>
      <c r="K1062" s="166">
        <v>21973.13</v>
      </c>
      <c r="L1062" s="166">
        <v>2115.1</v>
      </c>
      <c r="M1062" s="166">
        <v>0</v>
      </c>
      <c r="N1062" s="162">
        <v>2115.1</v>
      </c>
      <c r="O1062" s="163">
        <v>9.6258475692812082E-2</v>
      </c>
      <c r="P1062" s="162">
        <v>0</v>
      </c>
      <c r="Q1062" s="162">
        <v>2115.1</v>
      </c>
      <c r="R1062" s="172">
        <v>105.755</v>
      </c>
      <c r="S1062" s="154"/>
      <c r="T1062" s="171">
        <v>2009.3449999999998</v>
      </c>
      <c r="U1062" s="155" t="s">
        <v>573</v>
      </c>
      <c r="W1062" s="155"/>
    </row>
    <row r="1063" spans="1:23">
      <c r="A1063" s="155">
        <v>45587</v>
      </c>
      <c r="B1063" s="156" t="s">
        <v>17</v>
      </c>
      <c r="C1063" s="157">
        <v>3</v>
      </c>
      <c r="D1063" s="158">
        <v>45649</v>
      </c>
      <c r="E1063" s="158" t="s">
        <v>23</v>
      </c>
      <c r="F1063" s="159" t="s">
        <v>453</v>
      </c>
      <c r="G1063" s="164" t="s">
        <v>828</v>
      </c>
      <c r="H1063" s="156" t="s">
        <v>572</v>
      </c>
      <c r="I1063" s="166">
        <v>20250.240000000002</v>
      </c>
      <c r="J1063" s="166">
        <v>0</v>
      </c>
      <c r="K1063" s="166">
        <v>20250.240000000002</v>
      </c>
      <c r="L1063" s="166">
        <v>2015.95</v>
      </c>
      <c r="M1063" s="166">
        <v>0</v>
      </c>
      <c r="N1063" s="162">
        <v>2015.95</v>
      </c>
      <c r="O1063" s="163">
        <v>9.955190654530513E-2</v>
      </c>
      <c r="P1063" s="162">
        <v>0</v>
      </c>
      <c r="Q1063" s="162">
        <v>2015.9499999999998</v>
      </c>
      <c r="R1063" s="172">
        <v>100.7975</v>
      </c>
      <c r="S1063" s="154"/>
      <c r="T1063" s="171">
        <v>1915.1524999999999</v>
      </c>
      <c r="U1063" s="155" t="s">
        <v>573</v>
      </c>
      <c r="W1063" s="155"/>
    </row>
    <row r="1064" spans="1:23">
      <c r="A1064" s="155">
        <v>45588</v>
      </c>
      <c r="B1064" s="156" t="s">
        <v>17</v>
      </c>
      <c r="C1064" s="157">
        <v>2</v>
      </c>
      <c r="D1064" s="158">
        <v>45650</v>
      </c>
      <c r="E1064" s="158" t="s">
        <v>23</v>
      </c>
      <c r="F1064" s="159" t="s">
        <v>453</v>
      </c>
      <c r="G1064" s="164" t="s">
        <v>829</v>
      </c>
      <c r="H1064" s="156" t="s">
        <v>524</v>
      </c>
      <c r="I1064" s="166">
        <v>3730779.21</v>
      </c>
      <c r="J1064" s="166">
        <v>0</v>
      </c>
      <c r="K1064" s="166">
        <v>3730779.21</v>
      </c>
      <c r="L1064" s="166">
        <v>371406.59</v>
      </c>
      <c r="M1064" s="166">
        <v>0</v>
      </c>
      <c r="N1064" s="162">
        <v>371406.59</v>
      </c>
      <c r="O1064" s="163">
        <v>9.95520155694231E-2</v>
      </c>
      <c r="P1064" s="162">
        <v>0</v>
      </c>
      <c r="Q1064" s="162">
        <v>371406.59</v>
      </c>
      <c r="R1064" s="172">
        <v>18570.329500000003</v>
      </c>
      <c r="S1064" s="154"/>
      <c r="T1064" s="171">
        <v>352836.26050000003</v>
      </c>
      <c r="U1064" s="155" t="s">
        <v>573</v>
      </c>
      <c r="W1064" s="155"/>
    </row>
    <row r="1065" spans="1:23">
      <c r="A1065" s="155">
        <v>45589</v>
      </c>
      <c r="B1065" s="156" t="s">
        <v>17</v>
      </c>
      <c r="C1065" s="157">
        <v>1</v>
      </c>
      <c r="D1065" s="158">
        <v>45651</v>
      </c>
      <c r="E1065" s="158" t="s">
        <v>23</v>
      </c>
      <c r="F1065" s="159" t="s">
        <v>453</v>
      </c>
      <c r="G1065" s="164" t="s">
        <v>830</v>
      </c>
      <c r="H1065" s="156" t="s">
        <v>816</v>
      </c>
      <c r="I1065" s="166">
        <v>1381251.79</v>
      </c>
      <c r="J1065" s="166">
        <v>0</v>
      </c>
      <c r="K1065" s="166">
        <v>1381251.79</v>
      </c>
      <c r="L1065" s="166">
        <v>137506.4</v>
      </c>
      <c r="M1065" s="166">
        <v>0</v>
      </c>
      <c r="N1065" s="162">
        <v>137506.4</v>
      </c>
      <c r="O1065" s="163">
        <v>9.955201578417501E-2</v>
      </c>
      <c r="P1065" s="162">
        <v>0</v>
      </c>
      <c r="Q1065" s="162">
        <v>137506.4</v>
      </c>
      <c r="R1065" s="172">
        <v>6875.32</v>
      </c>
      <c r="S1065" s="154"/>
      <c r="T1065" s="171">
        <v>130631.07999999999</v>
      </c>
      <c r="U1065" s="155" t="s">
        <v>573</v>
      </c>
      <c r="W1065" s="155"/>
    </row>
    <row r="1066" spans="1:23">
      <c r="A1066" s="155">
        <v>45589</v>
      </c>
      <c r="B1066" s="156" t="s">
        <v>17</v>
      </c>
      <c r="C1066" s="157">
        <v>1</v>
      </c>
      <c r="D1066" s="158">
        <v>45652</v>
      </c>
      <c r="E1066" s="158" t="s">
        <v>23</v>
      </c>
      <c r="F1066" s="159" t="s">
        <v>453</v>
      </c>
      <c r="G1066" s="164" t="s">
        <v>831</v>
      </c>
      <c r="H1066" s="156" t="s">
        <v>524</v>
      </c>
      <c r="I1066" s="166">
        <v>229947</v>
      </c>
      <c r="J1066" s="166">
        <v>0</v>
      </c>
      <c r="K1066" s="166">
        <v>229947</v>
      </c>
      <c r="L1066" s="166">
        <v>18313.349999999999</v>
      </c>
      <c r="M1066" s="166">
        <v>0</v>
      </c>
      <c r="N1066" s="162">
        <v>18313.349999999999</v>
      </c>
      <c r="O1066" s="163">
        <v>7.9641613067358993E-2</v>
      </c>
      <c r="P1066" s="162">
        <v>0</v>
      </c>
      <c r="Q1066" s="162">
        <v>18313.349999999999</v>
      </c>
      <c r="R1066" s="172">
        <v>915.66750000000002</v>
      </c>
      <c r="S1066" s="154"/>
      <c r="T1066" s="171">
        <v>17397.682499999999</v>
      </c>
      <c r="U1066" s="155" t="s">
        <v>573</v>
      </c>
      <c r="W1066" s="155"/>
    </row>
    <row r="1067" spans="1:23">
      <c r="A1067" s="155"/>
      <c r="B1067" s="156"/>
      <c r="C1067" s="157"/>
      <c r="D1067" s="158"/>
      <c r="E1067" s="158"/>
      <c r="F1067" s="159"/>
      <c r="G1067" s="164"/>
      <c r="H1067" s="156"/>
      <c r="I1067" s="166"/>
      <c r="J1067" s="166"/>
      <c r="K1067" s="166"/>
      <c r="L1067" s="166"/>
      <c r="M1067" s="166"/>
      <c r="N1067" s="162"/>
      <c r="O1067" s="163"/>
      <c r="P1067" s="162"/>
      <c r="Q1067" s="162"/>
      <c r="R1067" s="172"/>
      <c r="S1067" s="154"/>
      <c r="T1067" s="171"/>
      <c r="U1067" s="155"/>
      <c r="W1067" s="155"/>
    </row>
    <row r="1068" spans="1:23">
      <c r="A1068" s="155"/>
      <c r="B1068" s="156"/>
      <c r="C1068" s="157"/>
      <c r="D1068" s="158"/>
      <c r="E1068" s="158"/>
      <c r="F1068" s="159"/>
      <c r="G1068" s="164"/>
      <c r="H1068" s="156"/>
      <c r="I1068" s="166"/>
      <c r="J1068" s="166"/>
      <c r="K1068" s="166"/>
      <c r="L1068" s="166"/>
      <c r="M1068" s="166"/>
      <c r="N1068" s="162"/>
      <c r="O1068" s="163"/>
      <c r="P1068" s="162"/>
      <c r="Q1068" s="162"/>
      <c r="R1068" s="172"/>
      <c r="S1068" s="154"/>
      <c r="T1068" s="171"/>
      <c r="U1068" s="155"/>
      <c r="W1068" s="155"/>
    </row>
    <row r="1069" spans="1:23">
      <c r="A1069" s="155"/>
      <c r="B1069" s="156"/>
      <c r="C1069" s="157"/>
      <c r="D1069" s="158"/>
      <c r="E1069" s="158"/>
      <c r="F1069" s="159"/>
      <c r="G1069" s="164"/>
      <c r="H1069" s="156"/>
      <c r="I1069" s="166"/>
      <c r="J1069" s="166"/>
      <c r="K1069" s="166"/>
      <c r="L1069" s="166"/>
      <c r="M1069" s="166"/>
      <c r="N1069" s="162"/>
      <c r="O1069" s="163"/>
      <c r="P1069" s="162"/>
      <c r="Q1069" s="162"/>
      <c r="R1069" s="172"/>
      <c r="S1069" s="154"/>
      <c r="T1069" s="171"/>
      <c r="U1069" s="155"/>
      <c r="W1069" s="155"/>
    </row>
    <row r="1070" spans="1:23">
      <c r="A1070" s="155"/>
      <c r="B1070" s="156"/>
      <c r="C1070" s="157"/>
      <c r="D1070" s="158"/>
      <c r="E1070" s="158"/>
      <c r="F1070" s="159"/>
      <c r="G1070" s="164"/>
      <c r="H1070" s="156"/>
      <c r="I1070" s="166"/>
      <c r="J1070" s="166"/>
      <c r="K1070" s="166"/>
      <c r="L1070" s="166"/>
      <c r="M1070" s="166"/>
      <c r="N1070" s="162"/>
      <c r="O1070" s="163"/>
      <c r="P1070" s="162"/>
      <c r="Q1070" s="162"/>
      <c r="R1070" s="172"/>
      <c r="S1070" s="154"/>
      <c r="T1070" s="171"/>
      <c r="U1070" s="155"/>
      <c r="W1070" s="155"/>
    </row>
    <row r="1071" spans="1:23">
      <c r="A1071" s="155"/>
      <c r="B1071" s="156"/>
      <c r="C1071" s="157"/>
      <c r="D1071" s="158"/>
      <c r="E1071" s="158"/>
      <c r="F1071" s="159"/>
      <c r="G1071" s="164"/>
      <c r="H1071" s="156"/>
      <c r="I1071" s="166"/>
      <c r="J1071" s="166"/>
      <c r="K1071" s="166"/>
      <c r="L1071" s="166"/>
      <c r="M1071" s="166"/>
      <c r="N1071" s="162"/>
      <c r="O1071" s="163"/>
      <c r="P1071" s="162"/>
      <c r="Q1071" s="162"/>
      <c r="R1071" s="172"/>
      <c r="S1071" s="154"/>
      <c r="T1071" s="171"/>
      <c r="U1071" s="155"/>
      <c r="W1071" s="155"/>
    </row>
    <row r="1072" spans="1:23">
      <c r="A1072" s="155"/>
      <c r="B1072" s="156"/>
      <c r="C1072" s="157"/>
      <c r="D1072" s="158"/>
      <c r="E1072" s="158"/>
      <c r="F1072" s="159"/>
      <c r="G1072" s="164"/>
      <c r="H1072" s="156"/>
      <c r="I1072" s="166"/>
      <c r="J1072" s="166"/>
      <c r="K1072" s="166"/>
      <c r="L1072" s="166"/>
      <c r="M1072" s="166"/>
      <c r="N1072" s="162"/>
      <c r="O1072" s="163"/>
      <c r="P1072" s="162"/>
      <c r="Q1072" s="162"/>
      <c r="R1072" s="172"/>
      <c r="S1072" s="154"/>
      <c r="T1072" s="171"/>
      <c r="U1072" s="155"/>
      <c r="W1072" s="155"/>
    </row>
    <row r="1073" spans="1:23">
      <c r="A1073" s="155"/>
      <c r="B1073" s="156"/>
      <c r="C1073" s="157"/>
      <c r="D1073" s="158"/>
      <c r="E1073" s="158"/>
      <c r="F1073" s="159"/>
      <c r="G1073" s="164"/>
      <c r="H1073" s="156"/>
      <c r="I1073" s="166"/>
      <c r="J1073" s="166"/>
      <c r="K1073" s="166"/>
      <c r="L1073" s="166"/>
      <c r="M1073" s="166"/>
      <c r="N1073" s="162"/>
      <c r="O1073" s="163"/>
      <c r="P1073" s="162"/>
      <c r="Q1073" s="162"/>
      <c r="R1073" s="172"/>
      <c r="S1073" s="154"/>
      <c r="T1073" s="171"/>
      <c r="U1073" s="155"/>
      <c r="W1073" s="155"/>
    </row>
    <row r="1074" spans="1:23">
      <c r="A1074" s="155"/>
      <c r="B1074" s="156"/>
      <c r="C1074" s="157"/>
      <c r="D1074" s="158"/>
      <c r="E1074" s="158"/>
      <c r="F1074" s="159"/>
      <c r="G1074" s="164"/>
      <c r="H1074" s="156"/>
      <c r="I1074" s="166"/>
      <c r="J1074" s="166"/>
      <c r="K1074" s="166"/>
      <c r="L1074" s="166"/>
      <c r="M1074" s="166"/>
      <c r="N1074" s="162"/>
      <c r="O1074" s="163"/>
      <c r="P1074" s="162"/>
      <c r="Q1074" s="162"/>
      <c r="R1074" s="172"/>
      <c r="S1074" s="154"/>
      <c r="T1074" s="171"/>
      <c r="U1074" s="155"/>
      <c r="W1074" s="155"/>
    </row>
    <row r="1075" spans="1:23">
      <c r="A1075" s="155"/>
      <c r="B1075" s="156"/>
      <c r="C1075" s="157"/>
      <c r="D1075" s="158"/>
      <c r="E1075" s="158"/>
      <c r="F1075" s="159"/>
      <c r="G1075" s="164"/>
      <c r="H1075" s="156"/>
      <c r="I1075" s="166"/>
      <c r="J1075" s="166"/>
      <c r="K1075" s="166"/>
      <c r="L1075" s="166"/>
      <c r="M1075" s="166"/>
      <c r="N1075" s="162"/>
      <c r="O1075" s="163"/>
      <c r="P1075" s="162"/>
      <c r="Q1075" s="162"/>
      <c r="R1075" s="172"/>
      <c r="S1075" s="154"/>
      <c r="T1075" s="171"/>
      <c r="U1075" s="155"/>
      <c r="W1075" s="155"/>
    </row>
    <row r="1076" spans="1:23">
      <c r="A1076" s="155"/>
      <c r="B1076" s="156"/>
      <c r="C1076" s="157"/>
      <c r="D1076" s="158"/>
      <c r="E1076" s="158"/>
      <c r="F1076" s="159"/>
      <c r="G1076" s="164"/>
      <c r="H1076" s="156"/>
      <c r="I1076" s="166"/>
      <c r="J1076" s="166"/>
      <c r="K1076" s="166"/>
      <c r="L1076" s="166"/>
      <c r="M1076" s="166"/>
      <c r="N1076" s="162"/>
      <c r="O1076" s="163"/>
      <c r="P1076" s="162"/>
      <c r="Q1076" s="162"/>
      <c r="R1076" s="172"/>
      <c r="S1076" s="154"/>
      <c r="T1076" s="171"/>
      <c r="U1076" s="155"/>
      <c r="W1076" s="155"/>
    </row>
    <row r="1077" spans="1:23">
      <c r="A1077" s="155"/>
      <c r="B1077" s="156"/>
      <c r="C1077" s="157"/>
      <c r="D1077" s="158"/>
      <c r="E1077" s="158"/>
      <c r="F1077" s="159"/>
      <c r="G1077" s="164"/>
      <c r="H1077" s="156"/>
      <c r="I1077" s="166"/>
      <c r="J1077" s="166"/>
      <c r="K1077" s="166"/>
      <c r="L1077" s="166"/>
      <c r="M1077" s="166"/>
      <c r="N1077" s="162"/>
      <c r="O1077" s="163"/>
      <c r="P1077" s="162"/>
      <c r="Q1077" s="162"/>
      <c r="R1077" s="172"/>
      <c r="S1077" s="154"/>
      <c r="T1077" s="171"/>
      <c r="U1077" s="155"/>
      <c r="W1077" s="155"/>
    </row>
    <row r="1078" spans="1:23">
      <c r="A1078" s="155"/>
      <c r="B1078" s="156"/>
      <c r="C1078" s="157"/>
      <c r="D1078" s="158"/>
      <c r="E1078" s="158"/>
      <c r="F1078" s="159"/>
      <c r="G1078" s="164"/>
      <c r="H1078" s="156"/>
      <c r="I1078" s="166"/>
      <c r="J1078" s="166"/>
      <c r="K1078" s="166"/>
      <c r="L1078" s="166"/>
      <c r="M1078" s="166"/>
      <c r="N1078" s="162"/>
      <c r="O1078" s="163"/>
      <c r="P1078" s="162"/>
      <c r="Q1078" s="162"/>
      <c r="R1078" s="172"/>
      <c r="S1078" s="154"/>
      <c r="T1078" s="171"/>
      <c r="U1078" s="155"/>
      <c r="W1078" s="155"/>
    </row>
    <row r="1079" spans="1:23">
      <c r="A1079" s="155"/>
      <c r="B1079" s="156"/>
      <c r="C1079" s="157"/>
      <c r="D1079" s="158"/>
      <c r="E1079" s="158"/>
      <c r="F1079" s="159"/>
      <c r="G1079" s="164"/>
      <c r="H1079" s="156"/>
      <c r="I1079" s="166"/>
      <c r="J1079" s="166"/>
      <c r="K1079" s="166"/>
      <c r="L1079" s="166"/>
      <c r="M1079" s="166"/>
      <c r="N1079" s="162"/>
      <c r="O1079" s="163"/>
      <c r="P1079" s="162"/>
      <c r="Q1079" s="162"/>
      <c r="R1079" s="172"/>
      <c r="S1079" s="154"/>
      <c r="T1079" s="171"/>
      <c r="U1079" s="155"/>
      <c r="W1079" s="155"/>
    </row>
    <row r="1080" spans="1:23">
      <c r="A1080" s="155"/>
      <c r="B1080" s="156"/>
      <c r="C1080" s="157"/>
      <c r="D1080" s="158"/>
      <c r="E1080" s="158"/>
      <c r="F1080" s="159"/>
      <c r="G1080" s="164"/>
      <c r="H1080" s="156"/>
      <c r="I1080" s="166"/>
      <c r="J1080" s="166"/>
      <c r="K1080" s="166"/>
      <c r="L1080" s="166"/>
      <c r="M1080" s="166"/>
      <c r="N1080" s="162"/>
      <c r="O1080" s="163"/>
      <c r="P1080" s="162"/>
      <c r="Q1080" s="162"/>
      <c r="R1080" s="172"/>
      <c r="S1080" s="154"/>
      <c r="T1080" s="171"/>
      <c r="U1080" s="155"/>
      <c r="W1080" s="155"/>
    </row>
    <row r="1081" spans="1:23">
      <c r="A1081" s="155"/>
      <c r="B1081" s="156"/>
      <c r="C1081" s="157"/>
      <c r="D1081" s="158"/>
      <c r="E1081" s="158"/>
      <c r="F1081" s="159"/>
      <c r="G1081" s="164"/>
      <c r="H1081" s="156"/>
      <c r="I1081" s="166"/>
      <c r="J1081" s="166"/>
      <c r="K1081" s="166"/>
      <c r="L1081" s="166"/>
      <c r="M1081" s="166"/>
      <c r="N1081" s="162"/>
      <c r="O1081" s="163"/>
      <c r="P1081" s="162"/>
      <c r="Q1081" s="162"/>
      <c r="R1081" s="172"/>
      <c r="S1081" s="154"/>
      <c r="T1081" s="171"/>
      <c r="U1081" s="155"/>
      <c r="W1081" s="155"/>
    </row>
    <row r="1082" spans="1:23">
      <c r="A1082" s="155"/>
      <c r="B1082" s="156"/>
      <c r="C1082" s="157"/>
      <c r="D1082" s="158"/>
      <c r="E1082" s="158"/>
      <c r="F1082" s="159"/>
      <c r="G1082" s="164"/>
      <c r="H1082" s="156"/>
      <c r="I1082" s="166"/>
      <c r="J1082" s="166"/>
      <c r="K1082" s="166"/>
      <c r="L1082" s="166"/>
      <c r="M1082" s="166"/>
      <c r="N1082" s="162"/>
      <c r="O1082" s="163"/>
      <c r="P1082" s="162"/>
      <c r="Q1082" s="162"/>
      <c r="R1082" s="172"/>
      <c r="S1082" s="154"/>
      <c r="T1082" s="171"/>
      <c r="U1082" s="155"/>
      <c r="W1082" s="155"/>
    </row>
    <row r="1083" spans="1:23">
      <c r="A1083" s="155"/>
      <c r="B1083" s="156"/>
      <c r="C1083" s="157"/>
      <c r="D1083" s="158"/>
      <c r="E1083" s="158"/>
      <c r="F1083" s="159"/>
      <c r="G1083" s="164"/>
      <c r="H1083" s="156"/>
      <c r="I1083" s="166"/>
      <c r="J1083" s="166"/>
      <c r="K1083" s="166"/>
      <c r="L1083" s="166"/>
      <c r="M1083" s="166"/>
      <c r="N1083" s="162"/>
      <c r="O1083" s="163"/>
      <c r="P1083" s="162"/>
      <c r="Q1083" s="162"/>
      <c r="R1083" s="172"/>
      <c r="S1083" s="154"/>
      <c r="T1083" s="171"/>
      <c r="U1083" s="155"/>
      <c r="W1083" s="155"/>
    </row>
    <row r="1084" spans="1:23">
      <c r="A1084" s="155"/>
      <c r="B1084" s="156"/>
      <c r="C1084" s="157"/>
      <c r="D1084" s="158"/>
      <c r="E1084" s="158"/>
      <c r="F1084" s="159"/>
      <c r="G1084" s="164"/>
      <c r="H1084" s="156"/>
      <c r="I1084" s="166"/>
      <c r="J1084" s="166"/>
      <c r="K1084" s="166"/>
      <c r="L1084" s="166"/>
      <c r="M1084" s="166"/>
      <c r="N1084" s="162"/>
      <c r="O1084" s="163"/>
      <c r="P1084" s="162"/>
      <c r="Q1084" s="162"/>
      <c r="R1084" s="172"/>
      <c r="S1084" s="154"/>
      <c r="T1084" s="171"/>
      <c r="U1084" s="155"/>
      <c r="W1084" s="155"/>
    </row>
    <row r="1085" spans="1:23">
      <c r="A1085" s="155"/>
      <c r="B1085" s="156"/>
      <c r="C1085" s="157"/>
      <c r="D1085" s="158"/>
      <c r="E1085" s="158"/>
      <c r="F1085" s="159"/>
      <c r="G1085" s="164"/>
      <c r="H1085" s="156"/>
      <c r="I1085" s="166"/>
      <c r="J1085" s="166"/>
      <c r="K1085" s="166"/>
      <c r="L1085" s="166"/>
      <c r="M1085" s="166"/>
      <c r="N1085" s="162"/>
      <c r="O1085" s="163"/>
      <c r="P1085" s="162"/>
      <c r="Q1085" s="162"/>
      <c r="R1085" s="172"/>
      <c r="S1085" s="154"/>
      <c r="T1085" s="171"/>
      <c r="U1085" s="155"/>
      <c r="W1085" s="155"/>
    </row>
    <row r="1086" spans="1:23">
      <c r="A1086" s="155"/>
      <c r="B1086" s="156"/>
      <c r="C1086" s="157"/>
      <c r="D1086" s="158"/>
      <c r="E1086" s="158"/>
      <c r="F1086" s="159"/>
      <c r="G1086" s="164"/>
      <c r="H1086" s="156"/>
      <c r="I1086" s="166"/>
      <c r="J1086" s="166"/>
      <c r="K1086" s="166"/>
      <c r="L1086" s="166"/>
      <c r="M1086" s="166"/>
      <c r="N1086" s="162"/>
      <c r="O1086" s="163"/>
      <c r="P1086" s="162"/>
      <c r="Q1086" s="162"/>
      <c r="R1086" s="172"/>
      <c r="S1086" s="154"/>
      <c r="T1086" s="171"/>
      <c r="U1086" s="155"/>
      <c r="W1086" s="155"/>
    </row>
    <row r="1087" spans="1:23">
      <c r="A1087" s="155"/>
      <c r="B1087" s="156"/>
      <c r="C1087" s="157"/>
      <c r="D1087" s="158"/>
      <c r="E1087" s="158"/>
      <c r="F1087" s="159"/>
      <c r="G1087" s="164"/>
      <c r="H1087" s="156"/>
      <c r="I1087" s="166"/>
      <c r="J1087" s="166"/>
      <c r="K1087" s="166"/>
      <c r="L1087" s="166"/>
      <c r="M1087" s="166"/>
      <c r="N1087" s="162"/>
      <c r="O1087" s="163"/>
      <c r="P1087" s="162"/>
      <c r="Q1087" s="162"/>
      <c r="R1087" s="172"/>
      <c r="S1087" s="154"/>
      <c r="T1087" s="171"/>
      <c r="U1087" s="155"/>
      <c r="W1087" s="155"/>
    </row>
    <row r="1088" spans="1:23">
      <c r="A1088" s="155"/>
      <c r="B1088" s="156"/>
      <c r="C1088" s="157"/>
      <c r="D1088" s="158"/>
      <c r="E1088" s="158"/>
      <c r="F1088" s="159"/>
      <c r="G1088" s="164"/>
      <c r="H1088" s="156"/>
      <c r="I1088" s="166"/>
      <c r="J1088" s="166"/>
      <c r="K1088" s="166"/>
      <c r="L1088" s="166"/>
      <c r="M1088" s="166"/>
      <c r="N1088" s="162"/>
      <c r="O1088" s="163"/>
      <c r="P1088" s="162"/>
      <c r="Q1088" s="162"/>
      <c r="R1088" s="172"/>
      <c r="S1088" s="154"/>
      <c r="T1088" s="171"/>
      <c r="U1088" s="155"/>
      <c r="W1088" s="155"/>
    </row>
    <row r="1089" spans="1:23">
      <c r="A1089" s="155"/>
      <c r="B1089" s="156"/>
      <c r="C1089" s="157"/>
      <c r="D1089" s="158"/>
      <c r="E1089" s="158"/>
      <c r="F1089" s="159"/>
      <c r="G1089" s="164"/>
      <c r="H1089" s="156"/>
      <c r="I1089" s="166"/>
      <c r="J1089" s="166"/>
      <c r="K1089" s="166"/>
      <c r="L1089" s="166"/>
      <c r="M1089" s="166"/>
      <c r="N1089" s="162"/>
      <c r="O1089" s="163"/>
      <c r="P1089" s="162"/>
      <c r="Q1089" s="162"/>
      <c r="R1089" s="172"/>
      <c r="S1089" s="154"/>
      <c r="T1089" s="171"/>
      <c r="U1089" s="155"/>
      <c r="W1089" s="155"/>
    </row>
    <row r="1090" spans="1:23">
      <c r="A1090" s="155"/>
      <c r="B1090" s="156"/>
      <c r="C1090" s="157"/>
      <c r="D1090" s="158"/>
      <c r="E1090" s="158"/>
      <c r="F1090" s="159"/>
      <c r="G1090" s="164"/>
      <c r="H1090" s="156"/>
      <c r="I1090" s="166"/>
      <c r="J1090" s="166"/>
      <c r="K1090" s="166"/>
      <c r="L1090" s="166"/>
      <c r="M1090" s="166"/>
      <c r="N1090" s="162"/>
      <c r="O1090" s="163"/>
      <c r="P1090" s="162"/>
      <c r="Q1090" s="162"/>
      <c r="R1090" s="172"/>
      <c r="S1090" s="154"/>
      <c r="T1090" s="171"/>
      <c r="U1090" s="155"/>
      <c r="W1090" s="155"/>
    </row>
    <row r="1091" spans="1:23">
      <c r="A1091" s="155"/>
      <c r="B1091" s="156"/>
      <c r="C1091" s="157"/>
      <c r="D1091" s="158"/>
      <c r="E1091" s="158"/>
      <c r="F1091" s="159"/>
      <c r="G1091" s="164"/>
      <c r="H1091" s="156"/>
      <c r="I1091" s="166"/>
      <c r="J1091" s="166"/>
      <c r="K1091" s="166"/>
      <c r="L1091" s="166"/>
      <c r="M1091" s="166"/>
      <c r="N1091" s="162"/>
      <c r="O1091" s="163"/>
      <c r="P1091" s="162"/>
      <c r="Q1091" s="162"/>
      <c r="R1091" s="172"/>
      <c r="S1091" s="154"/>
      <c r="T1091" s="171"/>
      <c r="U1091" s="155"/>
      <c r="W1091" s="155"/>
    </row>
    <row r="1092" spans="1:23">
      <c r="A1092" s="155"/>
      <c r="B1092" s="156"/>
      <c r="C1092" s="157"/>
      <c r="D1092" s="158"/>
      <c r="E1092" s="158"/>
      <c r="F1092" s="159"/>
      <c r="G1092" s="164"/>
      <c r="H1092" s="156"/>
      <c r="I1092" s="166"/>
      <c r="J1092" s="166"/>
      <c r="K1092" s="166"/>
      <c r="L1092" s="166"/>
      <c r="M1092" s="166"/>
      <c r="N1092" s="162"/>
      <c r="O1092" s="163"/>
      <c r="P1092" s="162"/>
      <c r="Q1092" s="162"/>
      <c r="R1092" s="172"/>
      <c r="S1092" s="154"/>
      <c r="T1092" s="171"/>
      <c r="U1092" s="155"/>
      <c r="W1092" s="155"/>
    </row>
    <row r="1093" spans="1:23">
      <c r="A1093" s="155"/>
      <c r="B1093" s="156"/>
      <c r="C1093" s="157"/>
      <c r="D1093" s="158"/>
      <c r="E1093" s="158"/>
      <c r="F1093" s="159"/>
      <c r="G1093" s="164"/>
      <c r="H1093" s="156"/>
      <c r="I1093" s="166"/>
      <c r="J1093" s="166"/>
      <c r="K1093" s="166"/>
      <c r="L1093" s="166"/>
      <c r="M1093" s="166"/>
      <c r="N1093" s="162"/>
      <c r="O1093" s="163"/>
      <c r="P1093" s="162"/>
      <c r="Q1093" s="162"/>
      <c r="R1093" s="172"/>
      <c r="S1093" s="154"/>
      <c r="T1093" s="171"/>
      <c r="U1093" s="155"/>
      <c r="W1093" s="155"/>
    </row>
    <row r="1094" spans="1:23">
      <c r="A1094" s="155"/>
      <c r="B1094" s="156"/>
      <c r="C1094" s="157"/>
      <c r="D1094" s="158"/>
      <c r="E1094" s="158"/>
      <c r="F1094" s="159"/>
      <c r="G1094" s="164"/>
      <c r="H1094" s="156"/>
      <c r="I1094" s="166"/>
      <c r="J1094" s="166"/>
      <c r="K1094" s="166"/>
      <c r="L1094" s="166"/>
      <c r="M1094" s="166"/>
      <c r="N1094" s="162"/>
      <c r="O1094" s="163"/>
      <c r="P1094" s="162"/>
      <c r="Q1094" s="162"/>
      <c r="R1094" s="172"/>
      <c r="S1094" s="154"/>
      <c r="T1094" s="171"/>
      <c r="U1094" s="155"/>
      <c r="W1094" s="155"/>
    </row>
    <row r="1095" spans="1:23">
      <c r="A1095" s="155"/>
      <c r="B1095" s="156"/>
      <c r="C1095" s="157"/>
      <c r="D1095" s="158"/>
      <c r="E1095" s="158"/>
      <c r="F1095" s="159"/>
      <c r="G1095" s="164"/>
      <c r="H1095" s="156"/>
      <c r="I1095" s="166"/>
      <c r="J1095" s="166"/>
      <c r="K1095" s="166"/>
      <c r="L1095" s="166"/>
      <c r="M1095" s="166"/>
      <c r="N1095" s="162"/>
      <c r="O1095" s="163"/>
      <c r="P1095" s="162"/>
      <c r="Q1095" s="162"/>
      <c r="R1095" s="172"/>
      <c r="S1095" s="154"/>
      <c r="T1095" s="171"/>
      <c r="U1095" s="155"/>
      <c r="W1095" s="155"/>
    </row>
    <row r="1096" spans="1:23">
      <c r="A1096" s="155"/>
      <c r="B1096" s="156"/>
      <c r="C1096" s="157"/>
      <c r="D1096" s="158"/>
      <c r="E1096" s="158"/>
      <c r="F1096" s="159"/>
      <c r="G1096" s="164"/>
      <c r="H1096" s="156"/>
      <c r="I1096" s="166"/>
      <c r="J1096" s="166"/>
      <c r="K1096" s="166"/>
      <c r="L1096" s="166"/>
      <c r="M1096" s="166"/>
      <c r="N1096" s="162"/>
      <c r="O1096" s="163"/>
      <c r="P1096" s="162"/>
      <c r="Q1096" s="162"/>
      <c r="R1096" s="172"/>
      <c r="S1096" s="154"/>
      <c r="T1096" s="171"/>
      <c r="U1096" s="155"/>
      <c r="W1096" s="155"/>
    </row>
    <row r="1097" spans="1:23">
      <c r="A1097" s="155"/>
      <c r="B1097" s="156"/>
      <c r="C1097" s="157"/>
      <c r="D1097" s="158"/>
      <c r="E1097" s="158"/>
      <c r="F1097" s="159"/>
      <c r="G1097" s="164"/>
      <c r="H1097" s="156"/>
      <c r="I1097" s="166"/>
      <c r="J1097" s="166"/>
      <c r="K1097" s="166"/>
      <c r="L1097" s="166"/>
      <c r="M1097" s="166"/>
      <c r="N1097" s="162"/>
      <c r="O1097" s="163"/>
      <c r="P1097" s="162"/>
      <c r="Q1097" s="162"/>
      <c r="R1097" s="172"/>
      <c r="S1097" s="154"/>
      <c r="T1097" s="171"/>
      <c r="U1097" s="155"/>
      <c r="W1097" s="155"/>
    </row>
    <row r="1098" spans="1:23">
      <c r="A1098" s="155"/>
      <c r="B1098" s="156"/>
      <c r="C1098" s="157"/>
      <c r="D1098" s="158"/>
      <c r="E1098" s="158"/>
      <c r="F1098" s="159"/>
      <c r="G1098" s="164"/>
      <c r="H1098" s="156"/>
      <c r="I1098" s="166"/>
      <c r="J1098" s="166"/>
      <c r="K1098" s="166"/>
      <c r="L1098" s="166"/>
      <c r="M1098" s="166"/>
      <c r="N1098" s="162"/>
      <c r="O1098" s="163"/>
      <c r="P1098" s="162"/>
      <c r="Q1098" s="162"/>
      <c r="R1098" s="172"/>
      <c r="S1098" s="154"/>
      <c r="T1098" s="171"/>
      <c r="U1098" s="155"/>
      <c r="W1098" s="155"/>
    </row>
    <row r="1099" spans="1:23">
      <c r="A1099" s="155"/>
      <c r="B1099" s="156"/>
      <c r="C1099" s="157"/>
      <c r="D1099" s="158"/>
      <c r="E1099" s="158"/>
      <c r="F1099" s="159"/>
      <c r="G1099" s="164"/>
      <c r="H1099" s="156"/>
      <c r="I1099" s="166"/>
      <c r="J1099" s="166"/>
      <c r="K1099" s="166"/>
      <c r="L1099" s="166"/>
      <c r="M1099" s="166"/>
      <c r="N1099" s="162"/>
      <c r="O1099" s="163"/>
      <c r="P1099" s="162"/>
      <c r="Q1099" s="162"/>
      <c r="R1099" s="172"/>
      <c r="S1099" s="154"/>
      <c r="T1099" s="171"/>
      <c r="U1099" s="155"/>
      <c r="W1099" s="155"/>
    </row>
    <row r="1100" spans="1:23">
      <c r="A1100" s="155"/>
      <c r="B1100" s="156"/>
      <c r="C1100" s="157"/>
      <c r="D1100" s="158"/>
      <c r="E1100" s="158"/>
      <c r="F1100" s="159"/>
      <c r="G1100" s="164"/>
      <c r="H1100" s="156"/>
      <c r="I1100" s="166"/>
      <c r="J1100" s="166"/>
      <c r="K1100" s="166"/>
      <c r="L1100" s="166"/>
      <c r="M1100" s="166"/>
      <c r="N1100" s="162"/>
      <c r="O1100" s="163"/>
      <c r="P1100" s="162"/>
      <c r="Q1100" s="162"/>
      <c r="R1100" s="172"/>
      <c r="S1100" s="154"/>
      <c r="T1100" s="171"/>
      <c r="U1100" s="155"/>
      <c r="W1100" s="155"/>
    </row>
    <row r="1101" spans="1:23">
      <c r="A1101" s="155"/>
      <c r="B1101" s="156"/>
      <c r="C1101" s="157"/>
      <c r="D1101" s="158"/>
      <c r="E1101" s="158"/>
      <c r="F1101" s="159"/>
      <c r="G1101" s="164"/>
      <c r="H1101" s="156"/>
      <c r="I1101" s="166"/>
      <c r="J1101" s="166"/>
      <c r="K1101" s="166"/>
      <c r="L1101" s="166"/>
      <c r="M1101" s="166"/>
      <c r="N1101" s="162"/>
      <c r="O1101" s="163"/>
      <c r="P1101" s="162"/>
      <c r="Q1101" s="162"/>
      <c r="R1101" s="172"/>
      <c r="S1101" s="154"/>
      <c r="T1101" s="171"/>
      <c r="U1101" s="155"/>
      <c r="W1101" s="155"/>
    </row>
    <row r="1102" spans="1:23">
      <c r="A1102" s="155"/>
      <c r="B1102" s="156"/>
      <c r="C1102" s="157"/>
      <c r="D1102" s="158"/>
      <c r="E1102" s="158"/>
      <c r="F1102" s="159"/>
      <c r="G1102" s="164"/>
      <c r="H1102" s="156"/>
      <c r="I1102" s="166"/>
      <c r="J1102" s="166"/>
      <c r="K1102" s="166"/>
      <c r="L1102" s="166"/>
      <c r="M1102" s="166"/>
      <c r="N1102" s="162"/>
      <c r="O1102" s="163"/>
      <c r="P1102" s="162"/>
      <c r="Q1102" s="162"/>
      <c r="R1102" s="172"/>
      <c r="S1102" s="154"/>
      <c r="T1102" s="171"/>
      <c r="U1102" s="155"/>
      <c r="W1102" s="155"/>
    </row>
    <row r="1103" spans="1:23">
      <c r="A1103" s="155"/>
      <c r="B1103" s="156"/>
      <c r="C1103" s="157"/>
      <c r="D1103" s="158"/>
      <c r="E1103" s="158"/>
      <c r="F1103" s="159"/>
      <c r="G1103" s="164"/>
      <c r="H1103" s="156"/>
      <c r="I1103" s="166"/>
      <c r="J1103" s="166"/>
      <c r="K1103" s="166"/>
      <c r="L1103" s="166"/>
      <c r="M1103" s="166"/>
      <c r="N1103" s="162"/>
      <c r="O1103" s="163"/>
      <c r="P1103" s="162"/>
      <c r="Q1103" s="162"/>
      <c r="R1103" s="172"/>
      <c r="S1103" s="154"/>
      <c r="T1103" s="171"/>
      <c r="U1103" s="155"/>
      <c r="W1103" s="155"/>
    </row>
    <row r="1104" spans="1:23">
      <c r="A1104" s="155"/>
      <c r="B1104" s="156"/>
      <c r="C1104" s="157"/>
      <c r="D1104" s="158"/>
      <c r="E1104" s="158"/>
      <c r="F1104" s="159"/>
      <c r="G1104" s="164"/>
      <c r="H1104" s="156"/>
      <c r="I1104" s="166"/>
      <c r="J1104" s="166"/>
      <c r="K1104" s="166"/>
      <c r="L1104" s="166"/>
      <c r="M1104" s="166"/>
      <c r="N1104" s="162"/>
      <c r="O1104" s="163"/>
      <c r="P1104" s="162"/>
      <c r="Q1104" s="162"/>
      <c r="R1104" s="172"/>
      <c r="S1104" s="154"/>
      <c r="T1104" s="171"/>
      <c r="U1104" s="155"/>
      <c r="W1104" s="155"/>
    </row>
    <row r="1105" spans="1:23">
      <c r="A1105" s="155"/>
      <c r="B1105" s="156"/>
      <c r="C1105" s="157"/>
      <c r="D1105" s="158"/>
      <c r="E1105" s="158"/>
      <c r="F1105" s="159"/>
      <c r="G1105" s="164"/>
      <c r="H1105" s="156"/>
      <c r="I1105" s="166"/>
      <c r="J1105" s="166"/>
      <c r="K1105" s="166"/>
      <c r="L1105" s="166"/>
      <c r="M1105" s="166"/>
      <c r="N1105" s="162"/>
      <c r="O1105" s="163"/>
      <c r="P1105" s="162"/>
      <c r="Q1105" s="162"/>
      <c r="R1105" s="172"/>
      <c r="S1105" s="154"/>
      <c r="T1105" s="171"/>
      <c r="U1105" s="155"/>
      <c r="W1105" s="155"/>
    </row>
    <row r="1106" spans="1:23">
      <c r="A1106" s="155"/>
      <c r="B1106" s="156"/>
      <c r="C1106" s="157"/>
      <c r="D1106" s="158"/>
      <c r="E1106" s="158"/>
      <c r="F1106" s="159"/>
      <c r="G1106" s="164"/>
      <c r="H1106" s="156"/>
      <c r="I1106" s="166"/>
      <c r="J1106" s="166"/>
      <c r="K1106" s="166"/>
      <c r="L1106" s="166"/>
      <c r="M1106" s="166"/>
      <c r="N1106" s="162"/>
      <c r="O1106" s="163"/>
      <c r="P1106" s="162"/>
      <c r="Q1106" s="162"/>
      <c r="R1106" s="172"/>
      <c r="S1106" s="154"/>
      <c r="T1106" s="171"/>
      <c r="U1106" s="155"/>
      <c r="W1106" s="155"/>
    </row>
    <row r="1107" spans="1:23">
      <c r="A1107" s="155"/>
      <c r="B1107" s="156"/>
      <c r="C1107" s="157"/>
      <c r="D1107" s="158"/>
      <c r="E1107" s="158"/>
      <c r="F1107" s="159"/>
      <c r="G1107" s="164"/>
      <c r="H1107" s="156"/>
      <c r="I1107" s="166"/>
      <c r="J1107" s="166"/>
      <c r="K1107" s="166"/>
      <c r="L1107" s="166"/>
      <c r="M1107" s="166"/>
      <c r="N1107" s="162"/>
      <c r="O1107" s="163"/>
      <c r="P1107" s="162"/>
      <c r="Q1107" s="162"/>
      <c r="R1107" s="172"/>
      <c r="S1107" s="154"/>
      <c r="T1107" s="171"/>
      <c r="U1107" s="155"/>
      <c r="W1107" s="155"/>
    </row>
    <row r="1108" spans="1:23">
      <c r="A1108" s="155"/>
      <c r="B1108" s="156"/>
      <c r="C1108" s="157"/>
      <c r="D1108" s="158"/>
      <c r="E1108" s="158"/>
      <c r="F1108" s="159"/>
      <c r="G1108" s="164"/>
      <c r="H1108" s="156"/>
      <c r="I1108" s="166"/>
      <c r="J1108" s="166"/>
      <c r="K1108" s="166"/>
      <c r="L1108" s="166"/>
      <c r="M1108" s="166"/>
      <c r="N1108" s="162"/>
      <c r="O1108" s="163"/>
      <c r="P1108" s="162"/>
      <c r="Q1108" s="162"/>
      <c r="R1108" s="172"/>
      <c r="S1108" s="154"/>
      <c r="T1108" s="171"/>
      <c r="U1108" s="155"/>
      <c r="W1108" s="155"/>
    </row>
    <row r="1109" spans="1:23">
      <c r="A1109" s="155"/>
      <c r="B1109" s="156"/>
      <c r="C1109" s="157"/>
      <c r="D1109" s="158"/>
      <c r="E1109" s="158"/>
      <c r="F1109" s="159"/>
      <c r="G1109" s="164"/>
      <c r="H1109" s="156"/>
      <c r="I1109" s="166"/>
      <c r="J1109" s="166"/>
      <c r="K1109" s="166"/>
      <c r="L1109" s="166"/>
      <c r="M1109" s="166"/>
      <c r="N1109" s="162"/>
      <c r="O1109" s="163"/>
      <c r="P1109" s="162"/>
      <c r="Q1109" s="162"/>
      <c r="R1109" s="172"/>
      <c r="S1109" s="154"/>
      <c r="T1109" s="171"/>
      <c r="U1109" s="155"/>
      <c r="W1109" s="155"/>
    </row>
  </sheetData>
  <autoFilter ref="A1:U1066" xr:uid="{9A617667-AD1E-4437-BD95-04EB4221B20B}">
    <filterColumn colId="20">
      <filters>
        <filter val="Current Wee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211-9E9D-45A4-90A5-A62E3FADEE4B}">
  <dimension ref="A1:M175"/>
  <sheetViews>
    <sheetView showGridLines="0" workbookViewId="0">
      <selection activeCell="F172" sqref="F172"/>
    </sheetView>
  </sheetViews>
  <sheetFormatPr defaultRowHeight="13"/>
  <cols>
    <col min="1" max="1" width="8.7265625" style="2"/>
    <col min="2" max="2" width="4.36328125" style="2" customWidth="1"/>
    <col min="3" max="3" width="37.7265625" style="2" bestFit="1" customWidth="1"/>
    <col min="4" max="4" width="14.453125" style="170" bestFit="1" customWidth="1"/>
    <col min="5" max="5" width="15.7265625" style="170" bestFit="1" customWidth="1"/>
    <col min="6" max="6" width="18.1796875" style="170" bestFit="1" customWidth="1"/>
    <col min="7" max="7" width="13.08984375" style="170" bestFit="1" customWidth="1"/>
    <col min="8" max="8" width="14.36328125" style="170" bestFit="1" customWidth="1"/>
    <col min="9" max="9" width="16.08984375" style="170" bestFit="1" customWidth="1"/>
    <col min="10" max="10" width="17.90625" style="170" bestFit="1" customWidth="1"/>
    <col min="11" max="11" width="11.90625" style="170" bestFit="1" customWidth="1"/>
    <col min="12" max="12" width="15.1796875" style="170" bestFit="1" customWidth="1"/>
    <col min="13" max="13" width="4.81640625" style="2" customWidth="1"/>
    <col min="14" max="14" width="9.453125" style="2" bestFit="1" customWidth="1"/>
    <col min="15" max="16" width="8.453125" style="2" bestFit="1" customWidth="1"/>
    <col min="17" max="17" width="1.81640625" style="2" bestFit="1" customWidth="1"/>
    <col min="18" max="18" width="6.81640625" style="2" bestFit="1" customWidth="1"/>
    <col min="19" max="19" width="3.81640625" style="2" bestFit="1" customWidth="1"/>
    <col min="20" max="20" width="6.81640625" style="2" bestFit="1" customWidth="1"/>
    <col min="21" max="23" width="7.81640625" style="2" bestFit="1" customWidth="1"/>
    <col min="24" max="24" width="4.81640625" style="2" bestFit="1" customWidth="1"/>
    <col min="25" max="33" width="7.81640625" style="2" bestFit="1" customWidth="1"/>
    <col min="34" max="35" width="4.81640625" style="2" bestFit="1" customWidth="1"/>
    <col min="36" max="37" width="6.81640625" style="2" bestFit="1" customWidth="1"/>
    <col min="38" max="39" width="4.81640625" style="2" bestFit="1" customWidth="1"/>
    <col min="40" max="44" width="7.81640625" style="2" bestFit="1" customWidth="1"/>
    <col min="45" max="45" width="4.81640625" style="2" bestFit="1" customWidth="1"/>
    <col min="46" max="57" width="7.81640625" style="2" bestFit="1" customWidth="1"/>
    <col min="58" max="58" width="6.81640625" style="2" bestFit="1" customWidth="1"/>
    <col min="59" max="68" width="7.81640625" style="2" bestFit="1" customWidth="1"/>
    <col min="69" max="70" width="6.81640625" style="2" bestFit="1" customWidth="1"/>
    <col min="71" max="75" width="7.81640625" style="2" bestFit="1" customWidth="1"/>
    <col min="76" max="76" width="6.81640625" style="2" bestFit="1" customWidth="1"/>
    <col min="77" max="78" width="7.81640625" style="2" bestFit="1" customWidth="1"/>
    <col min="79" max="79" width="6.81640625" style="2" bestFit="1" customWidth="1"/>
    <col min="80" max="86" width="7.81640625" style="2" bestFit="1" customWidth="1"/>
    <col min="87" max="88" width="5.81640625" style="2" bestFit="1" customWidth="1"/>
    <col min="89" max="94" width="8.81640625" style="2" bestFit="1" customWidth="1"/>
    <col min="95" max="95" width="7.81640625" style="2" bestFit="1" customWidth="1"/>
    <col min="96" max="100" width="8.81640625" style="2" bestFit="1" customWidth="1"/>
    <col min="101" max="101" width="7.81640625" style="2" bestFit="1" customWidth="1"/>
    <col min="102" max="103" width="8.81640625" style="2" bestFit="1" customWidth="1"/>
    <col min="104" max="104" width="7.81640625" style="2" bestFit="1" customWidth="1"/>
    <col min="105" max="106" width="8.81640625" style="2" bestFit="1" customWidth="1"/>
    <col min="107" max="107" width="5.81640625" style="2" bestFit="1" customWidth="1"/>
    <col min="108" max="108" width="7.81640625" style="2" bestFit="1" customWidth="1"/>
    <col min="109" max="110" width="8.81640625" style="2" bestFit="1" customWidth="1"/>
    <col min="111" max="111" width="5.81640625" style="2" bestFit="1" customWidth="1"/>
    <col min="112" max="113" width="7.81640625" style="2" bestFit="1" customWidth="1"/>
    <col min="114" max="116" width="8.81640625" style="2" bestFit="1" customWidth="1"/>
    <col min="117" max="117" width="7.81640625" style="2" bestFit="1" customWidth="1"/>
    <col min="118" max="118" width="8.81640625" style="2" bestFit="1" customWidth="1"/>
    <col min="119" max="119" width="7.81640625" style="2" bestFit="1" customWidth="1"/>
    <col min="120" max="125" width="8.81640625" style="2" bestFit="1" customWidth="1"/>
    <col min="126" max="127" width="7.81640625" style="2" bestFit="1" customWidth="1"/>
    <col min="128" max="133" width="8.81640625" style="2" bestFit="1" customWidth="1"/>
    <col min="134" max="134" width="5.81640625" style="2" bestFit="1" customWidth="1"/>
    <col min="135" max="142" width="8.81640625" style="2" bestFit="1" customWidth="1"/>
    <col min="143" max="143" width="5.81640625" style="2" bestFit="1" customWidth="1"/>
    <col min="144" max="146" width="8.81640625" style="2" bestFit="1" customWidth="1"/>
    <col min="147" max="147" width="7.81640625" style="2" bestFit="1" customWidth="1"/>
    <col min="148" max="156" width="8.81640625" style="2" bestFit="1" customWidth="1"/>
    <col min="157" max="157" width="7.81640625" style="2" bestFit="1" customWidth="1"/>
    <col min="158" max="158" width="8.81640625" style="2" bestFit="1" customWidth="1"/>
    <col min="159" max="160" width="7.81640625" style="2" bestFit="1" customWidth="1"/>
    <col min="161" max="164" width="8.81640625" style="2" bestFit="1" customWidth="1"/>
    <col min="165" max="165" width="7.81640625" style="2" bestFit="1" customWidth="1"/>
    <col min="166" max="167" width="8.81640625" style="2" bestFit="1" customWidth="1"/>
    <col min="168" max="168" width="5.81640625" style="2" bestFit="1" customWidth="1"/>
    <col min="169" max="170" width="8.81640625" style="2" bestFit="1" customWidth="1"/>
    <col min="171" max="171" width="5.81640625" style="2" bestFit="1" customWidth="1"/>
    <col min="172" max="172" width="7.81640625" style="2" bestFit="1" customWidth="1"/>
    <col min="173" max="186" width="8.81640625" style="2" bestFit="1" customWidth="1"/>
    <col min="187" max="187" width="5.81640625" style="2" bestFit="1" customWidth="1"/>
    <col min="188" max="190" width="8.81640625" style="2" bestFit="1" customWidth="1"/>
    <col min="191" max="191" width="5.81640625" style="2" bestFit="1" customWidth="1"/>
    <col min="192" max="192" width="8.81640625" style="2" bestFit="1" customWidth="1"/>
    <col min="193" max="193" width="7.81640625" style="2" bestFit="1" customWidth="1"/>
    <col min="194" max="197" width="8.81640625" style="2" bestFit="1" customWidth="1"/>
    <col min="198" max="199" width="7.81640625" style="2" bestFit="1" customWidth="1"/>
    <col min="200" max="202" width="8.81640625" style="2" bestFit="1" customWidth="1"/>
    <col min="203" max="203" width="7.81640625" style="2" bestFit="1" customWidth="1"/>
    <col min="204" max="204" width="8.81640625" style="2" bestFit="1" customWidth="1"/>
    <col min="205" max="206" width="5.81640625" style="2" bestFit="1" customWidth="1"/>
    <col min="207" max="207" width="8.81640625" style="2" bestFit="1" customWidth="1"/>
    <col min="208" max="208" width="7.81640625" style="2" bestFit="1" customWidth="1"/>
    <col min="209" max="211" width="8.81640625" style="2" bestFit="1" customWidth="1"/>
    <col min="212" max="212" width="7.81640625" style="2" bestFit="1" customWidth="1"/>
    <col min="213" max="213" width="8.81640625" style="2" bestFit="1" customWidth="1"/>
    <col min="214" max="214" width="7.81640625" style="2" bestFit="1" customWidth="1"/>
    <col min="215" max="219" width="8.81640625" style="2" bestFit="1" customWidth="1"/>
    <col min="220" max="221" width="5.81640625" style="2" bestFit="1" customWidth="1"/>
    <col min="222" max="222" width="8.81640625" style="2" bestFit="1" customWidth="1"/>
    <col min="223" max="223" width="7.81640625" style="2" bestFit="1" customWidth="1"/>
    <col min="224" max="236" width="8.81640625" style="2" bestFit="1" customWidth="1"/>
    <col min="237" max="238" width="7.81640625" style="2" bestFit="1" customWidth="1"/>
    <col min="239" max="243" width="8.81640625" style="2" bestFit="1" customWidth="1"/>
    <col min="244" max="244" width="7.81640625" style="2" bestFit="1" customWidth="1"/>
    <col min="245" max="248" width="8.81640625" style="2" bestFit="1" customWidth="1"/>
    <col min="249" max="249" width="7.81640625" style="2" bestFit="1" customWidth="1"/>
    <col min="250" max="256" width="8.81640625" style="2" bestFit="1" customWidth="1"/>
    <col min="257" max="257" width="7.81640625" style="2" bestFit="1" customWidth="1"/>
    <col min="258" max="261" width="8.81640625" style="2" bestFit="1" customWidth="1"/>
    <col min="262" max="262" width="7.81640625" style="2" bestFit="1" customWidth="1"/>
    <col min="263" max="265" width="8.81640625" style="2" bestFit="1" customWidth="1"/>
    <col min="266" max="269" width="9.81640625" style="2" bestFit="1" customWidth="1"/>
    <col min="270" max="271" width="8.81640625" style="2" bestFit="1" customWidth="1"/>
    <col min="272" max="274" width="9.81640625" style="2" bestFit="1" customWidth="1"/>
    <col min="275" max="275" width="8.81640625" style="2" bestFit="1" customWidth="1"/>
    <col min="276" max="278" width="9.81640625" style="2" bestFit="1" customWidth="1"/>
    <col min="279" max="279" width="8.81640625" style="2" bestFit="1" customWidth="1"/>
    <col min="280" max="288" width="9.81640625" style="2" bestFit="1" customWidth="1"/>
    <col min="289" max="289" width="8.81640625" style="2" bestFit="1" customWidth="1"/>
    <col min="290" max="304" width="9.81640625" style="2" bestFit="1" customWidth="1"/>
    <col min="305" max="305" width="6.81640625" style="2" bestFit="1" customWidth="1"/>
    <col min="306" max="306" width="9.81640625" style="2" bestFit="1" customWidth="1"/>
    <col min="307" max="307" width="8.81640625" style="2" bestFit="1" customWidth="1"/>
    <col min="308" max="314" width="9.81640625" style="2" bestFit="1" customWidth="1"/>
    <col min="315" max="315" width="6.81640625" style="2" bestFit="1" customWidth="1"/>
    <col min="316" max="317" width="9.81640625" style="2" bestFit="1" customWidth="1"/>
    <col min="318" max="318" width="6.81640625" style="2" bestFit="1" customWidth="1"/>
    <col min="319" max="325" width="9.81640625" style="2" bestFit="1" customWidth="1"/>
    <col min="326" max="326" width="6.81640625" style="2" bestFit="1" customWidth="1"/>
    <col min="327" max="329" width="9.81640625" style="2" bestFit="1" customWidth="1"/>
    <col min="330" max="330" width="8.81640625" style="2" bestFit="1" customWidth="1"/>
    <col min="331" max="331" width="9.81640625" style="2" bestFit="1" customWidth="1"/>
    <col min="332" max="332" width="8.81640625" style="2" bestFit="1" customWidth="1"/>
    <col min="333" max="333" width="9.81640625" style="2" bestFit="1" customWidth="1"/>
    <col min="334" max="334" width="8.81640625" style="2" bestFit="1" customWidth="1"/>
    <col min="335" max="337" width="9.81640625" style="2" bestFit="1" customWidth="1"/>
    <col min="338" max="338" width="6.81640625" style="2" bestFit="1" customWidth="1"/>
    <col min="339" max="341" width="9.81640625" style="2" bestFit="1" customWidth="1"/>
    <col min="342" max="342" width="6.81640625" style="2" bestFit="1" customWidth="1"/>
    <col min="343" max="344" width="8.81640625" style="2" bestFit="1" customWidth="1"/>
    <col min="345" max="346" width="9.81640625" style="2" bestFit="1" customWidth="1"/>
    <col min="347" max="347" width="8.81640625" style="2" bestFit="1" customWidth="1"/>
    <col min="348" max="354" width="9.81640625" style="2" bestFit="1" customWidth="1"/>
    <col min="355" max="355" width="8.81640625" style="2" bestFit="1" customWidth="1"/>
    <col min="356" max="356" width="9.81640625" style="2" bestFit="1" customWidth="1"/>
    <col min="357" max="357" width="8.81640625" style="2" bestFit="1" customWidth="1"/>
    <col min="358" max="361" width="9.81640625" style="2" bestFit="1" customWidth="1"/>
    <col min="362" max="363" width="6.81640625" style="2" bestFit="1" customWidth="1"/>
    <col min="364" max="364" width="9.81640625" style="2" bestFit="1" customWidth="1"/>
    <col min="365" max="365" width="6.81640625" style="2" bestFit="1" customWidth="1"/>
    <col min="366" max="366" width="8.81640625" style="2" bestFit="1" customWidth="1"/>
    <col min="367" max="368" width="6.81640625" style="2" bestFit="1" customWidth="1"/>
    <col min="369" max="373" width="9.81640625" style="2" bestFit="1" customWidth="1"/>
    <col min="374" max="376" width="6.81640625" style="2" bestFit="1" customWidth="1"/>
    <col min="377" max="379" width="9.81640625" style="2" bestFit="1" customWidth="1"/>
    <col min="380" max="380" width="8.81640625" style="2" bestFit="1" customWidth="1"/>
    <col min="381" max="383" width="9.81640625" style="2" bestFit="1" customWidth="1"/>
    <col min="384" max="384" width="6.81640625" style="2" bestFit="1" customWidth="1"/>
    <col min="385" max="385" width="9.81640625" style="2" bestFit="1" customWidth="1"/>
    <col min="386" max="386" width="8.81640625" style="2" bestFit="1" customWidth="1"/>
    <col min="387" max="389" width="9.81640625" style="2" bestFit="1" customWidth="1"/>
    <col min="390" max="390" width="8.81640625" style="2" bestFit="1" customWidth="1"/>
    <col min="391" max="393" width="9.81640625" style="2" bestFit="1" customWidth="1"/>
    <col min="394" max="400" width="10.81640625" style="2" bestFit="1" customWidth="1"/>
    <col min="401" max="402" width="7.81640625" style="2" bestFit="1" customWidth="1"/>
    <col min="403" max="403" width="10.81640625" style="2" bestFit="1" customWidth="1"/>
    <col min="404" max="404" width="7.81640625" style="2" bestFit="1" customWidth="1"/>
    <col min="405" max="412" width="10.81640625" style="2" bestFit="1" customWidth="1"/>
    <col min="413" max="413" width="7.81640625" style="2" bestFit="1" customWidth="1"/>
    <col min="414" max="415" width="10.81640625" style="2" bestFit="1" customWidth="1"/>
    <col min="416" max="416" width="9.81640625" style="2" bestFit="1" customWidth="1"/>
    <col min="417" max="419" width="10.81640625" style="2" bestFit="1" customWidth="1"/>
    <col min="420" max="421" width="7.81640625" style="2" bestFit="1" customWidth="1"/>
    <col min="422" max="424" width="10.81640625" style="2" bestFit="1" customWidth="1"/>
    <col min="425" max="425" width="7.81640625" style="2" bestFit="1" customWidth="1"/>
    <col min="426" max="427" width="10.81640625" style="2" bestFit="1" customWidth="1"/>
    <col min="428" max="428" width="9.81640625" style="2" bestFit="1" customWidth="1"/>
    <col min="429" max="430" width="10.81640625" style="2" bestFit="1" customWidth="1"/>
    <col min="431" max="432" width="7.81640625" style="2" bestFit="1" customWidth="1"/>
    <col min="433" max="441" width="10.81640625" style="2" bestFit="1" customWidth="1"/>
    <col min="442" max="442" width="7.81640625" style="2" bestFit="1" customWidth="1"/>
    <col min="443" max="443" width="10.81640625" style="2" bestFit="1" customWidth="1"/>
    <col min="444" max="444" width="7.81640625" style="2" bestFit="1" customWidth="1"/>
    <col min="445" max="445" width="9.81640625" style="2" bestFit="1" customWidth="1"/>
    <col min="446" max="447" width="7.81640625" style="2" bestFit="1" customWidth="1"/>
    <col min="448" max="450" width="10.81640625" style="2" bestFit="1" customWidth="1"/>
    <col min="451" max="451" width="7.81640625" style="2" bestFit="1" customWidth="1"/>
    <col min="452" max="455" width="10.81640625" style="2" bestFit="1" customWidth="1"/>
    <col min="456" max="456" width="9.81640625" style="2" bestFit="1" customWidth="1"/>
    <col min="457" max="457" width="10.81640625" style="2" bestFit="1" customWidth="1"/>
    <col min="458" max="458" width="8.81640625" style="2" bestFit="1" customWidth="1"/>
    <col min="459" max="460" width="11.81640625" style="2" bestFit="1" customWidth="1"/>
    <col min="461" max="461" width="8.81640625" style="2" bestFit="1" customWidth="1"/>
    <col min="462" max="464" width="11.81640625" style="2" bestFit="1" customWidth="1"/>
    <col min="465" max="465" width="8.81640625" style="2" bestFit="1" customWidth="1"/>
    <col min="466" max="467" width="11.81640625" style="2" bestFit="1" customWidth="1"/>
    <col min="468" max="468" width="15.1796875" style="2" bestFit="1" customWidth="1"/>
    <col min="469" max="469" width="10.7265625" style="2" bestFit="1" customWidth="1"/>
    <col min="470" max="16384" width="8.7265625" style="2"/>
  </cols>
  <sheetData>
    <row r="1" spans="2:13" ht="13.5" thickBot="1"/>
    <row r="2" spans="2:13" ht="13.5" thickBot="1">
      <c r="B2" s="175"/>
      <c r="C2" s="176"/>
      <c r="D2" s="177"/>
      <c r="E2" s="177"/>
      <c r="F2" s="177"/>
      <c r="G2" s="177"/>
      <c r="H2" s="177"/>
      <c r="I2" s="177"/>
      <c r="J2" s="177"/>
      <c r="K2" s="177"/>
      <c r="L2" s="177"/>
      <c r="M2" s="178"/>
    </row>
    <row r="3" spans="2:13" ht="13.5" thickBot="1">
      <c r="B3" s="179"/>
      <c r="C3" s="185" t="s">
        <v>797</v>
      </c>
      <c r="D3" s="187" t="s">
        <v>574</v>
      </c>
      <c r="E3" s="188" t="s">
        <v>602</v>
      </c>
      <c r="F3" s="188" t="s">
        <v>589</v>
      </c>
      <c r="G3" s="188" t="s">
        <v>591</v>
      </c>
      <c r="H3" s="188" t="s">
        <v>576</v>
      </c>
      <c r="I3" s="188" t="s">
        <v>577</v>
      </c>
      <c r="J3" s="188" t="s">
        <v>802</v>
      </c>
      <c r="K3" s="188" t="s">
        <v>801</v>
      </c>
      <c r="L3" s="189" t="s">
        <v>803</v>
      </c>
      <c r="M3" s="180"/>
    </row>
    <row r="4" spans="2:13" ht="13.5" thickBot="1">
      <c r="B4" s="179"/>
      <c r="C4" s="296" t="s">
        <v>578</v>
      </c>
      <c r="D4" s="297">
        <v>141156132.12</v>
      </c>
      <c r="E4" s="298">
        <v>140224505.00999999</v>
      </c>
      <c r="F4" s="298">
        <v>931627.11</v>
      </c>
      <c r="G4" s="298">
        <v>14732929.609999999</v>
      </c>
      <c r="H4" s="298">
        <v>14732929.609999999</v>
      </c>
      <c r="I4" s="298">
        <v>0</v>
      </c>
      <c r="J4" s="298">
        <v>0</v>
      </c>
      <c r="K4" s="298"/>
      <c r="L4" s="299">
        <v>0</v>
      </c>
      <c r="M4" s="180"/>
    </row>
    <row r="5" spans="2:13">
      <c r="B5" s="179"/>
      <c r="C5" s="261" t="s">
        <v>63</v>
      </c>
      <c r="D5" s="259">
        <v>41962.35</v>
      </c>
      <c r="E5" s="258">
        <v>41962.35</v>
      </c>
      <c r="F5" s="258">
        <v>0</v>
      </c>
      <c r="G5" s="258">
        <v>5411.51</v>
      </c>
      <c r="H5" s="258">
        <v>5411.51</v>
      </c>
      <c r="I5" s="258">
        <v>0</v>
      </c>
      <c r="J5" s="258">
        <v>0</v>
      </c>
      <c r="K5" s="258"/>
      <c r="L5" s="260">
        <v>0</v>
      </c>
      <c r="M5" s="180"/>
    </row>
    <row r="6" spans="2:13">
      <c r="B6" s="179"/>
      <c r="C6" s="262" t="s">
        <v>31</v>
      </c>
      <c r="D6" s="259">
        <v>346341.98</v>
      </c>
      <c r="E6" s="258">
        <v>346341.98</v>
      </c>
      <c r="F6" s="258">
        <v>0</v>
      </c>
      <c r="G6" s="258">
        <v>68958.080000000002</v>
      </c>
      <c r="H6" s="258">
        <v>68958.080000000002</v>
      </c>
      <c r="I6" s="258">
        <v>0</v>
      </c>
      <c r="J6" s="258">
        <v>0</v>
      </c>
      <c r="K6" s="258"/>
      <c r="L6" s="260">
        <v>0</v>
      </c>
      <c r="M6" s="180"/>
    </row>
    <row r="7" spans="2:13">
      <c r="B7" s="179"/>
      <c r="C7" s="262" t="s">
        <v>101</v>
      </c>
      <c r="D7" s="259">
        <v>31135</v>
      </c>
      <c r="E7" s="258">
        <v>31135</v>
      </c>
      <c r="F7" s="258">
        <v>0</v>
      </c>
      <c r="G7" s="258">
        <v>3000</v>
      </c>
      <c r="H7" s="258">
        <v>3000</v>
      </c>
      <c r="I7" s="258">
        <v>0</v>
      </c>
      <c r="J7" s="258">
        <v>0</v>
      </c>
      <c r="K7" s="258"/>
      <c r="L7" s="260">
        <v>0</v>
      </c>
      <c r="M7" s="180"/>
    </row>
    <row r="8" spans="2:13">
      <c r="B8" s="179"/>
      <c r="C8" s="262" t="s">
        <v>70</v>
      </c>
      <c r="D8" s="259">
        <v>237119.27000000002</v>
      </c>
      <c r="E8" s="258">
        <v>237119.27000000002</v>
      </c>
      <c r="F8" s="258">
        <v>0</v>
      </c>
      <c r="G8" s="258">
        <v>55145.599999999999</v>
      </c>
      <c r="H8" s="258">
        <v>55145.599999999999</v>
      </c>
      <c r="I8" s="258">
        <v>0</v>
      </c>
      <c r="J8" s="258">
        <v>0</v>
      </c>
      <c r="K8" s="258"/>
      <c r="L8" s="260">
        <v>0</v>
      </c>
      <c r="M8" s="180"/>
    </row>
    <row r="9" spans="2:13">
      <c r="B9" s="179"/>
      <c r="C9" s="262" t="s">
        <v>68</v>
      </c>
      <c r="D9" s="259">
        <v>464387.38</v>
      </c>
      <c r="E9" s="258">
        <v>464387.38</v>
      </c>
      <c r="F9" s="258">
        <v>0</v>
      </c>
      <c r="G9" s="258">
        <v>92461.4</v>
      </c>
      <c r="H9" s="258">
        <v>92461.4</v>
      </c>
      <c r="I9" s="258">
        <v>0</v>
      </c>
      <c r="J9" s="258">
        <v>0</v>
      </c>
      <c r="K9" s="258"/>
      <c r="L9" s="260">
        <v>0</v>
      </c>
      <c r="M9" s="180"/>
    </row>
    <row r="10" spans="2:13">
      <c r="B10" s="179"/>
      <c r="C10" s="262" t="s">
        <v>34</v>
      </c>
      <c r="D10" s="259">
        <v>561581</v>
      </c>
      <c r="E10" s="258">
        <v>561581</v>
      </c>
      <c r="F10" s="258">
        <v>0</v>
      </c>
      <c r="G10" s="258">
        <v>0</v>
      </c>
      <c r="H10" s="258">
        <v>0</v>
      </c>
      <c r="I10" s="258">
        <v>0</v>
      </c>
      <c r="J10" s="258">
        <v>0</v>
      </c>
      <c r="K10" s="258"/>
      <c r="L10" s="260">
        <v>0</v>
      </c>
      <c r="M10" s="180"/>
    </row>
    <row r="11" spans="2:13">
      <c r="B11" s="179"/>
      <c r="C11" s="262" t="s">
        <v>92</v>
      </c>
      <c r="D11" s="259">
        <v>306807.91000000003</v>
      </c>
      <c r="E11" s="258">
        <v>306807.91000000003</v>
      </c>
      <c r="F11" s="258">
        <v>0</v>
      </c>
      <c r="G11" s="258">
        <v>57024.6</v>
      </c>
      <c r="H11" s="258">
        <v>57024.6</v>
      </c>
      <c r="I11" s="258">
        <v>0</v>
      </c>
      <c r="J11" s="258">
        <v>0</v>
      </c>
      <c r="K11" s="258"/>
      <c r="L11" s="260">
        <v>0</v>
      </c>
      <c r="M11" s="180"/>
    </row>
    <row r="12" spans="2:13">
      <c r="B12" s="179"/>
      <c r="C12" s="262" t="s">
        <v>37</v>
      </c>
      <c r="D12" s="259">
        <v>181736.33</v>
      </c>
      <c r="E12" s="258">
        <v>0</v>
      </c>
      <c r="F12" s="258">
        <v>181736.33</v>
      </c>
      <c r="G12" s="258">
        <v>0</v>
      </c>
      <c r="H12" s="258">
        <v>0</v>
      </c>
      <c r="I12" s="258">
        <v>0</v>
      </c>
      <c r="J12" s="258">
        <v>0</v>
      </c>
      <c r="K12" s="258"/>
      <c r="L12" s="260">
        <v>0</v>
      </c>
      <c r="M12" s="180"/>
    </row>
    <row r="13" spans="2:13">
      <c r="B13" s="179"/>
      <c r="C13" s="262" t="s">
        <v>40</v>
      </c>
      <c r="D13" s="259">
        <v>603983.18000000005</v>
      </c>
      <c r="E13" s="258">
        <v>603983.18000000005</v>
      </c>
      <c r="F13" s="258">
        <v>0</v>
      </c>
      <c r="G13" s="258">
        <v>0</v>
      </c>
      <c r="H13" s="258">
        <v>0</v>
      </c>
      <c r="I13" s="258">
        <v>0</v>
      </c>
      <c r="J13" s="258">
        <v>0</v>
      </c>
      <c r="K13" s="258"/>
      <c r="L13" s="260">
        <v>0</v>
      </c>
      <c r="M13" s="180"/>
    </row>
    <row r="14" spans="2:13">
      <c r="B14" s="179"/>
      <c r="C14" s="262" t="s">
        <v>20</v>
      </c>
      <c r="D14" s="259">
        <v>64693539.159999996</v>
      </c>
      <c r="E14" s="258">
        <v>63943648.379999995</v>
      </c>
      <c r="F14" s="258">
        <v>749890.78</v>
      </c>
      <c r="G14" s="258">
        <v>5996770</v>
      </c>
      <c r="H14" s="258">
        <v>5996770</v>
      </c>
      <c r="I14" s="258">
        <v>0</v>
      </c>
      <c r="J14" s="258">
        <v>0</v>
      </c>
      <c r="K14" s="258"/>
      <c r="L14" s="260">
        <v>0</v>
      </c>
      <c r="M14" s="180"/>
    </row>
    <row r="15" spans="2:13">
      <c r="B15" s="179"/>
      <c r="C15" s="262" t="s">
        <v>78</v>
      </c>
      <c r="D15" s="259">
        <v>5043702.1400000006</v>
      </c>
      <c r="E15" s="258">
        <v>5043702.1400000006</v>
      </c>
      <c r="F15" s="258">
        <v>0</v>
      </c>
      <c r="G15" s="258">
        <v>1144053.4000000001</v>
      </c>
      <c r="H15" s="258">
        <v>1144053.4000000001</v>
      </c>
      <c r="I15" s="258">
        <v>0</v>
      </c>
      <c r="J15" s="258">
        <v>0</v>
      </c>
      <c r="K15" s="258"/>
      <c r="L15" s="260">
        <v>0</v>
      </c>
      <c r="M15" s="180"/>
    </row>
    <row r="16" spans="2:13">
      <c r="B16" s="179"/>
      <c r="C16" s="262" t="s">
        <v>46</v>
      </c>
      <c r="D16" s="259">
        <v>12974847.079999998</v>
      </c>
      <c r="E16" s="258">
        <v>12974847.079999998</v>
      </c>
      <c r="F16" s="258">
        <v>0</v>
      </c>
      <c r="G16" s="258">
        <v>1779853.2200000002</v>
      </c>
      <c r="H16" s="258">
        <v>1779853.2200000002</v>
      </c>
      <c r="I16" s="258">
        <v>0</v>
      </c>
      <c r="J16" s="258">
        <v>0</v>
      </c>
      <c r="K16" s="258"/>
      <c r="L16" s="260">
        <v>0</v>
      </c>
      <c r="M16" s="180"/>
    </row>
    <row r="17" spans="2:13">
      <c r="B17" s="179"/>
      <c r="C17" s="262" t="s">
        <v>90</v>
      </c>
      <c r="D17" s="259">
        <v>55450929.340000004</v>
      </c>
      <c r="E17" s="258">
        <v>55450929.340000004</v>
      </c>
      <c r="F17" s="258">
        <v>0</v>
      </c>
      <c r="G17" s="258">
        <v>5520251.7999999998</v>
      </c>
      <c r="H17" s="258">
        <v>5520251.7999999998</v>
      </c>
      <c r="I17" s="258">
        <v>0</v>
      </c>
      <c r="J17" s="258">
        <v>0</v>
      </c>
      <c r="K17" s="258"/>
      <c r="L17" s="260">
        <v>0</v>
      </c>
      <c r="M17" s="180"/>
    </row>
    <row r="18" spans="2:13" ht="13.5" thickBot="1">
      <c r="B18" s="179"/>
      <c r="C18" s="262" t="s">
        <v>42</v>
      </c>
      <c r="D18" s="259">
        <v>50225</v>
      </c>
      <c r="E18" s="258">
        <v>50225</v>
      </c>
      <c r="F18" s="258">
        <v>0</v>
      </c>
      <c r="G18" s="258">
        <v>10000</v>
      </c>
      <c r="H18" s="258">
        <v>10000</v>
      </c>
      <c r="I18" s="258">
        <v>0</v>
      </c>
      <c r="J18" s="258">
        <v>0</v>
      </c>
      <c r="K18" s="258"/>
      <c r="L18" s="260">
        <v>0</v>
      </c>
      <c r="M18" s="180"/>
    </row>
    <row r="19" spans="2:13" ht="13.5" thickBot="1">
      <c r="B19" s="179"/>
      <c r="C19" s="261" t="s">
        <v>44</v>
      </c>
      <c r="D19" s="259">
        <v>167835</v>
      </c>
      <c r="E19" s="258">
        <v>167835</v>
      </c>
      <c r="F19" s="258">
        <v>0</v>
      </c>
      <c r="G19" s="258">
        <v>0</v>
      </c>
      <c r="H19" s="258">
        <v>0</v>
      </c>
      <c r="I19" s="258">
        <v>0</v>
      </c>
      <c r="J19" s="258">
        <v>0</v>
      </c>
      <c r="K19" s="258"/>
      <c r="L19" s="260">
        <v>0</v>
      </c>
      <c r="M19" s="180"/>
    </row>
    <row r="20" spans="2:13" ht="13.5" thickBot="1">
      <c r="B20" s="179"/>
      <c r="C20" s="296" t="s">
        <v>579</v>
      </c>
      <c r="D20" s="297">
        <v>39657211.82</v>
      </c>
      <c r="E20" s="298">
        <v>31433830.600000001</v>
      </c>
      <c r="F20" s="298">
        <v>8223381.2199999997</v>
      </c>
      <c r="G20" s="298">
        <v>3858625.6099999994</v>
      </c>
      <c r="H20" s="298">
        <v>3201402.19</v>
      </c>
      <c r="I20" s="298">
        <v>657223.92000000004</v>
      </c>
      <c r="J20" s="298">
        <v>32861.196000000004</v>
      </c>
      <c r="K20" s="298"/>
      <c r="L20" s="299">
        <v>624362.72399999993</v>
      </c>
      <c r="M20" s="180"/>
    </row>
    <row r="21" spans="2:13">
      <c r="B21" s="179"/>
      <c r="C21" s="261" t="s">
        <v>63</v>
      </c>
      <c r="D21" s="259">
        <v>1844875.92</v>
      </c>
      <c r="E21" s="258">
        <v>1844875.92</v>
      </c>
      <c r="F21" s="258">
        <v>0</v>
      </c>
      <c r="G21" s="258">
        <v>183661.12</v>
      </c>
      <c r="H21" s="258">
        <v>183661.12</v>
      </c>
      <c r="I21" s="258">
        <v>0</v>
      </c>
      <c r="J21" s="258">
        <v>0</v>
      </c>
      <c r="K21" s="258"/>
      <c r="L21" s="260">
        <v>0</v>
      </c>
      <c r="M21" s="180"/>
    </row>
    <row r="22" spans="2:13">
      <c r="B22" s="179"/>
      <c r="C22" s="262" t="s">
        <v>101</v>
      </c>
      <c r="D22" s="259">
        <v>24212.47</v>
      </c>
      <c r="E22" s="258">
        <v>24212.47</v>
      </c>
      <c r="F22" s="258">
        <v>0</v>
      </c>
      <c r="G22" s="258">
        <v>2410.4</v>
      </c>
      <c r="H22" s="258">
        <v>2410.4</v>
      </c>
      <c r="I22" s="258">
        <v>0</v>
      </c>
      <c r="J22" s="258">
        <v>0</v>
      </c>
      <c r="K22" s="258"/>
      <c r="L22" s="260">
        <v>0</v>
      </c>
      <c r="M22" s="180"/>
    </row>
    <row r="23" spans="2:13">
      <c r="B23" s="179"/>
      <c r="C23" s="262" t="s">
        <v>113</v>
      </c>
      <c r="D23" s="259">
        <v>6787151.0300000003</v>
      </c>
      <c r="E23" s="258">
        <v>6787151.0300000003</v>
      </c>
      <c r="F23" s="258">
        <v>0</v>
      </c>
      <c r="G23" s="258">
        <v>1182430.5</v>
      </c>
      <c r="H23" s="258">
        <v>1182430.5</v>
      </c>
      <c r="I23" s="258">
        <v>0</v>
      </c>
      <c r="J23" s="258">
        <v>0</v>
      </c>
      <c r="K23" s="258"/>
      <c r="L23" s="260">
        <v>0</v>
      </c>
      <c r="M23" s="180"/>
    </row>
    <row r="24" spans="2:13">
      <c r="B24" s="179"/>
      <c r="C24" s="262" t="s">
        <v>107</v>
      </c>
      <c r="D24" s="259">
        <v>2250612.94</v>
      </c>
      <c r="E24" s="258">
        <v>2250612.94</v>
      </c>
      <c r="F24" s="258">
        <v>0</v>
      </c>
      <c r="G24" s="258">
        <v>554836.80999999994</v>
      </c>
      <c r="H24" s="258">
        <v>554836.80999999994</v>
      </c>
      <c r="I24" s="258">
        <v>0</v>
      </c>
      <c r="J24" s="258">
        <v>0</v>
      </c>
      <c r="K24" s="258"/>
      <c r="L24" s="260">
        <v>0</v>
      </c>
      <c r="M24" s="180"/>
    </row>
    <row r="25" spans="2:13">
      <c r="B25" s="179"/>
      <c r="C25" s="262" t="s">
        <v>115</v>
      </c>
      <c r="D25" s="259">
        <v>1056800.29</v>
      </c>
      <c r="E25" s="258">
        <v>1046999.5700000001</v>
      </c>
      <c r="F25" s="258">
        <v>9800.7199999999993</v>
      </c>
      <c r="G25" s="258">
        <v>182821.65000000002</v>
      </c>
      <c r="H25" s="258">
        <v>182821.65000000002</v>
      </c>
      <c r="I25" s="258">
        <v>0</v>
      </c>
      <c r="J25" s="258">
        <v>0</v>
      </c>
      <c r="K25" s="258"/>
      <c r="L25" s="260">
        <v>0</v>
      </c>
      <c r="M25" s="180"/>
    </row>
    <row r="26" spans="2:13">
      <c r="B26" s="179"/>
      <c r="C26" s="262" t="s">
        <v>130</v>
      </c>
      <c r="D26" s="259">
        <v>1705330</v>
      </c>
      <c r="E26" s="258">
        <v>0</v>
      </c>
      <c r="F26" s="258">
        <v>1705330</v>
      </c>
      <c r="G26" s="258">
        <v>136426.4</v>
      </c>
      <c r="H26" s="258">
        <v>0</v>
      </c>
      <c r="I26" s="258">
        <v>136426.4</v>
      </c>
      <c r="J26" s="258">
        <v>6821.32</v>
      </c>
      <c r="K26" s="258"/>
      <c r="L26" s="260">
        <v>129605.07999999999</v>
      </c>
      <c r="M26" s="180"/>
    </row>
    <row r="27" spans="2:13">
      <c r="B27" s="179"/>
      <c r="C27" s="262" t="s">
        <v>132</v>
      </c>
      <c r="D27" s="259">
        <v>5875022</v>
      </c>
      <c r="E27" s="258">
        <v>0</v>
      </c>
      <c r="F27" s="258">
        <v>5875022</v>
      </c>
      <c r="G27" s="258">
        <v>470001.76</v>
      </c>
      <c r="H27" s="258">
        <v>0</v>
      </c>
      <c r="I27" s="258">
        <v>470001.76</v>
      </c>
      <c r="J27" s="258">
        <v>23500.088000000003</v>
      </c>
      <c r="K27" s="258"/>
      <c r="L27" s="260">
        <v>446501.67200000002</v>
      </c>
      <c r="M27" s="180"/>
    </row>
    <row r="28" spans="2:13">
      <c r="B28" s="179"/>
      <c r="C28" s="262" t="s">
        <v>134</v>
      </c>
      <c r="D28" s="259">
        <v>626197</v>
      </c>
      <c r="E28" s="258">
        <v>0</v>
      </c>
      <c r="F28" s="258">
        <v>626197</v>
      </c>
      <c r="G28" s="258">
        <v>50095.76</v>
      </c>
      <c r="H28" s="258">
        <v>0</v>
      </c>
      <c r="I28" s="258">
        <v>50095.76</v>
      </c>
      <c r="J28" s="258">
        <v>2504.7880000000005</v>
      </c>
      <c r="K28" s="258"/>
      <c r="L28" s="260">
        <v>47590.972000000002</v>
      </c>
      <c r="M28" s="180"/>
    </row>
    <row r="29" spans="2:13">
      <c r="B29" s="179"/>
      <c r="C29" s="262" t="s">
        <v>138</v>
      </c>
      <c r="D29" s="259">
        <v>7991.3</v>
      </c>
      <c r="E29" s="258">
        <v>7991.3</v>
      </c>
      <c r="F29" s="258">
        <v>0</v>
      </c>
      <c r="G29" s="258">
        <v>1591.1</v>
      </c>
      <c r="H29" s="258">
        <v>1591.1</v>
      </c>
      <c r="I29" s="258">
        <v>0</v>
      </c>
      <c r="J29" s="258">
        <v>0</v>
      </c>
      <c r="K29" s="258"/>
      <c r="L29" s="260">
        <v>0</v>
      </c>
      <c r="M29" s="180"/>
    </row>
    <row r="30" spans="2:13">
      <c r="B30" s="179"/>
      <c r="C30" s="262" t="s">
        <v>119</v>
      </c>
      <c r="D30" s="259">
        <v>7031.5</v>
      </c>
      <c r="E30" s="258">
        <v>0</v>
      </c>
      <c r="F30" s="258">
        <v>7031.5</v>
      </c>
      <c r="G30" s="258">
        <v>700</v>
      </c>
      <c r="H30" s="258">
        <v>0</v>
      </c>
      <c r="I30" s="258">
        <v>700</v>
      </c>
      <c r="J30" s="258">
        <v>35</v>
      </c>
      <c r="K30" s="258"/>
      <c r="L30" s="260">
        <v>665</v>
      </c>
      <c r="M30" s="180"/>
    </row>
    <row r="31" spans="2:13">
      <c r="B31" s="179"/>
      <c r="C31" s="262" t="s">
        <v>128</v>
      </c>
      <c r="D31" s="259">
        <v>533500</v>
      </c>
      <c r="E31" s="258">
        <v>533500</v>
      </c>
      <c r="F31" s="258">
        <v>0</v>
      </c>
      <c r="G31" s="258">
        <v>42680</v>
      </c>
      <c r="H31" s="258">
        <v>42680</v>
      </c>
      <c r="I31" s="258">
        <v>0</v>
      </c>
      <c r="J31" s="258">
        <v>0</v>
      </c>
      <c r="K31" s="258"/>
      <c r="L31" s="260">
        <v>0</v>
      </c>
      <c r="M31" s="180"/>
    </row>
    <row r="32" spans="2:13">
      <c r="B32" s="179"/>
      <c r="C32" s="262" t="s">
        <v>110</v>
      </c>
      <c r="D32" s="259">
        <v>10264454.23</v>
      </c>
      <c r="E32" s="258">
        <v>10264454.23</v>
      </c>
      <c r="F32" s="258">
        <v>0</v>
      </c>
      <c r="G32" s="258">
        <v>1025034.61</v>
      </c>
      <c r="H32" s="258">
        <v>1025035.11</v>
      </c>
      <c r="I32" s="258">
        <v>0</v>
      </c>
      <c r="J32" s="258">
        <v>0</v>
      </c>
      <c r="K32" s="258"/>
      <c r="L32" s="260">
        <v>0</v>
      </c>
      <c r="M32" s="180"/>
    </row>
    <row r="33" spans="2:13">
      <c r="B33" s="179"/>
      <c r="C33" s="262" t="s">
        <v>20</v>
      </c>
      <c r="D33" s="259">
        <v>8413511.0399999991</v>
      </c>
      <c r="E33" s="258">
        <v>8413511.0399999991</v>
      </c>
      <c r="F33" s="258">
        <v>0</v>
      </c>
      <c r="G33" s="258">
        <v>0</v>
      </c>
      <c r="H33" s="258">
        <v>0</v>
      </c>
      <c r="I33" s="258">
        <v>0</v>
      </c>
      <c r="J33" s="258">
        <v>0</v>
      </c>
      <c r="K33" s="258"/>
      <c r="L33" s="260">
        <v>0</v>
      </c>
      <c r="M33" s="180"/>
    </row>
    <row r="34" spans="2:13" ht="13.5" thickBot="1">
      <c r="B34" s="179"/>
      <c r="C34" s="263" t="s">
        <v>46</v>
      </c>
      <c r="D34" s="259">
        <v>260522.1</v>
      </c>
      <c r="E34" s="258">
        <v>260522.1</v>
      </c>
      <c r="F34" s="258">
        <v>0</v>
      </c>
      <c r="G34" s="258">
        <v>25935.5</v>
      </c>
      <c r="H34" s="258">
        <v>25935.5</v>
      </c>
      <c r="I34" s="258">
        <v>0</v>
      </c>
      <c r="J34" s="258">
        <v>0</v>
      </c>
      <c r="K34" s="258"/>
      <c r="L34" s="260">
        <v>0</v>
      </c>
      <c r="M34" s="180"/>
    </row>
    <row r="35" spans="2:13" ht="13.5" thickBot="1">
      <c r="B35" s="179"/>
      <c r="C35" s="296" t="s">
        <v>580</v>
      </c>
      <c r="D35" s="297">
        <v>9632618.7599999998</v>
      </c>
      <c r="E35" s="298">
        <v>8444467.0800000001</v>
      </c>
      <c r="F35" s="298">
        <v>1188151.6800000002</v>
      </c>
      <c r="G35" s="298">
        <v>1087249.57</v>
      </c>
      <c r="H35" s="298">
        <v>981380.11184266245</v>
      </c>
      <c r="I35" s="298">
        <v>105869.45815733759</v>
      </c>
      <c r="J35" s="298">
        <v>5293.4729078668797</v>
      </c>
      <c r="K35" s="298"/>
      <c r="L35" s="299">
        <v>100575.98524947072</v>
      </c>
      <c r="M35" s="180"/>
    </row>
    <row r="36" spans="2:13">
      <c r="B36" s="179"/>
      <c r="C36" s="261" t="s">
        <v>101</v>
      </c>
      <c r="D36" s="259">
        <v>213456.25</v>
      </c>
      <c r="E36" s="258">
        <v>213456.25</v>
      </c>
      <c r="F36" s="258">
        <v>0</v>
      </c>
      <c r="G36" s="258">
        <v>37187.5</v>
      </c>
      <c r="H36" s="258">
        <v>37187.5</v>
      </c>
      <c r="I36" s="258">
        <v>0</v>
      </c>
      <c r="J36" s="258">
        <v>0</v>
      </c>
      <c r="K36" s="258"/>
      <c r="L36" s="260">
        <v>0</v>
      </c>
      <c r="M36" s="180"/>
    </row>
    <row r="37" spans="2:13">
      <c r="B37" s="179"/>
      <c r="C37" s="262" t="s">
        <v>107</v>
      </c>
      <c r="D37" s="259">
        <v>11327.51</v>
      </c>
      <c r="E37" s="258">
        <v>11327.51</v>
      </c>
      <c r="F37" s="258">
        <v>0</v>
      </c>
      <c r="G37" s="258">
        <v>2414.5</v>
      </c>
      <c r="H37" s="258">
        <v>2414.5</v>
      </c>
      <c r="I37" s="258">
        <v>0</v>
      </c>
      <c r="J37" s="258">
        <v>0</v>
      </c>
      <c r="K37" s="258"/>
      <c r="L37" s="260">
        <v>0</v>
      </c>
      <c r="M37" s="180"/>
    </row>
    <row r="38" spans="2:13">
      <c r="B38" s="179"/>
      <c r="C38" s="262" t="s">
        <v>148</v>
      </c>
      <c r="D38" s="259">
        <v>960799.92999999993</v>
      </c>
      <c r="E38" s="258">
        <v>914828.1</v>
      </c>
      <c r="F38" s="258">
        <v>45971.83</v>
      </c>
      <c r="G38" s="258">
        <v>95645.59</v>
      </c>
      <c r="H38" s="258">
        <v>91069</v>
      </c>
      <c r="I38" s="258">
        <v>4576.59</v>
      </c>
      <c r="J38" s="258">
        <v>228.82950000000002</v>
      </c>
      <c r="K38" s="258"/>
      <c r="L38" s="260">
        <v>4347.7605000000003</v>
      </c>
      <c r="M38" s="180"/>
    </row>
    <row r="39" spans="2:13">
      <c r="B39" s="179"/>
      <c r="C39" s="262" t="s">
        <v>161</v>
      </c>
      <c r="D39" s="259">
        <v>38976.61</v>
      </c>
      <c r="E39" s="258">
        <v>38976.61</v>
      </c>
      <c r="F39" s="258">
        <v>0</v>
      </c>
      <c r="G39" s="258">
        <v>5130.2</v>
      </c>
      <c r="H39" s="258">
        <v>5130.2</v>
      </c>
      <c r="I39" s="258">
        <v>0</v>
      </c>
      <c r="J39" s="258">
        <v>0</v>
      </c>
      <c r="K39" s="258"/>
      <c r="L39" s="260">
        <v>0</v>
      </c>
      <c r="M39" s="180"/>
    </row>
    <row r="40" spans="2:13">
      <c r="B40" s="179"/>
      <c r="C40" s="262" t="s">
        <v>153</v>
      </c>
      <c r="D40" s="259">
        <v>36865.15</v>
      </c>
      <c r="E40" s="258">
        <v>19000</v>
      </c>
      <c r="F40" s="258">
        <v>17865.150000000001</v>
      </c>
      <c r="G40" s="258">
        <v>7340</v>
      </c>
      <c r="H40" s="258">
        <v>3782.976605276257</v>
      </c>
      <c r="I40" s="258">
        <v>3557.0233947237434</v>
      </c>
      <c r="J40" s="258">
        <v>177.85116973618719</v>
      </c>
      <c r="K40" s="258"/>
      <c r="L40" s="260">
        <v>3379.1722249875561</v>
      </c>
      <c r="M40" s="180"/>
    </row>
    <row r="41" spans="2:13">
      <c r="B41" s="179"/>
      <c r="C41" s="262" t="s">
        <v>151</v>
      </c>
      <c r="D41" s="259">
        <v>1450284.66</v>
      </c>
      <c r="E41" s="258">
        <v>1450284.66</v>
      </c>
      <c r="F41" s="258">
        <v>0</v>
      </c>
      <c r="G41" s="258">
        <v>288757.52</v>
      </c>
      <c r="H41" s="258">
        <v>288757.52</v>
      </c>
      <c r="I41" s="258">
        <v>0</v>
      </c>
      <c r="J41" s="258">
        <v>0</v>
      </c>
      <c r="K41" s="258"/>
      <c r="L41" s="260">
        <v>0</v>
      </c>
      <c r="M41" s="180"/>
    </row>
    <row r="42" spans="2:13">
      <c r="B42" s="179"/>
      <c r="C42" s="262" t="s">
        <v>132</v>
      </c>
      <c r="D42" s="259">
        <v>99405</v>
      </c>
      <c r="E42" s="258">
        <v>0</v>
      </c>
      <c r="F42" s="258">
        <v>99405</v>
      </c>
      <c r="G42" s="258">
        <v>18000</v>
      </c>
      <c r="H42" s="258">
        <v>0</v>
      </c>
      <c r="I42" s="258">
        <v>18000</v>
      </c>
      <c r="J42" s="258">
        <v>900</v>
      </c>
      <c r="K42" s="258"/>
      <c r="L42" s="260">
        <v>17100</v>
      </c>
      <c r="M42" s="180"/>
    </row>
    <row r="43" spans="2:13">
      <c r="B43" s="179"/>
      <c r="C43" s="262" t="s">
        <v>188</v>
      </c>
      <c r="D43" s="259">
        <v>93157.33</v>
      </c>
      <c r="E43" s="258">
        <v>0</v>
      </c>
      <c r="F43" s="258">
        <v>93157.33</v>
      </c>
      <c r="G43" s="258">
        <v>18548</v>
      </c>
      <c r="H43" s="258">
        <v>0</v>
      </c>
      <c r="I43" s="258">
        <v>18548</v>
      </c>
      <c r="J43" s="258">
        <v>927.40000000000009</v>
      </c>
      <c r="K43" s="258"/>
      <c r="L43" s="260">
        <v>17620.599999999999</v>
      </c>
      <c r="M43" s="180"/>
    </row>
    <row r="44" spans="2:13">
      <c r="B44" s="179"/>
      <c r="C44" s="262" t="s">
        <v>138</v>
      </c>
      <c r="D44" s="259">
        <v>7991.3</v>
      </c>
      <c r="E44" s="258">
        <v>7991.3</v>
      </c>
      <c r="F44" s="258">
        <v>0</v>
      </c>
      <c r="G44" s="258">
        <v>1591.1</v>
      </c>
      <c r="H44" s="258">
        <v>1591.1</v>
      </c>
      <c r="I44" s="258">
        <v>0</v>
      </c>
      <c r="J44" s="258">
        <v>0</v>
      </c>
      <c r="K44" s="258"/>
      <c r="L44" s="260">
        <v>0</v>
      </c>
      <c r="M44" s="180"/>
    </row>
    <row r="45" spans="2:13">
      <c r="B45" s="179"/>
      <c r="C45" s="262" t="s">
        <v>166</v>
      </c>
      <c r="D45" s="259">
        <v>2737704.8000000003</v>
      </c>
      <c r="E45" s="258">
        <v>2838242.08</v>
      </c>
      <c r="F45" s="258">
        <v>-100537.28</v>
      </c>
      <c r="G45" s="258">
        <v>270603.95999999996</v>
      </c>
      <c r="H45" s="258">
        <v>280543.35999999999</v>
      </c>
      <c r="I45" s="258">
        <v>-9939.4</v>
      </c>
      <c r="J45" s="258">
        <v>-496.97</v>
      </c>
      <c r="K45" s="258"/>
      <c r="L45" s="260">
        <v>-9442.43</v>
      </c>
      <c r="M45" s="180"/>
    </row>
    <row r="46" spans="2:13">
      <c r="B46" s="179"/>
      <c r="C46" s="262" t="s">
        <v>174</v>
      </c>
      <c r="D46" s="259">
        <v>1188284.3399999999</v>
      </c>
      <c r="E46" s="258">
        <v>872297.00000000012</v>
      </c>
      <c r="F46" s="258">
        <v>315987.33999999997</v>
      </c>
      <c r="G46" s="258">
        <v>246778.35</v>
      </c>
      <c r="H46" s="258">
        <v>175651.10523738613</v>
      </c>
      <c r="I46" s="258">
        <v>71127.244762613846</v>
      </c>
      <c r="J46" s="258">
        <v>3556.3622381306927</v>
      </c>
      <c r="K46" s="258"/>
      <c r="L46" s="260">
        <v>67570.882524483153</v>
      </c>
      <c r="M46" s="180"/>
    </row>
    <row r="47" spans="2:13">
      <c r="B47" s="179"/>
      <c r="C47" s="262" t="s">
        <v>92</v>
      </c>
      <c r="D47" s="259">
        <v>71861.75</v>
      </c>
      <c r="E47" s="258">
        <v>71861.75</v>
      </c>
      <c r="F47" s="258">
        <v>0</v>
      </c>
      <c r="G47" s="258">
        <v>12512.5</v>
      </c>
      <c r="H47" s="258">
        <v>12512.5</v>
      </c>
      <c r="I47" s="258">
        <v>0</v>
      </c>
      <c r="J47" s="258">
        <v>0</v>
      </c>
      <c r="K47" s="258"/>
      <c r="L47" s="260">
        <v>0</v>
      </c>
      <c r="M47" s="180"/>
    </row>
    <row r="48" spans="2:13">
      <c r="B48" s="179"/>
      <c r="C48" s="262" t="s">
        <v>140</v>
      </c>
      <c r="D48" s="259">
        <v>132704.95999999999</v>
      </c>
      <c r="E48" s="258">
        <v>132704.95999999999</v>
      </c>
      <c r="F48" s="258">
        <v>0</v>
      </c>
      <c r="G48" s="258">
        <v>27200.05</v>
      </c>
      <c r="H48" s="258">
        <v>27200.05</v>
      </c>
      <c r="I48" s="258">
        <v>0</v>
      </c>
      <c r="J48" s="258">
        <v>0</v>
      </c>
      <c r="K48" s="258"/>
      <c r="L48" s="260">
        <v>0</v>
      </c>
      <c r="M48" s="180"/>
    </row>
    <row r="49" spans="2:13">
      <c r="B49" s="179"/>
      <c r="C49" s="262" t="s">
        <v>20</v>
      </c>
      <c r="D49" s="259">
        <v>2031856.77</v>
      </c>
      <c r="E49" s="258">
        <v>1315554.46</v>
      </c>
      <c r="F49" s="258">
        <v>716302.31</v>
      </c>
      <c r="G49" s="258">
        <v>0</v>
      </c>
      <c r="H49" s="258">
        <v>0</v>
      </c>
      <c r="I49" s="258">
        <v>0</v>
      </c>
      <c r="J49" s="258">
        <v>0</v>
      </c>
      <c r="K49" s="258"/>
      <c r="L49" s="260">
        <v>0</v>
      </c>
      <c r="M49" s="180"/>
    </row>
    <row r="50" spans="2:13">
      <c r="B50" s="179"/>
      <c r="C50" s="262" t="s">
        <v>172</v>
      </c>
      <c r="D50" s="259">
        <v>385482.9</v>
      </c>
      <c r="E50" s="258">
        <v>385482.9</v>
      </c>
      <c r="F50" s="258">
        <v>0</v>
      </c>
      <c r="G50" s="258">
        <v>38375.599999999999</v>
      </c>
      <c r="H50" s="258">
        <v>38375.599999999999</v>
      </c>
      <c r="I50" s="258">
        <v>0</v>
      </c>
      <c r="J50" s="258">
        <v>0</v>
      </c>
      <c r="K50" s="258"/>
      <c r="L50" s="260">
        <v>0</v>
      </c>
      <c r="M50" s="180"/>
    </row>
    <row r="51" spans="2:13">
      <c r="B51" s="179"/>
      <c r="C51" s="262" t="s">
        <v>144</v>
      </c>
      <c r="D51" s="259">
        <v>134750.75</v>
      </c>
      <c r="E51" s="258">
        <v>134750.75</v>
      </c>
      <c r="F51" s="258">
        <v>0</v>
      </c>
      <c r="G51" s="258">
        <v>13414.7</v>
      </c>
      <c r="H51" s="258">
        <v>13414.7</v>
      </c>
      <c r="I51" s="258">
        <v>0</v>
      </c>
      <c r="J51" s="258">
        <v>0</v>
      </c>
      <c r="K51" s="258"/>
      <c r="L51" s="260">
        <v>0</v>
      </c>
      <c r="M51" s="180"/>
    </row>
    <row r="52" spans="2:13" ht="13.5" thickBot="1">
      <c r="B52" s="179"/>
      <c r="C52" s="263" t="s">
        <v>156</v>
      </c>
      <c r="D52" s="259">
        <v>37708.75</v>
      </c>
      <c r="E52" s="258">
        <v>37708.75</v>
      </c>
      <c r="F52" s="258">
        <v>0</v>
      </c>
      <c r="G52" s="258">
        <v>3750</v>
      </c>
      <c r="H52" s="258">
        <v>3750</v>
      </c>
      <c r="I52" s="258">
        <v>0</v>
      </c>
      <c r="J52" s="258">
        <v>0</v>
      </c>
      <c r="K52" s="258"/>
      <c r="L52" s="260">
        <v>0</v>
      </c>
      <c r="M52" s="180"/>
    </row>
    <row r="53" spans="2:13" ht="13.5" thickBot="1">
      <c r="B53" s="179"/>
      <c r="C53" s="296" t="s">
        <v>581</v>
      </c>
      <c r="D53" s="297">
        <v>50560463.290000007</v>
      </c>
      <c r="E53" s="298">
        <v>40984402.480000004</v>
      </c>
      <c r="F53" s="298">
        <v>9576060.8100000005</v>
      </c>
      <c r="G53" s="298">
        <v>5954167.169999999</v>
      </c>
      <c r="H53" s="298">
        <v>5045028.7020500274</v>
      </c>
      <c r="I53" s="298">
        <v>909138.46794997121</v>
      </c>
      <c r="J53" s="298">
        <v>45456.923397498562</v>
      </c>
      <c r="K53" s="298"/>
      <c r="L53" s="299">
        <v>863681.54455247265</v>
      </c>
      <c r="M53" s="180"/>
    </row>
    <row r="54" spans="2:13">
      <c r="B54" s="179"/>
      <c r="C54" s="261" t="s">
        <v>258</v>
      </c>
      <c r="D54" s="259">
        <v>232551.72</v>
      </c>
      <c r="E54" s="258">
        <v>232551.72</v>
      </c>
      <c r="F54" s="258">
        <v>0</v>
      </c>
      <c r="G54" s="258">
        <v>23084.989999999998</v>
      </c>
      <c r="H54" s="258">
        <v>23084.989999999998</v>
      </c>
      <c r="I54" s="258">
        <v>0</v>
      </c>
      <c r="J54" s="258">
        <v>0</v>
      </c>
      <c r="K54" s="258"/>
      <c r="L54" s="260">
        <v>0</v>
      </c>
      <c r="M54" s="180"/>
    </row>
    <row r="55" spans="2:13">
      <c r="B55" s="179"/>
      <c r="C55" s="262" t="s">
        <v>214</v>
      </c>
      <c r="D55" s="259">
        <v>7056076.1699999999</v>
      </c>
      <c r="E55" s="258">
        <v>7056076.1699999999</v>
      </c>
      <c r="F55" s="258">
        <v>0</v>
      </c>
      <c r="G55" s="258">
        <v>882537.23</v>
      </c>
      <c r="H55" s="258">
        <v>882537.23</v>
      </c>
      <c r="I55" s="258">
        <v>0</v>
      </c>
      <c r="J55" s="258">
        <v>0</v>
      </c>
      <c r="K55" s="258"/>
      <c r="L55" s="260">
        <v>0</v>
      </c>
      <c r="M55" s="180"/>
    </row>
    <row r="56" spans="2:13">
      <c r="B56" s="179"/>
      <c r="C56" s="262" t="s">
        <v>191</v>
      </c>
      <c r="D56" s="259">
        <v>6393758.8399999999</v>
      </c>
      <c r="E56" s="258">
        <v>6393758.8399999999</v>
      </c>
      <c r="F56" s="258">
        <v>0</v>
      </c>
      <c r="G56" s="258">
        <v>1591269</v>
      </c>
      <c r="H56" s="258">
        <v>1591269</v>
      </c>
      <c r="I56" s="258">
        <v>0</v>
      </c>
      <c r="J56" s="258">
        <v>0</v>
      </c>
      <c r="K56" s="258"/>
      <c r="L56" s="260">
        <v>0</v>
      </c>
      <c r="M56" s="180"/>
    </row>
    <row r="57" spans="2:13">
      <c r="B57" s="179"/>
      <c r="C57" s="262" t="s">
        <v>113</v>
      </c>
      <c r="D57" s="259">
        <v>77086.33</v>
      </c>
      <c r="E57" s="258">
        <v>77086.33</v>
      </c>
      <c r="F57" s="258">
        <v>0</v>
      </c>
      <c r="G57" s="258">
        <v>7674.1</v>
      </c>
      <c r="H57" s="258">
        <v>7674.1</v>
      </c>
      <c r="I57" s="258">
        <v>0</v>
      </c>
      <c r="J57" s="258">
        <v>0</v>
      </c>
      <c r="K57" s="258"/>
      <c r="L57" s="260">
        <v>0</v>
      </c>
      <c r="M57" s="180"/>
    </row>
    <row r="58" spans="2:13">
      <c r="B58" s="179"/>
      <c r="C58" s="262" t="s">
        <v>197</v>
      </c>
      <c r="D58" s="259">
        <v>984129.11</v>
      </c>
      <c r="E58" s="258">
        <v>984129.11</v>
      </c>
      <c r="F58" s="258">
        <v>0</v>
      </c>
      <c r="G58" s="258">
        <v>97348.44</v>
      </c>
      <c r="H58" s="258">
        <v>97348.44</v>
      </c>
      <c r="I58" s="258">
        <v>0</v>
      </c>
      <c r="J58" s="258">
        <v>0</v>
      </c>
      <c r="K58" s="258"/>
      <c r="L58" s="260">
        <v>0</v>
      </c>
      <c r="M58" s="180"/>
    </row>
    <row r="59" spans="2:13">
      <c r="B59" s="179"/>
      <c r="C59" s="262" t="s">
        <v>138</v>
      </c>
      <c r="D59" s="259">
        <v>737082.34000000008</v>
      </c>
      <c r="E59" s="258">
        <v>737082.34000000008</v>
      </c>
      <c r="F59" s="258">
        <v>0</v>
      </c>
      <c r="G59" s="258">
        <v>74401.919999999998</v>
      </c>
      <c r="H59" s="258">
        <v>74401.919999999998</v>
      </c>
      <c r="I59" s="258">
        <v>0</v>
      </c>
      <c r="J59" s="258">
        <v>0</v>
      </c>
      <c r="K59" s="258"/>
      <c r="L59" s="260">
        <v>0</v>
      </c>
      <c r="M59" s="180"/>
    </row>
    <row r="60" spans="2:13">
      <c r="B60" s="179"/>
      <c r="C60" s="262" t="s">
        <v>204</v>
      </c>
      <c r="D60" s="259">
        <v>61781.05</v>
      </c>
      <c r="E60" s="258">
        <v>0</v>
      </c>
      <c r="F60" s="258">
        <v>61781.05</v>
      </c>
      <c r="G60" s="258">
        <v>6150.43</v>
      </c>
      <c r="H60" s="258">
        <v>0</v>
      </c>
      <c r="I60" s="258">
        <v>6150.43</v>
      </c>
      <c r="J60" s="258">
        <v>307.5215</v>
      </c>
      <c r="K60" s="258"/>
      <c r="L60" s="260">
        <v>5842.9085000000005</v>
      </c>
      <c r="M60" s="180"/>
    </row>
    <row r="61" spans="2:13">
      <c r="B61" s="179"/>
      <c r="C61" s="262" t="s">
        <v>261</v>
      </c>
      <c r="D61" s="259">
        <v>103524.63</v>
      </c>
      <c r="E61" s="258">
        <v>103524.63</v>
      </c>
      <c r="F61" s="258">
        <v>0</v>
      </c>
      <c r="G61" s="258">
        <v>10306.09</v>
      </c>
      <c r="H61" s="258">
        <v>10306.09</v>
      </c>
      <c r="I61" s="258">
        <v>0</v>
      </c>
      <c r="J61" s="258">
        <v>0</v>
      </c>
      <c r="K61" s="258"/>
      <c r="L61" s="260">
        <v>0</v>
      </c>
      <c r="M61" s="180"/>
    </row>
    <row r="62" spans="2:13">
      <c r="B62" s="179"/>
      <c r="C62" s="262" t="s">
        <v>199</v>
      </c>
      <c r="D62" s="259">
        <v>252945.15</v>
      </c>
      <c r="E62" s="258">
        <v>252945.15</v>
      </c>
      <c r="F62" s="258">
        <v>0</v>
      </c>
      <c r="G62" s="258">
        <v>50362.400000000001</v>
      </c>
      <c r="H62" s="258">
        <v>50362.400000000001</v>
      </c>
      <c r="I62" s="258">
        <v>0</v>
      </c>
      <c r="J62" s="258">
        <v>0</v>
      </c>
      <c r="K62" s="258"/>
      <c r="L62" s="260">
        <v>0</v>
      </c>
      <c r="M62" s="180"/>
    </row>
    <row r="63" spans="2:13">
      <c r="B63" s="179"/>
      <c r="C63" s="262" t="s">
        <v>265</v>
      </c>
      <c r="D63" s="259">
        <v>608821.68999999994</v>
      </c>
      <c r="E63" s="258">
        <v>749200.57000000007</v>
      </c>
      <c r="F63" s="258">
        <v>-140378.88</v>
      </c>
      <c r="G63" s="258">
        <v>60609.420000000006</v>
      </c>
      <c r="H63" s="258">
        <v>74584.420000000013</v>
      </c>
      <c r="I63" s="258">
        <v>-13975</v>
      </c>
      <c r="J63" s="258">
        <v>-698.75</v>
      </c>
      <c r="K63" s="258"/>
      <c r="L63" s="260">
        <v>-13276.25</v>
      </c>
      <c r="M63" s="180"/>
    </row>
    <row r="64" spans="2:13">
      <c r="B64" s="179"/>
      <c r="C64" s="262" t="s">
        <v>262</v>
      </c>
      <c r="D64" s="259">
        <v>4395204.82</v>
      </c>
      <c r="E64" s="258">
        <v>4395204.82</v>
      </c>
      <c r="F64" s="258">
        <v>0</v>
      </c>
      <c r="G64" s="258">
        <v>437551.5</v>
      </c>
      <c r="H64" s="258">
        <v>437551.5</v>
      </c>
      <c r="I64" s="258">
        <v>0</v>
      </c>
      <c r="J64" s="258">
        <v>0</v>
      </c>
      <c r="K64" s="258"/>
      <c r="L64" s="260">
        <v>0</v>
      </c>
      <c r="M64" s="180"/>
    </row>
    <row r="65" spans="2:13">
      <c r="B65" s="179"/>
      <c r="C65" s="262" t="s">
        <v>20</v>
      </c>
      <c r="D65" s="259">
        <v>2415746.39</v>
      </c>
      <c r="E65" s="258">
        <v>1971981.5</v>
      </c>
      <c r="F65" s="258">
        <v>443764.89</v>
      </c>
      <c r="G65" s="258">
        <v>900</v>
      </c>
      <c r="H65" s="258">
        <v>900</v>
      </c>
      <c r="I65" s="258">
        <v>0</v>
      </c>
      <c r="J65" s="258">
        <v>0</v>
      </c>
      <c r="K65" s="258"/>
      <c r="L65" s="260">
        <v>0</v>
      </c>
      <c r="M65" s="180"/>
    </row>
    <row r="66" spans="2:13">
      <c r="B66" s="179"/>
      <c r="C66" s="262" t="s">
        <v>195</v>
      </c>
      <c r="D66" s="259">
        <v>19652.04</v>
      </c>
      <c r="E66" s="258">
        <v>19652.04</v>
      </c>
      <c r="F66" s="258">
        <v>0</v>
      </c>
      <c r="G66" s="258">
        <v>1956.4</v>
      </c>
      <c r="H66" s="258">
        <v>1956.4</v>
      </c>
      <c r="I66" s="258">
        <v>0</v>
      </c>
      <c r="J66" s="258">
        <v>0</v>
      </c>
      <c r="K66" s="258"/>
      <c r="L66" s="260">
        <v>0</v>
      </c>
      <c r="M66" s="180"/>
    </row>
    <row r="67" spans="2:13">
      <c r="B67" s="179"/>
      <c r="C67" s="262" t="s">
        <v>235</v>
      </c>
      <c r="D67" s="259">
        <v>582917.68999999994</v>
      </c>
      <c r="E67" s="258">
        <v>578968.87</v>
      </c>
      <c r="F67" s="258">
        <v>3948.82</v>
      </c>
      <c r="G67" s="258">
        <v>58030.650000000009</v>
      </c>
      <c r="H67" s="258">
        <v>57637.540000000008</v>
      </c>
      <c r="I67" s="258">
        <v>393.11</v>
      </c>
      <c r="J67" s="258">
        <v>19.655500000000004</v>
      </c>
      <c r="K67" s="258"/>
      <c r="L67" s="260">
        <v>373.4545</v>
      </c>
      <c r="M67" s="180"/>
    </row>
    <row r="68" spans="2:13">
      <c r="B68" s="179"/>
      <c r="C68" s="262" t="s">
        <v>257</v>
      </c>
      <c r="D68" s="259">
        <v>22140724.93</v>
      </c>
      <c r="E68" s="258">
        <v>12933780</v>
      </c>
      <c r="F68" s="258">
        <v>9206944.9299999997</v>
      </c>
      <c r="G68" s="258">
        <v>2204153.7999999998</v>
      </c>
      <c r="H68" s="258">
        <v>1287583.8720500285</v>
      </c>
      <c r="I68" s="258">
        <v>916569.92794997117</v>
      </c>
      <c r="J68" s="258">
        <v>45828.496397498559</v>
      </c>
      <c r="K68" s="258"/>
      <c r="L68" s="260">
        <v>870741.43155247264</v>
      </c>
      <c r="M68" s="180"/>
    </row>
    <row r="69" spans="2:13" ht="13.5" thickBot="1">
      <c r="B69" s="179"/>
      <c r="C69" s="263" t="s">
        <v>144</v>
      </c>
      <c r="D69" s="259">
        <v>4498460.3899999997</v>
      </c>
      <c r="E69" s="258">
        <v>4498460.3899999997</v>
      </c>
      <c r="F69" s="258">
        <v>0</v>
      </c>
      <c r="G69" s="258">
        <v>447830.8</v>
      </c>
      <c r="H69" s="258">
        <v>447830.8</v>
      </c>
      <c r="I69" s="258">
        <v>0</v>
      </c>
      <c r="J69" s="258">
        <v>0</v>
      </c>
      <c r="K69" s="258"/>
      <c r="L69" s="260">
        <v>0</v>
      </c>
      <c r="M69" s="180"/>
    </row>
    <row r="70" spans="2:13" ht="13.5" thickBot="1">
      <c r="B70" s="179"/>
      <c r="C70" s="296" t="s">
        <v>582</v>
      </c>
      <c r="D70" s="297">
        <v>84851809.170000017</v>
      </c>
      <c r="E70" s="298">
        <v>85298888.38000001</v>
      </c>
      <c r="F70" s="298">
        <v>-447079.20999999996</v>
      </c>
      <c r="G70" s="298">
        <v>8718145.8499999996</v>
      </c>
      <c r="H70" s="298">
        <v>8693365.9900000002</v>
      </c>
      <c r="I70" s="298">
        <v>24779.86</v>
      </c>
      <c r="J70" s="298">
        <v>1238.9929999999997</v>
      </c>
      <c r="K70" s="298"/>
      <c r="L70" s="299">
        <v>23540.866999999998</v>
      </c>
      <c r="M70" s="180"/>
    </row>
    <row r="71" spans="2:13">
      <c r="B71" s="179"/>
      <c r="C71" s="261" t="s">
        <v>295</v>
      </c>
      <c r="D71" s="259">
        <v>168065.91</v>
      </c>
      <c r="E71" s="258">
        <v>168065.91</v>
      </c>
      <c r="F71" s="258">
        <v>0</v>
      </c>
      <c r="G71" s="258">
        <v>56434.55</v>
      </c>
      <c r="H71" s="258">
        <v>56434.55</v>
      </c>
      <c r="I71" s="258">
        <v>0</v>
      </c>
      <c r="J71" s="258">
        <v>0</v>
      </c>
      <c r="K71" s="258"/>
      <c r="L71" s="260">
        <v>0</v>
      </c>
      <c r="M71" s="180"/>
    </row>
    <row r="72" spans="2:13">
      <c r="B72" s="179"/>
      <c r="C72" s="262" t="s">
        <v>320</v>
      </c>
      <c r="D72" s="259">
        <v>71141224.359999999</v>
      </c>
      <c r="E72" s="258">
        <v>71141224.359999999</v>
      </c>
      <c r="F72" s="258">
        <v>0</v>
      </c>
      <c r="G72" s="258">
        <v>7082393.2000000002</v>
      </c>
      <c r="H72" s="258">
        <v>7082393.2000000002</v>
      </c>
      <c r="I72" s="258">
        <v>0</v>
      </c>
      <c r="J72" s="258">
        <v>0</v>
      </c>
      <c r="K72" s="258"/>
      <c r="L72" s="260">
        <v>0</v>
      </c>
      <c r="M72" s="180"/>
    </row>
    <row r="73" spans="2:13">
      <c r="B73" s="179"/>
      <c r="C73" s="262" t="s">
        <v>283</v>
      </c>
      <c r="D73" s="259">
        <v>200728.88</v>
      </c>
      <c r="E73" s="258">
        <v>200728.88</v>
      </c>
      <c r="F73" s="258">
        <v>0</v>
      </c>
      <c r="G73" s="258">
        <v>19975</v>
      </c>
      <c r="H73" s="258">
        <v>19975</v>
      </c>
      <c r="I73" s="258">
        <v>0</v>
      </c>
      <c r="J73" s="258">
        <v>0</v>
      </c>
      <c r="K73" s="258"/>
      <c r="L73" s="260">
        <v>0</v>
      </c>
      <c r="M73" s="180"/>
    </row>
    <row r="74" spans="2:13">
      <c r="B74" s="179"/>
      <c r="C74" s="262" t="s">
        <v>153</v>
      </c>
      <c r="D74" s="259">
        <v>20090</v>
      </c>
      <c r="E74" s="258">
        <v>0</v>
      </c>
      <c r="F74" s="258">
        <v>20090</v>
      </c>
      <c r="G74" s="258">
        <v>4000</v>
      </c>
      <c r="H74" s="258">
        <v>0</v>
      </c>
      <c r="I74" s="258">
        <v>4000</v>
      </c>
      <c r="J74" s="258">
        <v>200</v>
      </c>
      <c r="K74" s="258"/>
      <c r="L74" s="260">
        <v>3800</v>
      </c>
      <c r="M74" s="180"/>
    </row>
    <row r="75" spans="2:13">
      <c r="B75" s="179"/>
      <c r="C75" s="262" t="s">
        <v>138</v>
      </c>
      <c r="D75" s="259">
        <v>7280242.2299999995</v>
      </c>
      <c r="E75" s="258">
        <v>7280242.2299999995</v>
      </c>
      <c r="F75" s="258">
        <v>0</v>
      </c>
      <c r="G75" s="258">
        <v>587835.28</v>
      </c>
      <c r="H75" s="258">
        <v>587835.28</v>
      </c>
      <c r="I75" s="258">
        <v>0</v>
      </c>
      <c r="J75" s="258">
        <v>0</v>
      </c>
      <c r="K75" s="258"/>
      <c r="L75" s="260">
        <v>0</v>
      </c>
      <c r="M75" s="180"/>
    </row>
    <row r="76" spans="2:13">
      <c r="B76" s="179"/>
      <c r="C76" s="262" t="s">
        <v>311</v>
      </c>
      <c r="D76" s="259">
        <v>126398.26</v>
      </c>
      <c r="E76" s="258">
        <v>0</v>
      </c>
      <c r="F76" s="258">
        <v>126398.26</v>
      </c>
      <c r="G76" s="258">
        <v>21289.9</v>
      </c>
      <c r="H76" s="258">
        <v>0</v>
      </c>
      <c r="I76" s="258">
        <v>21289.9</v>
      </c>
      <c r="J76" s="258">
        <v>1064.4949999999999</v>
      </c>
      <c r="K76" s="258"/>
      <c r="L76" s="260">
        <v>20225.404999999999</v>
      </c>
      <c r="M76" s="180"/>
    </row>
    <row r="77" spans="2:13">
      <c r="B77" s="179"/>
      <c r="C77" s="262" t="s">
        <v>199</v>
      </c>
      <c r="D77" s="259">
        <v>72419.429999999993</v>
      </c>
      <c r="E77" s="258">
        <v>72419.429999999993</v>
      </c>
      <c r="F77" s="258">
        <v>0</v>
      </c>
      <c r="G77" s="258">
        <v>14419</v>
      </c>
      <c r="H77" s="258">
        <v>14419</v>
      </c>
      <c r="I77" s="258">
        <v>0</v>
      </c>
      <c r="J77" s="258">
        <v>0</v>
      </c>
      <c r="K77" s="258"/>
      <c r="L77" s="260">
        <v>0</v>
      </c>
      <c r="M77" s="180"/>
    </row>
    <row r="78" spans="2:13">
      <c r="B78" s="179"/>
      <c r="C78" s="262" t="s">
        <v>110</v>
      </c>
      <c r="D78" s="259">
        <v>4295157.88</v>
      </c>
      <c r="E78" s="258">
        <v>4295157.88</v>
      </c>
      <c r="F78" s="258">
        <v>0</v>
      </c>
      <c r="G78" s="258">
        <v>847591.63</v>
      </c>
      <c r="H78" s="258">
        <v>847591.63</v>
      </c>
      <c r="I78" s="258">
        <v>0</v>
      </c>
      <c r="J78" s="258">
        <v>0</v>
      </c>
      <c r="K78" s="258"/>
      <c r="L78" s="260">
        <v>0</v>
      </c>
      <c r="M78" s="180"/>
    </row>
    <row r="79" spans="2:13">
      <c r="B79" s="179"/>
      <c r="C79" s="262" t="s">
        <v>321</v>
      </c>
      <c r="D79" s="259">
        <v>131589.5</v>
      </c>
      <c r="E79" s="258">
        <v>131589.5</v>
      </c>
      <c r="F79" s="258">
        <v>0</v>
      </c>
      <c r="G79" s="258">
        <v>13100</v>
      </c>
      <c r="H79" s="258">
        <v>13100</v>
      </c>
      <c r="I79" s="258">
        <v>0</v>
      </c>
      <c r="J79" s="258">
        <v>0</v>
      </c>
      <c r="K79" s="258"/>
      <c r="L79" s="260">
        <v>0</v>
      </c>
      <c r="M79" s="180"/>
    </row>
    <row r="80" spans="2:13">
      <c r="B80" s="179"/>
      <c r="C80" s="262" t="s">
        <v>140</v>
      </c>
      <c r="D80" s="259">
        <v>1780</v>
      </c>
      <c r="E80" s="258">
        <v>1780</v>
      </c>
      <c r="F80" s="258">
        <v>0</v>
      </c>
      <c r="G80" s="258">
        <v>177.2</v>
      </c>
      <c r="H80" s="258">
        <v>0</v>
      </c>
      <c r="I80" s="258">
        <v>177.2</v>
      </c>
      <c r="J80" s="258">
        <v>8.86</v>
      </c>
      <c r="K80" s="258"/>
      <c r="L80" s="260">
        <v>168.33999999999997</v>
      </c>
      <c r="M80" s="180"/>
    </row>
    <row r="81" spans="2:13">
      <c r="B81" s="179"/>
      <c r="C81" s="262" t="s">
        <v>302</v>
      </c>
      <c r="D81" s="259">
        <v>82707.510000000009</v>
      </c>
      <c r="E81" s="258">
        <v>82707.510000000009</v>
      </c>
      <c r="F81" s="258">
        <v>0</v>
      </c>
      <c r="G81" s="258">
        <v>13977.7</v>
      </c>
      <c r="H81" s="258">
        <v>13977.7</v>
      </c>
      <c r="I81" s="258">
        <v>0</v>
      </c>
      <c r="J81" s="258">
        <v>0</v>
      </c>
      <c r="K81" s="258"/>
      <c r="L81" s="260">
        <v>0</v>
      </c>
      <c r="M81" s="180"/>
    </row>
    <row r="82" spans="2:13">
      <c r="B82" s="179"/>
      <c r="C82" s="262" t="s">
        <v>291</v>
      </c>
      <c r="D82" s="259">
        <v>84047.19</v>
      </c>
      <c r="E82" s="258">
        <v>90919.61</v>
      </c>
      <c r="F82" s="258">
        <v>-6872.42</v>
      </c>
      <c r="G82" s="258">
        <v>8363.99</v>
      </c>
      <c r="H82" s="258">
        <v>9051.23</v>
      </c>
      <c r="I82" s="258">
        <v>-687.24</v>
      </c>
      <c r="J82" s="258">
        <v>-34.362000000000002</v>
      </c>
      <c r="K82" s="258"/>
      <c r="L82" s="260">
        <v>-652.87800000000004</v>
      </c>
      <c r="M82" s="180"/>
    </row>
    <row r="83" spans="2:13">
      <c r="B83" s="179"/>
      <c r="C83" s="262" t="s">
        <v>20</v>
      </c>
      <c r="D83" s="259">
        <v>759287.58999999985</v>
      </c>
      <c r="E83" s="258">
        <v>1345982.64</v>
      </c>
      <c r="F83" s="258">
        <v>-586695.04999999993</v>
      </c>
      <c r="G83" s="258">
        <v>0</v>
      </c>
      <c r="H83" s="258">
        <v>0</v>
      </c>
      <c r="I83" s="258">
        <v>0</v>
      </c>
      <c r="J83" s="258">
        <v>0</v>
      </c>
      <c r="K83" s="258"/>
      <c r="L83" s="260">
        <v>0</v>
      </c>
      <c r="M83" s="180"/>
    </row>
    <row r="84" spans="2:13" ht="13.5" thickBot="1">
      <c r="B84" s="179"/>
      <c r="C84" s="263" t="s">
        <v>46</v>
      </c>
      <c r="D84" s="259">
        <v>488070.43000000005</v>
      </c>
      <c r="E84" s="258">
        <v>488070.43000000005</v>
      </c>
      <c r="F84" s="258">
        <v>0</v>
      </c>
      <c r="G84" s="258">
        <v>48588.399999999994</v>
      </c>
      <c r="H84" s="258">
        <v>48588.399999999994</v>
      </c>
      <c r="I84" s="258">
        <v>0</v>
      </c>
      <c r="J84" s="258">
        <v>0</v>
      </c>
      <c r="K84" s="258"/>
      <c r="L84" s="260">
        <v>0</v>
      </c>
      <c r="M84" s="180"/>
    </row>
    <row r="85" spans="2:13" ht="13.5" thickBot="1">
      <c r="B85" s="179"/>
      <c r="C85" s="296" t="s">
        <v>583</v>
      </c>
      <c r="D85" s="297">
        <v>43383822.700000003</v>
      </c>
      <c r="E85" s="298">
        <v>34054841.399999999</v>
      </c>
      <c r="F85" s="298">
        <v>9328981.3000000007</v>
      </c>
      <c r="G85" s="298">
        <v>5014486.6599999992</v>
      </c>
      <c r="H85" s="298">
        <v>3049321.6799999997</v>
      </c>
      <c r="I85" s="298">
        <v>1965164.98</v>
      </c>
      <c r="J85" s="298">
        <v>98258.249000000011</v>
      </c>
      <c r="K85" s="298"/>
      <c r="L85" s="299">
        <v>1866906.7310000001</v>
      </c>
      <c r="M85" s="180"/>
    </row>
    <row r="86" spans="2:13">
      <c r="B86" s="179"/>
      <c r="C86" s="261" t="s">
        <v>335</v>
      </c>
      <c r="D86" s="259">
        <v>936733.24</v>
      </c>
      <c r="E86" s="258">
        <v>936733.24</v>
      </c>
      <c r="F86" s="258">
        <v>0</v>
      </c>
      <c r="G86" s="258">
        <v>180301.2</v>
      </c>
      <c r="H86" s="258">
        <v>180301.2</v>
      </c>
      <c r="I86" s="258">
        <v>0</v>
      </c>
      <c r="J86" s="258">
        <v>0</v>
      </c>
      <c r="K86" s="258"/>
      <c r="L86" s="260">
        <v>0</v>
      </c>
      <c r="M86" s="180"/>
    </row>
    <row r="87" spans="2:13">
      <c r="B87" s="179"/>
      <c r="C87" s="262" t="s">
        <v>214</v>
      </c>
      <c r="D87" s="259">
        <v>1729656.53</v>
      </c>
      <c r="E87" s="258">
        <v>1729656.53</v>
      </c>
      <c r="F87" s="258">
        <v>0</v>
      </c>
      <c r="G87" s="258">
        <v>188740.28</v>
      </c>
      <c r="H87" s="258">
        <v>188740.28</v>
      </c>
      <c r="I87" s="258">
        <v>0</v>
      </c>
      <c r="J87" s="258">
        <v>0</v>
      </c>
      <c r="K87" s="258"/>
      <c r="L87" s="260">
        <v>0</v>
      </c>
      <c r="M87" s="180"/>
    </row>
    <row r="88" spans="2:13">
      <c r="B88" s="179"/>
      <c r="C88" s="262" t="s">
        <v>283</v>
      </c>
      <c r="D88" s="259">
        <v>215678.2</v>
      </c>
      <c r="E88" s="258">
        <v>215678.2</v>
      </c>
      <c r="F88" s="258">
        <v>0</v>
      </c>
      <c r="G88" s="258">
        <v>21471.200000000001</v>
      </c>
      <c r="H88" s="258">
        <v>21471.200000000001</v>
      </c>
      <c r="I88" s="258">
        <v>0</v>
      </c>
      <c r="J88" s="258">
        <v>0</v>
      </c>
      <c r="K88" s="258"/>
      <c r="L88" s="260">
        <v>0</v>
      </c>
      <c r="M88" s="180"/>
    </row>
    <row r="89" spans="2:13">
      <c r="B89" s="179"/>
      <c r="C89" s="262" t="s">
        <v>130</v>
      </c>
      <c r="D89" s="259">
        <v>388366.39</v>
      </c>
      <c r="E89" s="258">
        <v>0</v>
      </c>
      <c r="F89" s="258">
        <v>388366.39</v>
      </c>
      <c r="G89" s="258">
        <v>109326.35</v>
      </c>
      <c r="H89" s="258">
        <v>0</v>
      </c>
      <c r="I89" s="258">
        <v>109326.35</v>
      </c>
      <c r="J89" s="258">
        <v>5466.3175000000001</v>
      </c>
      <c r="K89" s="258"/>
      <c r="L89" s="260">
        <v>103860.0325</v>
      </c>
      <c r="M89" s="180"/>
    </row>
    <row r="90" spans="2:13">
      <c r="B90" s="179"/>
      <c r="C90" s="262" t="s">
        <v>344</v>
      </c>
      <c r="D90" s="259">
        <v>83589.09</v>
      </c>
      <c r="E90" s="258">
        <v>83589.09</v>
      </c>
      <c r="F90" s="258">
        <v>0</v>
      </c>
      <c r="G90" s="258">
        <v>14264.48</v>
      </c>
      <c r="H90" s="258">
        <v>14264.48</v>
      </c>
      <c r="I90" s="258">
        <v>0</v>
      </c>
      <c r="J90" s="258">
        <v>0</v>
      </c>
      <c r="K90" s="258"/>
      <c r="L90" s="260">
        <v>0</v>
      </c>
      <c r="M90" s="180"/>
    </row>
    <row r="91" spans="2:13">
      <c r="B91" s="179"/>
      <c r="C91" s="262" t="s">
        <v>346</v>
      </c>
      <c r="D91" s="259">
        <v>2185905.09</v>
      </c>
      <c r="E91" s="258">
        <v>0</v>
      </c>
      <c r="F91" s="258">
        <v>2185905.09</v>
      </c>
      <c r="G91" s="258">
        <v>654627.03999999992</v>
      </c>
      <c r="H91" s="258">
        <v>0</v>
      </c>
      <c r="I91" s="258">
        <v>654627.03999999992</v>
      </c>
      <c r="J91" s="258">
        <v>32731.352000000003</v>
      </c>
      <c r="K91" s="258"/>
      <c r="L91" s="260">
        <v>621895.68800000008</v>
      </c>
      <c r="M91" s="180"/>
    </row>
    <row r="92" spans="2:13">
      <c r="B92" s="179"/>
      <c r="C92" s="262" t="s">
        <v>132</v>
      </c>
      <c r="D92" s="259">
        <v>6381783.5999999996</v>
      </c>
      <c r="E92" s="258">
        <v>0</v>
      </c>
      <c r="F92" s="258">
        <v>6381783.5999999996</v>
      </c>
      <c r="G92" s="258">
        <v>1107511.73</v>
      </c>
      <c r="H92" s="258">
        <v>0</v>
      </c>
      <c r="I92" s="258">
        <v>1107511.73</v>
      </c>
      <c r="J92" s="258">
        <v>55375.586500000005</v>
      </c>
      <c r="K92" s="258"/>
      <c r="L92" s="260">
        <v>1052136.1435</v>
      </c>
      <c r="M92" s="180"/>
    </row>
    <row r="93" spans="2:13">
      <c r="B93" s="179"/>
      <c r="C93" s="262" t="s">
        <v>134</v>
      </c>
      <c r="D93" s="259">
        <v>372926.22000000003</v>
      </c>
      <c r="E93" s="258">
        <v>0</v>
      </c>
      <c r="F93" s="258">
        <v>372926.22000000003</v>
      </c>
      <c r="G93" s="258">
        <v>93699.86</v>
      </c>
      <c r="H93" s="258">
        <v>0</v>
      </c>
      <c r="I93" s="258">
        <v>93699.86</v>
      </c>
      <c r="J93" s="258">
        <v>4684.9930000000004</v>
      </c>
      <c r="K93" s="258"/>
      <c r="L93" s="260">
        <v>89014.866999999998</v>
      </c>
      <c r="M93" s="180"/>
    </row>
    <row r="94" spans="2:13">
      <c r="B94" s="179"/>
      <c r="C94" s="262" t="s">
        <v>261</v>
      </c>
      <c r="D94" s="259">
        <v>1400047.99</v>
      </c>
      <c r="E94" s="258">
        <v>1400047.99</v>
      </c>
      <c r="F94" s="258">
        <v>0</v>
      </c>
      <c r="G94" s="258">
        <v>139377.60000000001</v>
      </c>
      <c r="H94" s="258">
        <v>139377.60000000001</v>
      </c>
      <c r="I94" s="258">
        <v>0</v>
      </c>
      <c r="J94" s="258">
        <v>0</v>
      </c>
      <c r="K94" s="258"/>
      <c r="L94" s="260">
        <v>0</v>
      </c>
      <c r="M94" s="180"/>
    </row>
    <row r="95" spans="2:13">
      <c r="B95" s="179"/>
      <c r="C95" s="262" t="s">
        <v>199</v>
      </c>
      <c r="D95" s="259">
        <v>39010</v>
      </c>
      <c r="E95" s="258">
        <v>39010</v>
      </c>
      <c r="F95" s="258">
        <v>0</v>
      </c>
      <c r="G95" s="258">
        <v>7767.05</v>
      </c>
      <c r="H95" s="258">
        <v>7767.05</v>
      </c>
      <c r="I95" s="258">
        <v>0</v>
      </c>
      <c r="J95" s="258">
        <v>0</v>
      </c>
      <c r="K95" s="258"/>
      <c r="L95" s="260">
        <v>0</v>
      </c>
      <c r="M95" s="180"/>
    </row>
    <row r="96" spans="2:13">
      <c r="B96" s="179"/>
      <c r="C96" s="262" t="s">
        <v>351</v>
      </c>
      <c r="D96" s="259">
        <v>418949.83</v>
      </c>
      <c r="E96" s="258">
        <v>418949.83</v>
      </c>
      <c r="F96" s="258">
        <v>0</v>
      </c>
      <c r="G96" s="258">
        <v>41707.300000000003</v>
      </c>
      <c r="H96" s="258">
        <v>41707.300000000003</v>
      </c>
      <c r="I96" s="258">
        <v>0</v>
      </c>
      <c r="J96" s="258">
        <v>0</v>
      </c>
      <c r="K96" s="258"/>
      <c r="L96" s="260">
        <v>0</v>
      </c>
      <c r="M96" s="180"/>
    </row>
    <row r="97" spans="2:13">
      <c r="B97" s="179"/>
      <c r="C97" s="262" t="s">
        <v>332</v>
      </c>
      <c r="D97" s="259">
        <v>75229.679999999993</v>
      </c>
      <c r="E97" s="258">
        <v>75229.679999999993</v>
      </c>
      <c r="F97" s="258">
        <v>0</v>
      </c>
      <c r="G97" s="258">
        <v>7489.27</v>
      </c>
      <c r="H97" s="258">
        <v>7489.27</v>
      </c>
      <c r="I97" s="258">
        <v>0</v>
      </c>
      <c r="J97" s="258">
        <v>0</v>
      </c>
      <c r="K97" s="258"/>
      <c r="L97" s="260">
        <v>0</v>
      </c>
      <c r="M97" s="180"/>
    </row>
    <row r="98" spans="2:13">
      <c r="B98" s="179"/>
      <c r="C98" s="262" t="s">
        <v>265</v>
      </c>
      <c r="D98" s="259">
        <v>24592202.16</v>
      </c>
      <c r="E98" s="258">
        <v>24592202.16</v>
      </c>
      <c r="F98" s="258">
        <v>0</v>
      </c>
      <c r="G98" s="258">
        <v>2448203.2999999998</v>
      </c>
      <c r="H98" s="258">
        <v>2448203.2999999998</v>
      </c>
      <c r="I98" s="258">
        <v>0</v>
      </c>
      <c r="J98" s="258">
        <v>0</v>
      </c>
      <c r="K98" s="258"/>
      <c r="L98" s="260">
        <v>0</v>
      </c>
      <c r="M98" s="180"/>
    </row>
    <row r="99" spans="2:13" ht="13.5" thickBot="1">
      <c r="B99" s="179"/>
      <c r="C99" s="262" t="s">
        <v>20</v>
      </c>
      <c r="D99" s="259">
        <v>4563744.68</v>
      </c>
      <c r="E99" s="258">
        <v>4563744.68</v>
      </c>
      <c r="F99" s="258">
        <v>0</v>
      </c>
      <c r="G99" s="258">
        <v>0</v>
      </c>
      <c r="H99" s="258">
        <v>0</v>
      </c>
      <c r="I99" s="258">
        <v>0</v>
      </c>
      <c r="J99" s="258">
        <v>0</v>
      </c>
      <c r="K99" s="258"/>
      <c r="L99" s="260">
        <v>0</v>
      </c>
      <c r="M99" s="180"/>
    </row>
    <row r="100" spans="2:13" ht="13.5" thickBot="1">
      <c r="B100" s="179"/>
      <c r="C100" s="296" t="s">
        <v>584</v>
      </c>
      <c r="D100" s="297">
        <v>142665530.88999999</v>
      </c>
      <c r="E100" s="298">
        <v>66849726.480000004</v>
      </c>
      <c r="F100" s="298">
        <v>75815804.409999982</v>
      </c>
      <c r="G100" s="298">
        <v>24150980.959999997</v>
      </c>
      <c r="H100" s="298">
        <v>10061049.523486787</v>
      </c>
      <c r="I100" s="298">
        <v>15096458.279999999</v>
      </c>
      <c r="J100" s="298">
        <v>754822.91399999999</v>
      </c>
      <c r="K100" s="298">
        <v>363135.5784</v>
      </c>
      <c r="L100" s="299">
        <v>13978499.787600001</v>
      </c>
      <c r="M100" s="180"/>
    </row>
    <row r="101" spans="2:13">
      <c r="B101" s="179"/>
      <c r="C101" s="261" t="s">
        <v>404</v>
      </c>
      <c r="D101" s="259">
        <v>4503027.13</v>
      </c>
      <c r="E101" s="258">
        <v>4503027.13</v>
      </c>
      <c r="F101" s="258">
        <v>0</v>
      </c>
      <c r="G101" s="258">
        <v>1117823.75</v>
      </c>
      <c r="H101" s="258">
        <v>1117823.75</v>
      </c>
      <c r="I101" s="258"/>
      <c r="J101" s="258">
        <v>0</v>
      </c>
      <c r="K101" s="258"/>
      <c r="L101" s="260">
        <v>0</v>
      </c>
      <c r="M101" s="180"/>
    </row>
    <row r="102" spans="2:13">
      <c r="B102" s="179"/>
      <c r="C102" s="262" t="s">
        <v>320</v>
      </c>
      <c r="D102" s="259">
        <v>2654963.85</v>
      </c>
      <c r="E102" s="258">
        <v>3160813.98</v>
      </c>
      <c r="F102" s="258">
        <v>-505850.13</v>
      </c>
      <c r="G102" s="258">
        <v>264307.02</v>
      </c>
      <c r="H102" s="258">
        <v>314665.42</v>
      </c>
      <c r="I102" s="258">
        <v>-50358.400000000001</v>
      </c>
      <c r="J102" s="258">
        <v>-2517.92</v>
      </c>
      <c r="K102" s="258"/>
      <c r="L102" s="260">
        <v>-47840.480000000003</v>
      </c>
      <c r="M102" s="180"/>
    </row>
    <row r="103" spans="2:13">
      <c r="B103" s="179"/>
      <c r="C103" s="262" t="s">
        <v>63</v>
      </c>
      <c r="D103" s="259">
        <v>854258</v>
      </c>
      <c r="E103" s="258">
        <v>854258</v>
      </c>
      <c r="F103" s="258">
        <v>0</v>
      </c>
      <c r="G103" s="258">
        <v>167539.12</v>
      </c>
      <c r="H103" s="258">
        <v>167539.12</v>
      </c>
      <c r="I103" s="258">
        <v>0</v>
      </c>
      <c r="J103" s="258">
        <v>0</v>
      </c>
      <c r="K103" s="258"/>
      <c r="L103" s="260">
        <v>0</v>
      </c>
      <c r="M103" s="180"/>
    </row>
    <row r="104" spans="2:13">
      <c r="B104" s="179"/>
      <c r="C104" s="262" t="s">
        <v>113</v>
      </c>
      <c r="D104" s="259">
        <v>12936627.359999999</v>
      </c>
      <c r="E104" s="258">
        <v>11838210</v>
      </c>
      <c r="F104" s="258">
        <v>1098417.3599999999</v>
      </c>
      <c r="G104" s="258">
        <v>2601778.4300000002</v>
      </c>
      <c r="H104" s="258">
        <v>2601778.3134867894</v>
      </c>
      <c r="I104" s="258">
        <v>1006526.96</v>
      </c>
      <c r="J104" s="258">
        <v>50326.347999999998</v>
      </c>
      <c r="K104" s="258">
        <v>363135.5784</v>
      </c>
      <c r="L104" s="260">
        <v>593065.03359999997</v>
      </c>
      <c r="M104" s="180"/>
    </row>
    <row r="105" spans="2:13">
      <c r="B105" s="179"/>
      <c r="C105" s="262" t="s">
        <v>107</v>
      </c>
      <c r="D105" s="259">
        <v>7430399.3000000007</v>
      </c>
      <c r="E105" s="258">
        <v>7430399.3000000007</v>
      </c>
      <c r="F105" s="258">
        <v>0</v>
      </c>
      <c r="G105" s="258">
        <v>1720732.39</v>
      </c>
      <c r="H105" s="258">
        <v>1720732.39</v>
      </c>
      <c r="I105" s="258">
        <v>0</v>
      </c>
      <c r="J105" s="258">
        <v>0</v>
      </c>
      <c r="K105" s="258"/>
      <c r="L105" s="260">
        <v>0</v>
      </c>
      <c r="M105" s="180"/>
    </row>
    <row r="106" spans="2:13">
      <c r="B106" s="179"/>
      <c r="C106" s="262" t="s">
        <v>132</v>
      </c>
      <c r="D106" s="259">
        <v>11848.6</v>
      </c>
      <c r="E106" s="258">
        <v>0</v>
      </c>
      <c r="F106" s="258">
        <v>11848.6</v>
      </c>
      <c r="G106" s="258">
        <v>1080</v>
      </c>
      <c r="H106" s="258">
        <v>0</v>
      </c>
      <c r="I106" s="258">
        <v>1080</v>
      </c>
      <c r="J106" s="258">
        <v>54</v>
      </c>
      <c r="K106" s="258"/>
      <c r="L106" s="260">
        <v>1026</v>
      </c>
      <c r="M106" s="180"/>
    </row>
    <row r="107" spans="2:13">
      <c r="B107" s="179"/>
      <c r="C107" s="262" t="s">
        <v>445</v>
      </c>
      <c r="D107" s="259">
        <v>10654901.26</v>
      </c>
      <c r="E107" s="258">
        <v>10654901.26</v>
      </c>
      <c r="F107" s="258">
        <v>0</v>
      </c>
      <c r="G107" s="258">
        <v>1060716.8999999999</v>
      </c>
      <c r="H107" s="258">
        <v>1060716.8999999999</v>
      </c>
      <c r="I107" s="258">
        <v>0</v>
      </c>
      <c r="J107" s="258">
        <v>0</v>
      </c>
      <c r="K107" s="258"/>
      <c r="L107" s="260">
        <v>0</v>
      </c>
      <c r="M107" s="180"/>
    </row>
    <row r="108" spans="2:13">
      <c r="B108" s="179"/>
      <c r="C108" s="262" t="s">
        <v>204</v>
      </c>
      <c r="D108" s="259">
        <v>13761.02</v>
      </c>
      <c r="E108" s="258">
        <v>0</v>
      </c>
      <c r="F108" s="258">
        <v>13761.02</v>
      </c>
      <c r="G108" s="258">
        <v>1369.9299999999998</v>
      </c>
      <c r="H108" s="258">
        <v>0</v>
      </c>
      <c r="I108" s="258">
        <v>1369.9299999999998</v>
      </c>
      <c r="J108" s="258">
        <v>68.496499999999997</v>
      </c>
      <c r="K108" s="258"/>
      <c r="L108" s="260">
        <v>1301.4335000000001</v>
      </c>
      <c r="M108" s="180"/>
    </row>
    <row r="109" spans="2:13">
      <c r="B109" s="179"/>
      <c r="C109" s="262" t="s">
        <v>410</v>
      </c>
      <c r="D109" s="259">
        <v>79069.22</v>
      </c>
      <c r="E109" s="258">
        <v>79069.22</v>
      </c>
      <c r="F109" s="258">
        <v>0</v>
      </c>
      <c r="G109" s="258">
        <v>16577.8</v>
      </c>
      <c r="H109" s="258">
        <v>16577.8</v>
      </c>
      <c r="I109" s="258">
        <v>0</v>
      </c>
      <c r="J109" s="258">
        <v>0</v>
      </c>
      <c r="K109" s="258"/>
      <c r="L109" s="260">
        <v>0</v>
      </c>
      <c r="M109" s="180"/>
    </row>
    <row r="110" spans="2:13">
      <c r="B110" s="179"/>
      <c r="C110" s="262" t="s">
        <v>311</v>
      </c>
      <c r="D110" s="259">
        <v>165556.49</v>
      </c>
      <c r="E110" s="258">
        <v>165556.49</v>
      </c>
      <c r="F110" s="258">
        <v>0</v>
      </c>
      <c r="G110" s="258">
        <v>32955</v>
      </c>
      <c r="H110" s="258">
        <v>32955</v>
      </c>
      <c r="I110" s="258">
        <v>0</v>
      </c>
      <c r="J110" s="258">
        <v>0</v>
      </c>
      <c r="K110" s="258"/>
      <c r="L110" s="260">
        <v>0</v>
      </c>
      <c r="M110" s="180"/>
    </row>
    <row r="111" spans="2:13">
      <c r="B111" s="179"/>
      <c r="C111" s="262" t="s">
        <v>437</v>
      </c>
      <c r="D111" s="259">
        <v>105472.5</v>
      </c>
      <c r="E111" s="258">
        <v>105472.5</v>
      </c>
      <c r="F111" s="258">
        <v>0</v>
      </c>
      <c r="G111" s="258">
        <v>10500</v>
      </c>
      <c r="H111" s="258">
        <v>10500</v>
      </c>
      <c r="I111" s="258">
        <v>0</v>
      </c>
      <c r="J111" s="258">
        <v>0</v>
      </c>
      <c r="K111" s="258"/>
      <c r="L111" s="260">
        <v>0</v>
      </c>
      <c r="M111" s="180"/>
    </row>
    <row r="112" spans="2:13">
      <c r="B112" s="179"/>
      <c r="C112" s="262" t="s">
        <v>398</v>
      </c>
      <c r="D112" s="259">
        <v>1274726.68</v>
      </c>
      <c r="E112" s="258">
        <v>1274726.68</v>
      </c>
      <c r="F112" s="258">
        <v>0</v>
      </c>
      <c r="G112" s="258">
        <v>155641.95000000001</v>
      </c>
      <c r="H112" s="258">
        <v>155641.95000000001</v>
      </c>
      <c r="I112" s="258">
        <v>0</v>
      </c>
      <c r="J112" s="258">
        <v>0</v>
      </c>
      <c r="K112" s="258"/>
      <c r="L112" s="260">
        <v>0</v>
      </c>
      <c r="M112" s="180"/>
    </row>
    <row r="113" spans="2:13">
      <c r="B113" s="179"/>
      <c r="C113" s="262" t="s">
        <v>351</v>
      </c>
      <c r="D113" s="259">
        <v>57427.19</v>
      </c>
      <c r="E113" s="258">
        <v>0</v>
      </c>
      <c r="F113" s="258">
        <v>57427.19</v>
      </c>
      <c r="G113" s="258">
        <v>7815.85</v>
      </c>
      <c r="H113" s="258">
        <v>0</v>
      </c>
      <c r="I113" s="258">
        <v>7815.85</v>
      </c>
      <c r="J113" s="258">
        <v>390.79250000000002</v>
      </c>
      <c r="K113" s="258"/>
      <c r="L113" s="260">
        <v>7425.0574999999999</v>
      </c>
      <c r="M113" s="180"/>
    </row>
    <row r="114" spans="2:13">
      <c r="B114" s="179"/>
      <c r="C114" s="262" t="s">
        <v>110</v>
      </c>
      <c r="D114" s="259">
        <v>244189.81000000003</v>
      </c>
      <c r="E114" s="258">
        <v>0</v>
      </c>
      <c r="F114" s="258">
        <v>244189.81000000003</v>
      </c>
      <c r="G114" s="258">
        <v>35118.1</v>
      </c>
      <c r="H114" s="258">
        <v>0</v>
      </c>
      <c r="I114" s="258">
        <v>35118.1</v>
      </c>
      <c r="J114" s="258">
        <v>1755.905</v>
      </c>
      <c r="K114" s="258"/>
      <c r="L114" s="260">
        <v>33362.195</v>
      </c>
      <c r="M114" s="180"/>
    </row>
    <row r="115" spans="2:13">
      <c r="B115" s="179"/>
      <c r="C115" s="262" t="s">
        <v>321</v>
      </c>
      <c r="D115" s="259">
        <v>1356717.88</v>
      </c>
      <c r="E115" s="258">
        <v>1356717.88</v>
      </c>
      <c r="F115" s="258">
        <v>0</v>
      </c>
      <c r="G115" s="258">
        <v>135064</v>
      </c>
      <c r="H115" s="258">
        <v>135064</v>
      </c>
      <c r="I115" s="258">
        <v>0</v>
      </c>
      <c r="J115" s="258">
        <v>0</v>
      </c>
      <c r="K115" s="258"/>
      <c r="L115" s="260">
        <v>0</v>
      </c>
      <c r="M115" s="180"/>
    </row>
    <row r="116" spans="2:13">
      <c r="B116" s="179"/>
      <c r="C116" s="262" t="s">
        <v>291</v>
      </c>
      <c r="D116" s="259">
        <v>1969604.51</v>
      </c>
      <c r="E116" s="258">
        <v>1969604.51</v>
      </c>
      <c r="F116" s="258">
        <v>0</v>
      </c>
      <c r="G116" s="258">
        <v>196078.1</v>
      </c>
      <c r="H116" s="258">
        <v>196078.1</v>
      </c>
      <c r="I116" s="258">
        <v>0</v>
      </c>
      <c r="J116" s="258">
        <v>0</v>
      </c>
      <c r="K116" s="258"/>
      <c r="L116" s="260">
        <v>0</v>
      </c>
      <c r="M116" s="180"/>
    </row>
    <row r="117" spans="2:13" ht="13.5" thickBot="1">
      <c r="B117" s="179"/>
      <c r="C117" s="263" t="s">
        <v>417</v>
      </c>
      <c r="D117" s="259">
        <v>19000000</v>
      </c>
      <c r="E117" s="258">
        <v>19000000</v>
      </c>
      <c r="F117" s="258">
        <v>0</v>
      </c>
      <c r="G117" s="258">
        <v>2458934.79</v>
      </c>
      <c r="H117" s="258">
        <v>2458934.79</v>
      </c>
      <c r="I117" s="258">
        <v>0</v>
      </c>
      <c r="J117" s="258">
        <v>0</v>
      </c>
      <c r="K117" s="258"/>
      <c r="L117" s="260">
        <v>0</v>
      </c>
      <c r="M117" s="180"/>
    </row>
    <row r="118" spans="2:13">
      <c r="B118" s="179"/>
      <c r="C118" s="261" t="s">
        <v>20</v>
      </c>
      <c r="D118" s="259">
        <v>4095138.61</v>
      </c>
      <c r="E118" s="258">
        <v>4095138.61</v>
      </c>
      <c r="F118" s="258">
        <v>0</v>
      </c>
      <c r="G118" s="258">
        <v>0</v>
      </c>
      <c r="H118" s="258">
        <v>0</v>
      </c>
      <c r="I118" s="258">
        <v>0</v>
      </c>
      <c r="J118" s="258">
        <v>0</v>
      </c>
      <c r="K118" s="258"/>
      <c r="L118" s="260">
        <v>0</v>
      </c>
      <c r="M118" s="180"/>
    </row>
    <row r="119" spans="2:13">
      <c r="B119" s="179"/>
      <c r="C119" s="262" t="s">
        <v>443</v>
      </c>
      <c r="D119" s="259">
        <v>186958</v>
      </c>
      <c r="E119" s="258">
        <v>186958</v>
      </c>
      <c r="F119" s="258">
        <v>0</v>
      </c>
      <c r="G119" s="258">
        <v>37224.089999999997</v>
      </c>
      <c r="H119" s="258">
        <v>37224.089999999997</v>
      </c>
      <c r="I119" s="258">
        <v>0</v>
      </c>
      <c r="J119" s="258">
        <v>0</v>
      </c>
      <c r="K119" s="258"/>
      <c r="L119" s="260">
        <v>0</v>
      </c>
      <c r="M119" s="180"/>
    </row>
    <row r="120" spans="2:13">
      <c r="B120" s="179"/>
      <c r="C120" s="262" t="s">
        <v>435</v>
      </c>
      <c r="D120" s="259">
        <v>74600345.299999997</v>
      </c>
      <c r="E120" s="258">
        <v>0</v>
      </c>
      <c r="F120" s="258">
        <v>74600345.299999997</v>
      </c>
      <c r="G120" s="258">
        <v>14065615.379999999</v>
      </c>
      <c r="H120" s="258">
        <v>0</v>
      </c>
      <c r="I120" s="258">
        <v>14065615.379999999</v>
      </c>
      <c r="J120" s="258">
        <v>703280.76899999997</v>
      </c>
      <c r="K120" s="258"/>
      <c r="L120" s="260">
        <v>13362334.611</v>
      </c>
      <c r="M120" s="180"/>
    </row>
    <row r="121" spans="2:13">
      <c r="B121" s="179"/>
      <c r="C121" s="262" t="s">
        <v>46</v>
      </c>
      <c r="D121" s="259">
        <v>174872.92</v>
      </c>
      <c r="E121" s="258">
        <v>174872.92</v>
      </c>
      <c r="F121" s="258">
        <v>0</v>
      </c>
      <c r="G121" s="258">
        <v>34817.9</v>
      </c>
      <c r="H121" s="258">
        <v>34817.9</v>
      </c>
      <c r="I121" s="258">
        <v>0</v>
      </c>
      <c r="J121" s="258">
        <v>0</v>
      </c>
      <c r="K121" s="258"/>
      <c r="L121" s="260">
        <v>0</v>
      </c>
      <c r="M121" s="180"/>
    </row>
    <row r="122" spans="2:13">
      <c r="B122" s="179"/>
      <c r="C122" s="262" t="s">
        <v>144</v>
      </c>
      <c r="D122" s="259">
        <v>22644.6</v>
      </c>
      <c r="E122" s="258">
        <v>0</v>
      </c>
      <c r="F122" s="258">
        <v>22644.6</v>
      </c>
      <c r="G122" s="258">
        <v>2254.3200000000002</v>
      </c>
      <c r="H122" s="258">
        <v>0</v>
      </c>
      <c r="I122" s="258">
        <v>2254.3200000000002</v>
      </c>
      <c r="J122" s="258">
        <v>112.71600000000001</v>
      </c>
      <c r="K122" s="258"/>
      <c r="L122" s="260">
        <v>2141.6040000000003</v>
      </c>
      <c r="M122" s="180"/>
    </row>
    <row r="123" spans="2:13" ht="13.5" thickBot="1">
      <c r="B123" s="179"/>
      <c r="C123" s="262" t="s">
        <v>90</v>
      </c>
      <c r="D123" s="259">
        <v>273020.66000000003</v>
      </c>
      <c r="E123" s="258">
        <v>0</v>
      </c>
      <c r="F123" s="258">
        <v>273020.66000000003</v>
      </c>
      <c r="G123" s="258">
        <v>27036.14</v>
      </c>
      <c r="H123" s="258">
        <v>0</v>
      </c>
      <c r="I123" s="258">
        <v>27036.14</v>
      </c>
      <c r="J123" s="258">
        <v>1351.807</v>
      </c>
      <c r="K123" s="258"/>
      <c r="L123" s="260">
        <v>25684.332999999999</v>
      </c>
      <c r="M123" s="180"/>
    </row>
    <row r="124" spans="2:13" ht="13.5" thickBot="1">
      <c r="B124" s="179"/>
      <c r="C124" s="296" t="s">
        <v>585</v>
      </c>
      <c r="D124" s="297">
        <v>12897693.080000002</v>
      </c>
      <c r="E124" s="298">
        <v>4059848.23</v>
      </c>
      <c r="F124" s="298">
        <v>8837844.8500000015</v>
      </c>
      <c r="G124" s="298">
        <v>1607506.8900000001</v>
      </c>
      <c r="H124" s="298">
        <v>657568.26000000013</v>
      </c>
      <c r="I124" s="298">
        <v>949938.63000000012</v>
      </c>
      <c r="J124" s="298">
        <v>47496.931499999999</v>
      </c>
      <c r="K124" s="298"/>
      <c r="L124" s="299">
        <v>902441.69850000006</v>
      </c>
      <c r="M124" s="180"/>
    </row>
    <row r="125" spans="2:13">
      <c r="B125" s="179"/>
      <c r="C125" s="261" t="s">
        <v>482</v>
      </c>
      <c r="D125" s="259">
        <v>14108.2</v>
      </c>
      <c r="E125" s="258">
        <v>14108.2</v>
      </c>
      <c r="F125" s="258">
        <v>0</v>
      </c>
      <c r="G125" s="258">
        <v>3684</v>
      </c>
      <c r="H125" s="258">
        <v>3684</v>
      </c>
      <c r="I125" s="258">
        <v>0</v>
      </c>
      <c r="J125" s="258">
        <v>0</v>
      </c>
      <c r="K125" s="258"/>
      <c r="L125" s="260">
        <v>0</v>
      </c>
      <c r="M125" s="180"/>
    </row>
    <row r="126" spans="2:13">
      <c r="B126" s="179"/>
      <c r="C126" s="262" t="s">
        <v>522</v>
      </c>
      <c r="D126" s="259">
        <v>52254.99</v>
      </c>
      <c r="E126" s="258">
        <v>0</v>
      </c>
      <c r="F126" s="258">
        <v>52254.99</v>
      </c>
      <c r="G126" s="258">
        <v>8908.09</v>
      </c>
      <c r="H126" s="258">
        <v>0</v>
      </c>
      <c r="I126" s="258">
        <v>8908.09</v>
      </c>
      <c r="J126" s="258">
        <v>445.40450000000004</v>
      </c>
      <c r="K126" s="258"/>
      <c r="L126" s="260">
        <v>8462.6854999999996</v>
      </c>
      <c r="M126" s="180"/>
    </row>
    <row r="127" spans="2:13">
      <c r="B127" s="179"/>
      <c r="C127" s="262" t="s">
        <v>320</v>
      </c>
      <c r="D127" s="259">
        <v>1013303.0499999999</v>
      </c>
      <c r="E127" s="258">
        <v>1013303.0499999999</v>
      </c>
      <c r="F127" s="258">
        <v>0</v>
      </c>
      <c r="G127" s="258">
        <v>100876.36000000002</v>
      </c>
      <c r="H127" s="258">
        <v>100876.36000000002</v>
      </c>
      <c r="I127" s="258">
        <v>0</v>
      </c>
      <c r="J127" s="258">
        <v>0</v>
      </c>
      <c r="K127" s="258"/>
      <c r="L127" s="260">
        <v>0</v>
      </c>
      <c r="M127" s="180"/>
    </row>
    <row r="128" spans="2:13">
      <c r="B128" s="179"/>
      <c r="C128" s="262" t="s">
        <v>495</v>
      </c>
      <c r="D128" s="259">
        <v>1759177.65</v>
      </c>
      <c r="E128" s="258">
        <v>1759177.65</v>
      </c>
      <c r="F128" s="258">
        <v>0</v>
      </c>
      <c r="G128" s="258">
        <v>175125.7</v>
      </c>
      <c r="H128" s="258">
        <v>175125.7</v>
      </c>
      <c r="I128" s="258">
        <v>0</v>
      </c>
      <c r="J128" s="258">
        <v>0</v>
      </c>
      <c r="K128" s="258"/>
      <c r="L128" s="260">
        <v>0</v>
      </c>
      <c r="M128" s="180"/>
    </row>
    <row r="129" spans="1:13">
      <c r="B129" s="179"/>
      <c r="C129" s="262" t="s">
        <v>107</v>
      </c>
      <c r="D129" s="259">
        <v>1252294.8899999999</v>
      </c>
      <c r="E129" s="258">
        <v>1252294.8899999999</v>
      </c>
      <c r="F129" s="258">
        <v>0</v>
      </c>
      <c r="G129" s="258">
        <v>374635.98</v>
      </c>
      <c r="H129" s="258">
        <v>374635.98</v>
      </c>
      <c r="I129" s="258">
        <v>0</v>
      </c>
      <c r="J129" s="258">
        <v>0</v>
      </c>
      <c r="K129" s="258"/>
      <c r="L129" s="260">
        <v>0</v>
      </c>
      <c r="M129" s="180"/>
    </row>
    <row r="130" spans="1:13">
      <c r="B130" s="179"/>
      <c r="C130" s="262" t="s">
        <v>283</v>
      </c>
      <c r="D130" s="259">
        <v>19438.600000000002</v>
      </c>
      <c r="E130" s="258">
        <v>19438.600000000002</v>
      </c>
      <c r="F130" s="258">
        <v>0</v>
      </c>
      <c r="G130" s="258">
        <v>2942.42</v>
      </c>
      <c r="H130" s="258">
        <v>2942.42</v>
      </c>
      <c r="I130" s="258">
        <v>0</v>
      </c>
      <c r="J130" s="258">
        <v>0</v>
      </c>
      <c r="K130" s="258"/>
      <c r="L130" s="260">
        <v>0</v>
      </c>
      <c r="M130" s="180"/>
    </row>
    <row r="131" spans="1:13">
      <c r="B131" s="179"/>
      <c r="C131" s="262" t="s">
        <v>115</v>
      </c>
      <c r="D131" s="259">
        <v>19136.949999999997</v>
      </c>
      <c r="E131" s="258">
        <v>0</v>
      </c>
      <c r="F131" s="258">
        <v>19136.949999999997</v>
      </c>
      <c r="G131" s="258">
        <v>2871.7799999999997</v>
      </c>
      <c r="H131" s="258">
        <v>0</v>
      </c>
      <c r="I131" s="258">
        <v>2871.7799999999997</v>
      </c>
      <c r="J131" s="258">
        <v>143.58900000000003</v>
      </c>
      <c r="K131" s="258"/>
      <c r="L131" s="260">
        <v>2728.1910000000003</v>
      </c>
      <c r="M131" s="180"/>
    </row>
    <row r="132" spans="1:13">
      <c r="B132" s="179"/>
      <c r="C132" s="262" t="s">
        <v>445</v>
      </c>
      <c r="D132" s="259">
        <v>59525.34</v>
      </c>
      <c r="E132" s="258">
        <v>0</v>
      </c>
      <c r="F132" s="258">
        <v>59525.34</v>
      </c>
      <c r="G132" s="258">
        <v>5925.87</v>
      </c>
      <c r="H132" s="258">
        <v>0</v>
      </c>
      <c r="I132" s="258">
        <v>5925.87</v>
      </c>
      <c r="J132" s="258">
        <v>296.29349999999999</v>
      </c>
      <c r="K132" s="258"/>
      <c r="L132" s="260">
        <v>5629.5765000000001</v>
      </c>
      <c r="M132" s="180"/>
    </row>
    <row r="133" spans="1:13">
      <c r="B133" s="179"/>
      <c r="C133" s="262" t="s">
        <v>534</v>
      </c>
      <c r="D133" s="259">
        <v>3448088</v>
      </c>
      <c r="E133" s="258">
        <v>0</v>
      </c>
      <c r="F133" s="258">
        <v>3448088</v>
      </c>
      <c r="G133" s="258">
        <v>275847</v>
      </c>
      <c r="H133" s="258">
        <v>0</v>
      </c>
      <c r="I133" s="258">
        <v>275847</v>
      </c>
      <c r="J133" s="258">
        <v>13792.35</v>
      </c>
      <c r="K133" s="258"/>
      <c r="L133" s="260">
        <v>262054.65</v>
      </c>
      <c r="M133" s="180"/>
    </row>
    <row r="134" spans="1:13">
      <c r="B134" s="179"/>
      <c r="C134" s="262" t="s">
        <v>110</v>
      </c>
      <c r="D134" s="259">
        <v>132005.15</v>
      </c>
      <c r="E134" s="258">
        <v>0</v>
      </c>
      <c r="F134" s="258">
        <v>132005.15</v>
      </c>
      <c r="G134" s="258">
        <v>13141.380000000001</v>
      </c>
      <c r="H134" s="258">
        <v>0</v>
      </c>
      <c r="I134" s="258">
        <v>13141.380000000001</v>
      </c>
      <c r="J134" s="258">
        <v>657.06899999999996</v>
      </c>
      <c r="K134" s="258"/>
      <c r="L134" s="260">
        <v>12484.311</v>
      </c>
      <c r="M134" s="180"/>
    </row>
    <row r="135" spans="1:13">
      <c r="B135" s="179"/>
      <c r="C135" s="262" t="s">
        <v>20</v>
      </c>
      <c r="D135" s="259">
        <v>1170118.58</v>
      </c>
      <c r="E135" s="258">
        <v>0</v>
      </c>
      <c r="F135" s="258">
        <v>1170118.58</v>
      </c>
      <c r="G135" s="258">
        <v>0</v>
      </c>
      <c r="H135" s="258">
        <v>0</v>
      </c>
      <c r="I135" s="258">
        <v>0</v>
      </c>
      <c r="J135" s="258">
        <v>0</v>
      </c>
      <c r="K135" s="258"/>
      <c r="L135" s="260">
        <v>0</v>
      </c>
      <c r="M135" s="180"/>
    </row>
    <row r="136" spans="1:13">
      <c r="B136" s="179"/>
      <c r="C136" s="262" t="s">
        <v>524</v>
      </c>
      <c r="D136" s="259">
        <v>-29293.919999999998</v>
      </c>
      <c r="E136" s="258">
        <v>0</v>
      </c>
      <c r="F136" s="258">
        <v>-29293.919999999998</v>
      </c>
      <c r="G136" s="258">
        <v>-2916.2699999999995</v>
      </c>
      <c r="H136" s="258">
        <v>0</v>
      </c>
      <c r="I136" s="258">
        <v>-2916.2699999999995</v>
      </c>
      <c r="J136" s="258">
        <v>-145.81349999999998</v>
      </c>
      <c r="K136" s="258"/>
      <c r="L136" s="260">
        <v>-2770.4564999999993</v>
      </c>
      <c r="M136" s="180"/>
    </row>
    <row r="137" spans="1:13">
      <c r="B137" s="179"/>
      <c r="C137" s="262" t="s">
        <v>235</v>
      </c>
      <c r="D137" s="259">
        <v>136373.57</v>
      </c>
      <c r="E137" s="258">
        <v>0</v>
      </c>
      <c r="F137" s="258">
        <v>136373.57</v>
      </c>
      <c r="G137" s="258">
        <v>13576.27</v>
      </c>
      <c r="H137" s="258">
        <v>0</v>
      </c>
      <c r="I137" s="258">
        <v>13576.27</v>
      </c>
      <c r="J137" s="258">
        <v>678.81350000000009</v>
      </c>
      <c r="K137" s="258"/>
      <c r="L137" s="260">
        <v>12897.4565</v>
      </c>
      <c r="M137" s="180"/>
    </row>
    <row r="138" spans="1:13">
      <c r="B138" s="179"/>
      <c r="C138" s="262" t="s">
        <v>257</v>
      </c>
      <c r="D138" s="259">
        <v>618221.65</v>
      </c>
      <c r="E138" s="258">
        <v>0</v>
      </c>
      <c r="F138" s="258">
        <v>618221.65</v>
      </c>
      <c r="G138" s="258">
        <v>61545.2</v>
      </c>
      <c r="H138" s="258">
        <v>0</v>
      </c>
      <c r="I138" s="258">
        <v>61545.2</v>
      </c>
      <c r="J138" s="258">
        <v>3077.26</v>
      </c>
      <c r="K138" s="258"/>
      <c r="L138" s="260">
        <v>58467.939999999995</v>
      </c>
      <c r="M138" s="180"/>
    </row>
    <row r="139" spans="1:13">
      <c r="B139" s="179"/>
      <c r="C139" s="262" t="s">
        <v>486</v>
      </c>
      <c r="D139" s="259">
        <v>3195780.57</v>
      </c>
      <c r="E139" s="258">
        <v>0</v>
      </c>
      <c r="F139" s="258">
        <v>3195780.57</v>
      </c>
      <c r="G139" s="258">
        <v>567589.84000000008</v>
      </c>
      <c r="H139" s="258">
        <v>0</v>
      </c>
      <c r="I139" s="258">
        <v>567589.84000000008</v>
      </c>
      <c r="J139" s="258">
        <v>28379.492000000002</v>
      </c>
      <c r="K139" s="258"/>
      <c r="L139" s="260">
        <v>539210.348</v>
      </c>
      <c r="M139" s="180"/>
    </row>
    <row r="140" spans="1:13">
      <c r="B140" s="179"/>
      <c r="C140" s="262" t="s">
        <v>492</v>
      </c>
      <c r="D140" s="259">
        <v>1525.84</v>
      </c>
      <c r="E140" s="258">
        <v>1525.84</v>
      </c>
      <c r="F140" s="258">
        <v>0</v>
      </c>
      <c r="G140" s="258">
        <v>303.8</v>
      </c>
      <c r="H140" s="258">
        <v>303.8</v>
      </c>
      <c r="I140" s="258">
        <v>0</v>
      </c>
      <c r="J140" s="258">
        <v>0</v>
      </c>
      <c r="K140" s="258"/>
      <c r="L140" s="260">
        <v>0</v>
      </c>
      <c r="M140" s="180"/>
    </row>
    <row r="141" spans="1:13" ht="13.5" thickBot="1">
      <c r="B141" s="179"/>
      <c r="C141" s="263" t="s">
        <v>90</v>
      </c>
      <c r="D141" s="259">
        <v>35633.97</v>
      </c>
      <c r="E141" s="258">
        <v>0</v>
      </c>
      <c r="F141" s="258">
        <v>35633.97</v>
      </c>
      <c r="G141" s="258">
        <v>3449.47</v>
      </c>
      <c r="H141" s="258">
        <v>0</v>
      </c>
      <c r="I141" s="258">
        <v>3449.47</v>
      </c>
      <c r="J141" s="258">
        <v>172.4735</v>
      </c>
      <c r="K141" s="258"/>
      <c r="L141" s="260">
        <v>3276.9964999999997</v>
      </c>
      <c r="M141" s="180"/>
    </row>
    <row r="142" spans="1:13" ht="13.5" thickBot="1">
      <c r="A142" s="170"/>
      <c r="B142" s="295"/>
      <c r="C142" s="296" t="s">
        <v>586</v>
      </c>
      <c r="D142" s="297">
        <v>19193034.630000006</v>
      </c>
      <c r="E142" s="298">
        <v>8554557.1900000013</v>
      </c>
      <c r="F142" s="298">
        <v>10638477.440000001</v>
      </c>
      <c r="G142" s="298">
        <v>1110569.5999999996</v>
      </c>
      <c r="H142" s="298">
        <v>181469.95707688737</v>
      </c>
      <c r="I142" s="298">
        <v>919181.84292311256</v>
      </c>
      <c r="J142" s="298">
        <v>45959.092146155628</v>
      </c>
      <c r="K142" s="298"/>
      <c r="L142" s="299">
        <v>873222.75077695702</v>
      </c>
      <c r="M142" s="180"/>
    </row>
    <row r="143" spans="1:13">
      <c r="B143" s="179"/>
      <c r="C143" s="261" t="s">
        <v>320</v>
      </c>
      <c r="D143" s="259">
        <v>446824.99</v>
      </c>
      <c r="E143" s="258">
        <v>446824.99</v>
      </c>
      <c r="F143" s="258">
        <v>0</v>
      </c>
      <c r="G143" s="258">
        <v>44482.33</v>
      </c>
      <c r="H143" s="258">
        <v>44482.33</v>
      </c>
      <c r="I143" s="258">
        <v>0</v>
      </c>
      <c r="J143" s="258">
        <v>0</v>
      </c>
      <c r="K143" s="258"/>
      <c r="L143" s="260">
        <v>0</v>
      </c>
      <c r="M143" s="180"/>
    </row>
    <row r="144" spans="1:13">
      <c r="B144" s="179"/>
      <c r="C144" s="262" t="s">
        <v>539</v>
      </c>
      <c r="D144" s="259">
        <v>6898932</v>
      </c>
      <c r="E144" s="258">
        <v>0</v>
      </c>
      <c r="F144" s="258">
        <v>6898932</v>
      </c>
      <c r="G144" s="258">
        <v>549442.06999999995</v>
      </c>
      <c r="H144" s="258">
        <v>0</v>
      </c>
      <c r="I144" s="258">
        <v>549442.06999999995</v>
      </c>
      <c r="J144" s="258">
        <v>27472.103499999997</v>
      </c>
      <c r="K144" s="258"/>
      <c r="L144" s="260">
        <v>521969.96649999998</v>
      </c>
      <c r="M144" s="180"/>
    </row>
    <row r="145" spans="2:13">
      <c r="B145" s="179"/>
      <c r="C145" s="262" t="s">
        <v>101</v>
      </c>
      <c r="D145" s="259">
        <v>931412.4</v>
      </c>
      <c r="E145" s="258">
        <v>0</v>
      </c>
      <c r="F145" s="258">
        <v>931412.4</v>
      </c>
      <c r="G145" s="258">
        <v>49400</v>
      </c>
      <c r="H145" s="258">
        <v>0</v>
      </c>
      <c r="I145" s="258">
        <v>49400</v>
      </c>
      <c r="J145" s="258">
        <v>2470</v>
      </c>
      <c r="K145" s="258"/>
      <c r="L145" s="260">
        <v>46930</v>
      </c>
      <c r="M145" s="180"/>
    </row>
    <row r="146" spans="2:13">
      <c r="B146" s="179"/>
      <c r="C146" s="262" t="s">
        <v>542</v>
      </c>
      <c r="D146" s="259">
        <v>815752.67</v>
      </c>
      <c r="E146" s="258">
        <v>407876</v>
      </c>
      <c r="F146" s="258">
        <v>407876.67000000004</v>
      </c>
      <c r="G146" s="258">
        <v>80170.5</v>
      </c>
      <c r="H146" s="258">
        <v>40085.217076886795</v>
      </c>
      <c r="I146" s="258">
        <v>40085.282923113205</v>
      </c>
      <c r="J146" s="258">
        <v>2004.2641461556605</v>
      </c>
      <c r="K146" s="258"/>
      <c r="L146" s="260">
        <v>38081.018776957542</v>
      </c>
      <c r="M146" s="180"/>
    </row>
    <row r="147" spans="2:13">
      <c r="B147" s="179"/>
      <c r="C147" s="262" t="s">
        <v>572</v>
      </c>
      <c r="D147" s="259">
        <v>6999116.9800000004</v>
      </c>
      <c r="E147" s="258">
        <v>6999117</v>
      </c>
      <c r="F147" s="258">
        <v>-1.9999999552965164E-2</v>
      </c>
      <c r="G147" s="258">
        <v>0.2099999999627471</v>
      </c>
      <c r="H147" s="258">
        <v>0.21000000056282278</v>
      </c>
      <c r="I147" s="258">
        <v>-6.0007568345823333E-10</v>
      </c>
      <c r="J147" s="258">
        <v>-3.000378417291167E-11</v>
      </c>
      <c r="K147" s="258"/>
      <c r="L147" s="260">
        <v>-5.700718992853217E-10</v>
      </c>
      <c r="M147" s="180"/>
    </row>
    <row r="148" spans="2:13">
      <c r="B148" s="179"/>
      <c r="C148" s="262" t="s">
        <v>558</v>
      </c>
      <c r="D148" s="259">
        <v>1302276.0900000001</v>
      </c>
      <c r="E148" s="258">
        <v>0</v>
      </c>
      <c r="F148" s="258">
        <v>1302276.0900000001</v>
      </c>
      <c r="G148" s="258">
        <v>234764.46999999997</v>
      </c>
      <c r="H148" s="258">
        <v>0</v>
      </c>
      <c r="I148" s="258">
        <v>234764.46999999997</v>
      </c>
      <c r="J148" s="258">
        <v>11738.2235</v>
      </c>
      <c r="K148" s="258"/>
      <c r="L148" s="260">
        <v>223026.24650000001</v>
      </c>
      <c r="M148" s="180"/>
    </row>
    <row r="149" spans="2:13">
      <c r="B149" s="179"/>
      <c r="C149" s="262" t="s">
        <v>311</v>
      </c>
      <c r="D149" s="259">
        <v>247738.65</v>
      </c>
      <c r="E149" s="258">
        <v>49812.15</v>
      </c>
      <c r="F149" s="258">
        <v>197926.5</v>
      </c>
      <c r="G149" s="258">
        <v>29617.8</v>
      </c>
      <c r="H149" s="258">
        <v>19700</v>
      </c>
      <c r="I149" s="258">
        <v>0</v>
      </c>
      <c r="J149" s="258">
        <v>0</v>
      </c>
      <c r="K149" s="258"/>
      <c r="L149" s="260">
        <v>0</v>
      </c>
      <c r="M149" s="180"/>
    </row>
    <row r="150" spans="2:13">
      <c r="B150" s="179"/>
      <c r="C150" s="262" t="s">
        <v>754</v>
      </c>
      <c r="D150" s="259">
        <v>77145.600000000006</v>
      </c>
      <c r="E150" s="258"/>
      <c r="F150" s="258">
        <v>77145.600000000006</v>
      </c>
      <c r="G150" s="258">
        <v>15360</v>
      </c>
      <c r="H150" s="258">
        <v>0</v>
      </c>
      <c r="I150" s="258">
        <v>15360</v>
      </c>
      <c r="J150" s="258">
        <v>768</v>
      </c>
      <c r="K150" s="258"/>
      <c r="L150" s="260">
        <v>14592</v>
      </c>
      <c r="M150" s="180"/>
    </row>
    <row r="151" spans="2:13">
      <c r="B151" s="179"/>
      <c r="C151" s="262" t="s">
        <v>437</v>
      </c>
      <c r="D151" s="259">
        <v>502250</v>
      </c>
      <c r="E151" s="258">
        <v>502250</v>
      </c>
      <c r="F151" s="258">
        <v>0</v>
      </c>
      <c r="G151" s="258">
        <v>50000</v>
      </c>
      <c r="H151" s="258">
        <v>50000</v>
      </c>
      <c r="I151" s="258">
        <v>0</v>
      </c>
      <c r="J151" s="258">
        <v>0</v>
      </c>
      <c r="K151" s="258"/>
      <c r="L151" s="260">
        <v>0</v>
      </c>
      <c r="M151" s="180"/>
    </row>
    <row r="152" spans="2:13">
      <c r="B152" s="179"/>
      <c r="C152" s="262" t="s">
        <v>351</v>
      </c>
      <c r="D152" s="259">
        <v>-8438.99</v>
      </c>
      <c r="E152" s="258">
        <v>0</v>
      </c>
      <c r="F152" s="258">
        <v>-8438.99</v>
      </c>
      <c r="G152" s="258">
        <v>-1680.24</v>
      </c>
      <c r="H152" s="258">
        <v>0</v>
      </c>
      <c r="I152" s="258">
        <v>-1680.24</v>
      </c>
      <c r="J152" s="258">
        <v>-84.012</v>
      </c>
      <c r="K152" s="258"/>
      <c r="L152" s="260">
        <v>-1596.2280000000001</v>
      </c>
      <c r="M152" s="180"/>
    </row>
    <row r="153" spans="2:13">
      <c r="B153" s="179"/>
      <c r="C153" s="262" t="s">
        <v>20</v>
      </c>
      <c r="D153" s="259">
        <v>511813.14</v>
      </c>
      <c r="E153" s="258">
        <v>0</v>
      </c>
      <c r="F153" s="258">
        <v>511813.14</v>
      </c>
      <c r="G153" s="258">
        <v>0</v>
      </c>
      <c r="H153" s="258">
        <v>0</v>
      </c>
      <c r="I153" s="258">
        <v>0</v>
      </c>
      <c r="J153" s="258">
        <v>0</v>
      </c>
      <c r="K153" s="258"/>
      <c r="L153" s="260">
        <v>0</v>
      </c>
      <c r="M153" s="180"/>
    </row>
    <row r="154" spans="2:13">
      <c r="B154" s="179"/>
      <c r="C154" s="262" t="s">
        <v>257</v>
      </c>
      <c r="D154" s="259">
        <v>81850.600000000006</v>
      </c>
      <c r="E154" s="258">
        <v>0</v>
      </c>
      <c r="F154" s="258">
        <v>81850.600000000006</v>
      </c>
      <c r="G154" s="258">
        <v>8148.39</v>
      </c>
      <c r="H154" s="258">
        <v>0</v>
      </c>
      <c r="I154" s="258">
        <v>8148.3899999999994</v>
      </c>
      <c r="J154" s="258">
        <v>407.41949999999997</v>
      </c>
      <c r="K154" s="258"/>
      <c r="L154" s="260">
        <v>7740.9704999999994</v>
      </c>
      <c r="M154" s="180"/>
    </row>
    <row r="155" spans="2:13">
      <c r="B155" s="179"/>
      <c r="C155" s="262" t="s">
        <v>549</v>
      </c>
      <c r="D155" s="259">
        <v>148677.04999999999</v>
      </c>
      <c r="E155" s="258">
        <v>148677.04999999999</v>
      </c>
      <c r="F155" s="258">
        <v>0</v>
      </c>
      <c r="G155" s="258">
        <v>27202.2</v>
      </c>
      <c r="H155" s="258">
        <v>27202.2</v>
      </c>
      <c r="I155" s="258">
        <v>0</v>
      </c>
      <c r="J155" s="258">
        <v>0</v>
      </c>
      <c r="K155" s="258"/>
      <c r="L155" s="260">
        <v>0</v>
      </c>
      <c r="M155" s="180"/>
    </row>
    <row r="156" spans="2:13">
      <c r="B156" s="179"/>
      <c r="C156" s="262" t="s">
        <v>144</v>
      </c>
      <c r="D156" s="259">
        <v>167637.49</v>
      </c>
      <c r="E156" s="258">
        <v>0</v>
      </c>
      <c r="F156" s="258">
        <v>167637.49</v>
      </c>
      <c r="G156" s="258">
        <v>16688.650000000001</v>
      </c>
      <c r="H156" s="258">
        <v>0</v>
      </c>
      <c r="I156" s="258">
        <v>16688.650000000001</v>
      </c>
      <c r="J156" s="258">
        <v>834.43250000000012</v>
      </c>
      <c r="K156" s="258"/>
      <c r="L156" s="260">
        <v>15854.217500000001</v>
      </c>
      <c r="M156" s="180"/>
    </row>
    <row r="157" spans="2:13" ht="13.5" thickBot="1">
      <c r="B157" s="179"/>
      <c r="C157" s="263" t="s">
        <v>90</v>
      </c>
      <c r="D157" s="259">
        <v>70045.960000000021</v>
      </c>
      <c r="E157" s="258">
        <v>0</v>
      </c>
      <c r="F157" s="258">
        <v>70045.960000000021</v>
      </c>
      <c r="G157" s="258">
        <v>6973.2200000000012</v>
      </c>
      <c r="H157" s="258">
        <v>0</v>
      </c>
      <c r="I157" s="258">
        <v>6973.2200000000012</v>
      </c>
      <c r="J157" s="258">
        <v>348.66100000000006</v>
      </c>
      <c r="K157" s="258"/>
      <c r="L157" s="260">
        <v>6624.559000000002</v>
      </c>
      <c r="M157" s="180"/>
    </row>
    <row r="158" spans="2:13" ht="13.5" thickBot="1">
      <c r="B158" s="179"/>
      <c r="C158" s="296" t="s">
        <v>796</v>
      </c>
      <c r="D158" s="297">
        <v>19271094.490000002</v>
      </c>
      <c r="E158" s="298">
        <v>4952666.0600000005</v>
      </c>
      <c r="F158" s="298">
        <v>14318428.43</v>
      </c>
      <c r="G158" s="298">
        <v>3396837.87</v>
      </c>
      <c r="H158" s="298">
        <v>904617.20000000007</v>
      </c>
      <c r="I158" s="298">
        <v>2492220.67</v>
      </c>
      <c r="J158" s="298">
        <v>124611.03349999999</v>
      </c>
      <c r="K158" s="298"/>
      <c r="L158" s="299">
        <v>2367609.6364999996</v>
      </c>
      <c r="M158" s="180"/>
    </row>
    <row r="159" spans="2:13">
      <c r="B159" s="179"/>
      <c r="C159" s="261" t="s">
        <v>320</v>
      </c>
      <c r="D159" s="259">
        <v>-198135.62</v>
      </c>
      <c r="E159" s="258">
        <v>0</v>
      </c>
      <c r="F159" s="258">
        <v>-198135.62</v>
      </c>
      <c r="G159" s="258">
        <v>-19724.8</v>
      </c>
      <c r="H159" s="258">
        <v>0</v>
      </c>
      <c r="I159" s="258">
        <v>-19724.8</v>
      </c>
      <c r="J159" s="258">
        <v>-986.24</v>
      </c>
      <c r="K159" s="258"/>
      <c r="L159" s="260">
        <v>-18738.559999999998</v>
      </c>
      <c r="M159" s="180"/>
    </row>
    <row r="160" spans="2:13">
      <c r="B160" s="179"/>
      <c r="C160" s="262" t="s">
        <v>283</v>
      </c>
      <c r="D160" s="259">
        <v>46852.38</v>
      </c>
      <c r="E160" s="258">
        <v>0</v>
      </c>
      <c r="F160" s="258">
        <v>46852.38</v>
      </c>
      <c r="G160" s="258">
        <v>11683.86</v>
      </c>
      <c r="H160" s="258">
        <v>0</v>
      </c>
      <c r="I160" s="258">
        <v>11683.86</v>
      </c>
      <c r="J160" s="258">
        <v>584.1930000000001</v>
      </c>
      <c r="K160" s="258"/>
      <c r="L160" s="260">
        <v>11099.666999999999</v>
      </c>
      <c r="M160" s="180"/>
    </row>
    <row r="161" spans="2:13">
      <c r="B161" s="179"/>
      <c r="C161" s="262" t="s">
        <v>151</v>
      </c>
      <c r="D161" s="259">
        <v>900.03</v>
      </c>
      <c r="E161" s="258">
        <v>0</v>
      </c>
      <c r="F161" s="258">
        <v>900.03</v>
      </c>
      <c r="G161" s="258">
        <v>179.2</v>
      </c>
      <c r="H161" s="258">
        <v>0</v>
      </c>
      <c r="I161" s="258">
        <v>179.2</v>
      </c>
      <c r="J161" s="258">
        <v>8.9599999999999991</v>
      </c>
      <c r="K161" s="258"/>
      <c r="L161" s="260">
        <v>170.23999999999998</v>
      </c>
      <c r="M161" s="180"/>
    </row>
    <row r="162" spans="2:13">
      <c r="B162" s="179"/>
      <c r="C162" s="262" t="s">
        <v>572</v>
      </c>
      <c r="D162" s="259">
        <v>20250.240000000002</v>
      </c>
      <c r="E162" s="258">
        <v>0</v>
      </c>
      <c r="F162" s="258">
        <v>20250.240000000002</v>
      </c>
      <c r="G162" s="258">
        <v>2015.95</v>
      </c>
      <c r="H162" s="258">
        <v>0</v>
      </c>
      <c r="I162" s="258">
        <v>2015.9499999999998</v>
      </c>
      <c r="J162" s="258">
        <v>100.7975</v>
      </c>
      <c r="K162" s="258"/>
      <c r="L162" s="260">
        <v>1915.1524999999999</v>
      </c>
      <c r="M162" s="180"/>
    </row>
    <row r="163" spans="2:13">
      <c r="B163" s="179"/>
      <c r="C163" s="262" t="s">
        <v>445</v>
      </c>
      <c r="D163" s="259">
        <v>100483.14</v>
      </c>
      <c r="E163" s="258">
        <v>0</v>
      </c>
      <c r="F163" s="258">
        <v>100483.14</v>
      </c>
      <c r="G163" s="258">
        <v>10003.299999999999</v>
      </c>
      <c r="H163" s="258">
        <v>0</v>
      </c>
      <c r="I163" s="258">
        <v>10003.299999999999</v>
      </c>
      <c r="J163" s="258">
        <v>500.16500000000002</v>
      </c>
      <c r="K163" s="258"/>
      <c r="L163" s="260">
        <v>9503.1350000000002</v>
      </c>
      <c r="M163" s="180"/>
    </row>
    <row r="164" spans="2:13">
      <c r="B164" s="179"/>
      <c r="C164" s="262" t="s">
        <v>204</v>
      </c>
      <c r="D164" s="259">
        <v>37639.68</v>
      </c>
      <c r="E164" s="258">
        <v>0</v>
      </c>
      <c r="F164" s="258">
        <v>37639.68</v>
      </c>
      <c r="G164" s="258">
        <v>3747.12</v>
      </c>
      <c r="H164" s="258">
        <v>0</v>
      </c>
      <c r="I164" s="258">
        <v>3747.12</v>
      </c>
      <c r="J164" s="258">
        <v>187.35599999999999</v>
      </c>
      <c r="K164" s="258"/>
      <c r="L164" s="260">
        <v>3559.7640000000001</v>
      </c>
      <c r="M164" s="180"/>
    </row>
    <row r="165" spans="2:13">
      <c r="B165" s="179"/>
      <c r="C165" s="262" t="s">
        <v>110</v>
      </c>
      <c r="D165" s="259">
        <v>38582.85</v>
      </c>
      <c r="E165" s="258">
        <v>0</v>
      </c>
      <c r="F165" s="258">
        <v>38582.85</v>
      </c>
      <c r="G165" s="258">
        <v>3841</v>
      </c>
      <c r="H165" s="258">
        <v>0</v>
      </c>
      <c r="I165" s="258">
        <v>3840.9999999999995</v>
      </c>
      <c r="J165" s="258">
        <v>192.04999999999998</v>
      </c>
      <c r="K165" s="258"/>
      <c r="L165" s="260">
        <v>3648.9499999999994</v>
      </c>
      <c r="M165" s="180"/>
    </row>
    <row r="166" spans="2:13">
      <c r="B166" s="179"/>
      <c r="C166" s="262" t="s">
        <v>647</v>
      </c>
      <c r="D166" s="259">
        <v>269510.37</v>
      </c>
      <c r="E166" s="258">
        <v>0</v>
      </c>
      <c r="F166" s="258">
        <v>269510.37</v>
      </c>
      <c r="G166" s="258">
        <v>53660.6</v>
      </c>
      <c r="H166" s="258">
        <v>0</v>
      </c>
      <c r="I166" s="258">
        <v>53660.6</v>
      </c>
      <c r="J166" s="258">
        <v>2683.03</v>
      </c>
      <c r="K166" s="258"/>
      <c r="L166" s="260">
        <v>50977.57</v>
      </c>
      <c r="M166" s="180"/>
    </row>
    <row r="167" spans="2:13">
      <c r="B167" s="179"/>
      <c r="C167" s="262" t="s">
        <v>20</v>
      </c>
      <c r="D167" s="259">
        <v>609528.1</v>
      </c>
      <c r="E167" s="258">
        <v>0</v>
      </c>
      <c r="F167" s="258">
        <v>609528.1</v>
      </c>
      <c r="G167" s="258">
        <v>0</v>
      </c>
      <c r="H167" s="258">
        <v>0</v>
      </c>
      <c r="I167" s="258">
        <v>0</v>
      </c>
      <c r="J167" s="258">
        <v>0</v>
      </c>
      <c r="K167" s="258"/>
      <c r="L167" s="260">
        <v>0</v>
      </c>
      <c r="M167" s="180"/>
    </row>
    <row r="168" spans="2:13">
      <c r="B168" s="179"/>
      <c r="C168" s="262" t="s">
        <v>524</v>
      </c>
      <c r="D168" s="259">
        <v>3960726.21</v>
      </c>
      <c r="E168" s="258">
        <v>0</v>
      </c>
      <c r="F168" s="258">
        <v>3960726.21</v>
      </c>
      <c r="G168" s="258">
        <v>389719.94</v>
      </c>
      <c r="H168" s="258">
        <v>0</v>
      </c>
      <c r="I168" s="258">
        <v>389719.94</v>
      </c>
      <c r="J168" s="258">
        <v>19485.997000000003</v>
      </c>
      <c r="K168" s="258"/>
      <c r="L168" s="260">
        <v>370233.94300000003</v>
      </c>
      <c r="M168" s="180"/>
    </row>
    <row r="169" spans="2:13">
      <c r="B169" s="286"/>
      <c r="C169" s="262" t="s">
        <v>172</v>
      </c>
      <c r="D169" s="259">
        <v>10460.86</v>
      </c>
      <c r="E169" s="258">
        <v>0</v>
      </c>
      <c r="F169" s="258">
        <v>10460.86</v>
      </c>
      <c r="G169" s="258">
        <v>1041.3999999999999</v>
      </c>
      <c r="H169" s="258">
        <v>0</v>
      </c>
      <c r="I169" s="258">
        <v>1041.3999999999999</v>
      </c>
      <c r="J169" s="258">
        <v>52.070000000000007</v>
      </c>
      <c r="K169" s="258"/>
      <c r="L169" s="260">
        <v>989.32999999999993</v>
      </c>
      <c r="M169" s="286"/>
    </row>
    <row r="170" spans="2:13">
      <c r="B170" s="287"/>
      <c r="C170" s="262" t="s">
        <v>759</v>
      </c>
      <c r="D170" s="259">
        <v>4952666.0600000005</v>
      </c>
      <c r="E170" s="258">
        <v>4952666.0600000005</v>
      </c>
      <c r="F170" s="258">
        <v>0</v>
      </c>
      <c r="G170" s="258">
        <v>904617.20000000007</v>
      </c>
      <c r="H170" s="258">
        <v>904617.20000000007</v>
      </c>
      <c r="I170" s="258">
        <v>0</v>
      </c>
      <c r="J170" s="258">
        <v>0</v>
      </c>
      <c r="K170" s="258"/>
      <c r="L170" s="260">
        <v>0</v>
      </c>
      <c r="M170" s="288"/>
    </row>
    <row r="171" spans="2:13">
      <c r="B171" s="289"/>
      <c r="C171" s="262" t="s">
        <v>90</v>
      </c>
      <c r="D171" s="259">
        <v>8040378.4000000013</v>
      </c>
      <c r="E171" s="258">
        <v>0</v>
      </c>
      <c r="F171" s="258">
        <v>8040378.4000000013</v>
      </c>
      <c r="G171" s="258">
        <v>1898546.7000000002</v>
      </c>
      <c r="H171" s="258">
        <v>0</v>
      </c>
      <c r="I171" s="258">
        <v>1898546.7000000002</v>
      </c>
      <c r="J171" s="258">
        <v>94927.334999999992</v>
      </c>
      <c r="K171" s="258"/>
      <c r="L171" s="260">
        <v>1803619.3649999995</v>
      </c>
      <c r="M171" s="290"/>
    </row>
    <row r="172" spans="2:13" ht="13.5" thickBot="1">
      <c r="B172" s="289"/>
      <c r="C172" s="262" t="s">
        <v>816</v>
      </c>
      <c r="D172" s="259">
        <v>1381251.79</v>
      </c>
      <c r="E172" s="258">
        <v>0</v>
      </c>
      <c r="F172" s="258">
        <v>1381251.79</v>
      </c>
      <c r="G172" s="258">
        <v>137506.4</v>
      </c>
      <c r="H172" s="258">
        <v>0</v>
      </c>
      <c r="I172" s="258">
        <v>137506.4</v>
      </c>
      <c r="J172" s="258">
        <v>6875.32</v>
      </c>
      <c r="K172" s="258"/>
      <c r="L172" s="260">
        <v>130631.07999999999</v>
      </c>
      <c r="M172" s="290"/>
    </row>
    <row r="173" spans="2:13" ht="14" thickTop="1" thickBot="1">
      <c r="B173" s="289"/>
      <c r="C173" s="186" t="s">
        <v>804</v>
      </c>
      <c r="D173" s="184">
        <v>563269410.94999993</v>
      </c>
      <c r="E173" s="182">
        <v>424857732.91000003</v>
      </c>
      <c r="F173" s="182">
        <v>138411678.03999996</v>
      </c>
      <c r="G173" s="182">
        <v>69631499.790000036</v>
      </c>
      <c r="H173" s="182">
        <v>47508133.224456385</v>
      </c>
      <c r="I173" s="182">
        <v>23119976.109030418</v>
      </c>
      <c r="J173" s="182">
        <v>1155998.8054515212</v>
      </c>
      <c r="K173" s="182">
        <v>363135.5784</v>
      </c>
      <c r="L173" s="183">
        <v>21600841.725178894</v>
      </c>
      <c r="M173" s="290"/>
    </row>
    <row r="174" spans="2:13">
      <c r="B174" s="289"/>
      <c r="D174" s="214"/>
      <c r="E174" s="214"/>
      <c r="F174" s="214"/>
      <c r="G174" s="214"/>
      <c r="H174" s="214"/>
      <c r="I174" s="214"/>
      <c r="J174" s="214"/>
      <c r="K174" s="214"/>
      <c r="L174" s="214"/>
      <c r="M174" s="290"/>
    </row>
    <row r="175" spans="2:13" ht="13.5" thickBot="1">
      <c r="B175" s="291"/>
      <c r="C175" s="292"/>
      <c r="D175" s="293"/>
      <c r="E175" s="293"/>
      <c r="F175" s="293"/>
      <c r="G175" s="293"/>
      <c r="H175" s="293"/>
      <c r="I175" s="293"/>
      <c r="J175" s="293"/>
      <c r="K175" s="293"/>
      <c r="L175" s="293"/>
      <c r="M175" s="294"/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1431-0013-42B9-9244-84A3ED1456E0}">
  <dimension ref="A1:Z541"/>
  <sheetViews>
    <sheetView tabSelected="1" topLeftCell="A538" workbookViewId="0">
      <selection activeCell="A541" sqref="A541"/>
    </sheetView>
  </sheetViews>
  <sheetFormatPr defaultColWidth="8.90625" defaultRowHeight="11.5"/>
  <cols>
    <col min="1" max="1" width="10.36328125" style="169" bestFit="1" customWidth="1"/>
    <col min="2" max="2" width="19.54296875" style="154" customWidth="1"/>
    <col min="3" max="3" width="10.54296875" style="154" bestFit="1" customWidth="1"/>
    <col min="4" max="4" width="10.36328125" style="169" bestFit="1" customWidth="1"/>
    <col min="5" max="5" width="20.1796875" style="169" customWidth="1"/>
    <col min="6" max="6" width="16.54296875" style="154" customWidth="1"/>
    <col min="7" max="7" width="15.54296875" style="154" customWidth="1"/>
    <col min="8" max="8" width="31.36328125" style="154" bestFit="1" customWidth="1"/>
    <col min="9" max="9" width="16.08984375" style="166" customWidth="1"/>
    <col min="10" max="11" width="11.54296875" style="166" bestFit="1" customWidth="1"/>
    <col min="12" max="14" width="10.6328125" style="166" bestFit="1" customWidth="1"/>
    <col min="15" max="15" width="9" style="166" bestFit="1" customWidth="1"/>
    <col min="16" max="16" width="10.6328125" style="166" bestFit="1" customWidth="1"/>
    <col min="17" max="17" width="13.90625" style="166" bestFit="1" customWidth="1"/>
    <col min="18" max="22" width="22.26953125" style="154" customWidth="1"/>
    <col min="23" max="23" width="12.7265625" style="154" bestFit="1" customWidth="1"/>
    <col min="24" max="16384" width="8.90625" style="154"/>
  </cols>
  <sheetData>
    <row r="1" spans="1:26">
      <c r="A1" s="147" t="s">
        <v>0</v>
      </c>
      <c r="B1" s="148" t="s">
        <v>1</v>
      </c>
      <c r="C1" s="148" t="s">
        <v>2</v>
      </c>
      <c r="D1" s="147" t="s">
        <v>3</v>
      </c>
      <c r="E1" s="147" t="s">
        <v>4</v>
      </c>
      <c r="F1" s="149" t="s">
        <v>5</v>
      </c>
      <c r="G1" s="149" t="s">
        <v>6</v>
      </c>
      <c r="H1" s="150" t="s">
        <v>7</v>
      </c>
      <c r="I1" s="151" t="s">
        <v>8</v>
      </c>
      <c r="J1" s="151" t="s">
        <v>9</v>
      </c>
      <c r="K1" s="151" t="s">
        <v>10</v>
      </c>
      <c r="L1" s="152" t="s">
        <v>11</v>
      </c>
      <c r="M1" s="152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  <c r="R1" s="148" t="s">
        <v>800</v>
      </c>
      <c r="S1" s="148" t="s">
        <v>799</v>
      </c>
      <c r="T1" s="148" t="s">
        <v>798</v>
      </c>
      <c r="U1" s="148"/>
      <c r="V1" s="148"/>
      <c r="W1" s="148"/>
      <c r="X1" s="148"/>
      <c r="Y1" s="148"/>
      <c r="Z1" s="149"/>
    </row>
    <row r="2" spans="1:26">
      <c r="A2" s="155">
        <v>45292</v>
      </c>
      <c r="B2" s="156" t="s">
        <v>17</v>
      </c>
      <c r="C2" s="157">
        <f t="shared" ref="C2:C65" ca="1" si="0">TODAY()-A2</f>
        <v>304</v>
      </c>
      <c r="D2" s="158">
        <v>45292</v>
      </c>
      <c r="E2" s="158" t="str">
        <f ca="1">VLOOKUP(C2,$V$2:$W$9,2,TRUE)</f>
        <v>Above 180 Days</v>
      </c>
      <c r="F2" s="159" t="s">
        <v>18</v>
      </c>
      <c r="G2" s="160" t="s">
        <v>19</v>
      </c>
      <c r="H2" s="161" t="s">
        <v>20</v>
      </c>
      <c r="I2" s="160">
        <v>1484251.21</v>
      </c>
      <c r="J2" s="160">
        <v>1484251.21</v>
      </c>
      <c r="K2" s="159">
        <f t="shared" ref="K2:K33" si="1">I2-J2</f>
        <v>0</v>
      </c>
      <c r="L2" s="160"/>
      <c r="M2" s="160">
        <v>0</v>
      </c>
      <c r="N2" s="162">
        <f t="shared" ref="N2:N65" si="2">L2+M2</f>
        <v>0</v>
      </c>
      <c r="O2" s="163">
        <f t="shared" ref="O2:O65" si="3">N2/I2</f>
        <v>0</v>
      </c>
      <c r="P2" s="162">
        <f t="shared" ref="P2:P28" si="4">O2*J2</f>
        <v>0</v>
      </c>
      <c r="Q2" s="162">
        <f t="shared" ref="Q2:Q28" si="5">O2*K2</f>
        <v>0</v>
      </c>
      <c r="R2" s="173">
        <f>Q2*5%</f>
        <v>0</v>
      </c>
      <c r="S2" s="156"/>
      <c r="T2" s="171">
        <f>Q2-R2-S2</f>
        <v>0</v>
      </c>
      <c r="U2" s="171"/>
      <c r="V2" s="156">
        <v>0</v>
      </c>
      <c r="W2" s="156" t="s">
        <v>21</v>
      </c>
      <c r="X2" s="164"/>
      <c r="Y2" s="156"/>
      <c r="Z2" s="160"/>
    </row>
    <row r="3" spans="1:26">
      <c r="A3" s="155">
        <v>45292</v>
      </c>
      <c r="B3" s="156" t="s">
        <v>17</v>
      </c>
      <c r="C3" s="157">
        <f t="shared" ca="1" si="0"/>
        <v>304</v>
      </c>
      <c r="D3" s="158">
        <v>45292</v>
      </c>
      <c r="E3" s="158" t="str">
        <f t="shared" ref="E3:E66" ca="1" si="6">VLOOKUP(C3,$V$2:$W$9,2,TRUE)</f>
        <v>Above 180 Days</v>
      </c>
      <c r="F3" s="159" t="s">
        <v>18</v>
      </c>
      <c r="G3" s="160" t="s">
        <v>22</v>
      </c>
      <c r="H3" s="161" t="s">
        <v>20</v>
      </c>
      <c r="I3" s="160">
        <v>1781968.5</v>
      </c>
      <c r="J3" s="160">
        <v>1781968.5</v>
      </c>
      <c r="K3" s="159">
        <f t="shared" si="1"/>
        <v>0</v>
      </c>
      <c r="L3" s="160"/>
      <c r="M3" s="160">
        <v>0</v>
      </c>
      <c r="N3" s="162">
        <f t="shared" si="2"/>
        <v>0</v>
      </c>
      <c r="O3" s="163">
        <f t="shared" si="3"/>
        <v>0</v>
      </c>
      <c r="P3" s="162">
        <f t="shared" si="4"/>
        <v>0</v>
      </c>
      <c r="Q3" s="162">
        <f t="shared" si="5"/>
        <v>0</v>
      </c>
      <c r="R3" s="173">
        <f t="shared" ref="R3:R66" si="7">Q3*5%</f>
        <v>0</v>
      </c>
      <c r="S3" s="156"/>
      <c r="T3" s="171">
        <f t="shared" ref="T3:T66" si="8">Q3-R3-S3</f>
        <v>0</v>
      </c>
      <c r="U3" s="171"/>
      <c r="V3" s="156">
        <v>1</v>
      </c>
      <c r="W3" s="156" t="s">
        <v>23</v>
      </c>
      <c r="X3" s="164"/>
      <c r="Y3" s="156"/>
      <c r="Z3" s="160"/>
    </row>
    <row r="4" spans="1:26">
      <c r="A4" s="155">
        <v>45292</v>
      </c>
      <c r="B4" s="156" t="s">
        <v>17</v>
      </c>
      <c r="C4" s="157">
        <f t="shared" ca="1" si="0"/>
        <v>304</v>
      </c>
      <c r="D4" s="158">
        <v>45292</v>
      </c>
      <c r="E4" s="158" t="str">
        <f t="shared" ca="1" si="6"/>
        <v>Above 180 Days</v>
      </c>
      <c r="F4" s="159" t="s">
        <v>18</v>
      </c>
      <c r="G4" s="160" t="s">
        <v>24</v>
      </c>
      <c r="H4" s="161" t="s">
        <v>20</v>
      </c>
      <c r="I4" s="160">
        <v>5996770</v>
      </c>
      <c r="J4" s="160">
        <v>5996770</v>
      </c>
      <c r="K4" s="159">
        <f t="shared" si="1"/>
        <v>0</v>
      </c>
      <c r="L4" s="160"/>
      <c r="M4" s="160">
        <v>5996770</v>
      </c>
      <c r="N4" s="162">
        <f t="shared" si="2"/>
        <v>5996770</v>
      </c>
      <c r="O4" s="163">
        <f t="shared" si="3"/>
        <v>1</v>
      </c>
      <c r="P4" s="162">
        <f t="shared" si="4"/>
        <v>5996770</v>
      </c>
      <c r="Q4" s="162">
        <f t="shared" si="5"/>
        <v>0</v>
      </c>
      <c r="R4" s="173">
        <f t="shared" si="7"/>
        <v>0</v>
      </c>
      <c r="S4" s="156"/>
      <c r="T4" s="171">
        <f t="shared" si="8"/>
        <v>0</v>
      </c>
      <c r="U4" s="171"/>
      <c r="V4" s="156">
        <v>31</v>
      </c>
      <c r="W4" s="156" t="s">
        <v>25</v>
      </c>
      <c r="X4" s="164"/>
      <c r="Y4" s="156"/>
      <c r="Z4" s="160"/>
    </row>
    <row r="5" spans="1:26">
      <c r="A5" s="155">
        <v>45292</v>
      </c>
      <c r="B5" s="156" t="s">
        <v>17</v>
      </c>
      <c r="C5" s="157">
        <f t="shared" ca="1" si="0"/>
        <v>304</v>
      </c>
      <c r="D5" s="158">
        <v>45292</v>
      </c>
      <c r="E5" s="158" t="str">
        <f t="shared" ca="1" si="6"/>
        <v>Above 180 Days</v>
      </c>
      <c r="F5" s="159" t="s">
        <v>18</v>
      </c>
      <c r="G5" s="160" t="s">
        <v>26</v>
      </c>
      <c r="H5" s="161" t="s">
        <v>20</v>
      </c>
      <c r="I5" s="160">
        <v>10000000</v>
      </c>
      <c r="J5" s="160">
        <v>10000000</v>
      </c>
      <c r="K5" s="159">
        <f t="shared" si="1"/>
        <v>0</v>
      </c>
      <c r="L5" s="160"/>
      <c r="M5" s="160">
        <v>0</v>
      </c>
      <c r="N5" s="162">
        <f t="shared" si="2"/>
        <v>0</v>
      </c>
      <c r="O5" s="163">
        <f t="shared" si="3"/>
        <v>0</v>
      </c>
      <c r="P5" s="162">
        <f t="shared" si="4"/>
        <v>0</v>
      </c>
      <c r="Q5" s="162">
        <f t="shared" si="5"/>
        <v>0</v>
      </c>
      <c r="R5" s="173">
        <f t="shared" si="7"/>
        <v>0</v>
      </c>
      <c r="S5" s="156"/>
      <c r="T5" s="171">
        <f t="shared" si="8"/>
        <v>0</v>
      </c>
      <c r="U5" s="171"/>
      <c r="V5" s="156">
        <v>61</v>
      </c>
      <c r="W5" s="156" t="s">
        <v>27</v>
      </c>
      <c r="X5" s="164"/>
      <c r="Y5" s="156"/>
      <c r="Z5" s="160"/>
    </row>
    <row r="6" spans="1:26">
      <c r="A6" s="155">
        <v>45292</v>
      </c>
      <c r="B6" s="156" t="s">
        <v>17</v>
      </c>
      <c r="C6" s="157">
        <f t="shared" ca="1" si="0"/>
        <v>304</v>
      </c>
      <c r="D6" s="158">
        <v>45292</v>
      </c>
      <c r="E6" s="158" t="str">
        <f t="shared" ca="1" si="6"/>
        <v>Above 180 Days</v>
      </c>
      <c r="F6" s="159" t="s">
        <v>18</v>
      </c>
      <c r="G6" s="160" t="s">
        <v>28</v>
      </c>
      <c r="H6" s="161" t="s">
        <v>20</v>
      </c>
      <c r="I6" s="160">
        <v>777816.31</v>
      </c>
      <c r="J6" s="160">
        <v>777816.31</v>
      </c>
      <c r="K6" s="159">
        <f t="shared" si="1"/>
        <v>0</v>
      </c>
      <c r="L6" s="160"/>
      <c r="M6" s="160">
        <v>0</v>
      </c>
      <c r="N6" s="162">
        <f t="shared" si="2"/>
        <v>0</v>
      </c>
      <c r="O6" s="163">
        <f t="shared" si="3"/>
        <v>0</v>
      </c>
      <c r="P6" s="162">
        <f t="shared" si="4"/>
        <v>0</v>
      </c>
      <c r="Q6" s="162">
        <f t="shared" si="5"/>
        <v>0</v>
      </c>
      <c r="R6" s="173">
        <f t="shared" si="7"/>
        <v>0</v>
      </c>
      <c r="S6" s="156"/>
      <c r="T6" s="171">
        <f t="shared" si="8"/>
        <v>0</v>
      </c>
      <c r="U6" s="171"/>
      <c r="V6" s="156">
        <v>91</v>
      </c>
      <c r="W6" s="156" t="s">
        <v>29</v>
      </c>
      <c r="X6" s="164"/>
      <c r="Y6" s="156"/>
      <c r="Z6" s="160"/>
    </row>
    <row r="7" spans="1:26">
      <c r="A7" s="155">
        <v>45299</v>
      </c>
      <c r="B7" s="156" t="s">
        <v>17</v>
      </c>
      <c r="C7" s="157">
        <f t="shared" ca="1" si="0"/>
        <v>297</v>
      </c>
      <c r="D7" s="158">
        <v>45299</v>
      </c>
      <c r="E7" s="158" t="str">
        <f t="shared" ca="1" si="6"/>
        <v>Above 180 Days</v>
      </c>
      <c r="F7" s="159" t="s">
        <v>18</v>
      </c>
      <c r="G7" s="160" t="s">
        <v>30</v>
      </c>
      <c r="H7" s="165" t="s">
        <v>31</v>
      </c>
      <c r="I7" s="160">
        <v>346341.98</v>
      </c>
      <c r="J7" s="160">
        <v>346341.98</v>
      </c>
      <c r="K7" s="159">
        <f t="shared" si="1"/>
        <v>0</v>
      </c>
      <c r="L7" s="160">
        <v>68958.080000000002</v>
      </c>
      <c r="M7" s="160">
        <v>0</v>
      </c>
      <c r="N7" s="162">
        <f t="shared" si="2"/>
        <v>68958.080000000002</v>
      </c>
      <c r="O7" s="163">
        <f t="shared" si="3"/>
        <v>0.19910401851949916</v>
      </c>
      <c r="P7" s="162">
        <f t="shared" si="4"/>
        <v>68958.080000000002</v>
      </c>
      <c r="Q7" s="162">
        <f t="shared" si="5"/>
        <v>0</v>
      </c>
      <c r="R7" s="173">
        <f t="shared" si="7"/>
        <v>0</v>
      </c>
      <c r="S7" s="156"/>
      <c r="T7" s="171">
        <f t="shared" si="8"/>
        <v>0</v>
      </c>
      <c r="U7" s="171"/>
      <c r="V7" s="156">
        <v>121</v>
      </c>
      <c r="W7" s="156" t="s">
        <v>32</v>
      </c>
      <c r="X7" s="164"/>
      <c r="Y7" s="156"/>
      <c r="Z7" s="160"/>
    </row>
    <row r="8" spans="1:26">
      <c r="A8" s="155">
        <v>45299</v>
      </c>
      <c r="B8" s="156" t="s">
        <v>17</v>
      </c>
      <c r="C8" s="157">
        <f t="shared" ca="1" si="0"/>
        <v>297</v>
      </c>
      <c r="D8" s="158">
        <v>45299</v>
      </c>
      <c r="E8" s="158" t="str">
        <f t="shared" ca="1" si="6"/>
        <v>Above 180 Days</v>
      </c>
      <c r="F8" s="159" t="s">
        <v>18</v>
      </c>
      <c r="G8" s="160" t="s">
        <v>33</v>
      </c>
      <c r="H8" s="161" t="s">
        <v>34</v>
      </c>
      <c r="I8" s="160">
        <v>561581</v>
      </c>
      <c r="J8" s="160">
        <v>561581</v>
      </c>
      <c r="K8" s="159">
        <f t="shared" si="1"/>
        <v>0</v>
      </c>
      <c r="L8" s="160"/>
      <c r="M8" s="160">
        <v>0</v>
      </c>
      <c r="N8" s="162">
        <f t="shared" si="2"/>
        <v>0</v>
      </c>
      <c r="O8" s="163">
        <f t="shared" si="3"/>
        <v>0</v>
      </c>
      <c r="P8" s="162">
        <f t="shared" si="4"/>
        <v>0</v>
      </c>
      <c r="Q8" s="162">
        <f t="shared" si="5"/>
        <v>0</v>
      </c>
      <c r="R8" s="173">
        <f t="shared" si="7"/>
        <v>0</v>
      </c>
      <c r="S8" s="156"/>
      <c r="T8" s="171">
        <f t="shared" si="8"/>
        <v>0</v>
      </c>
      <c r="U8" s="171"/>
      <c r="V8" s="156">
        <v>151</v>
      </c>
      <c r="W8" s="156" t="s">
        <v>35</v>
      </c>
      <c r="X8" s="164"/>
      <c r="Y8" s="156"/>
      <c r="Z8" s="160"/>
    </row>
    <row r="9" spans="1:26">
      <c r="A9" s="155">
        <v>45299</v>
      </c>
      <c r="B9" s="156" t="s">
        <v>17</v>
      </c>
      <c r="C9" s="157">
        <f t="shared" ca="1" si="0"/>
        <v>297</v>
      </c>
      <c r="D9" s="158">
        <v>45299</v>
      </c>
      <c r="E9" s="158" t="str">
        <f t="shared" ca="1" si="6"/>
        <v>Above 180 Days</v>
      </c>
      <c r="F9" s="159" t="s">
        <v>18</v>
      </c>
      <c r="G9" s="160" t="s">
        <v>36</v>
      </c>
      <c r="H9" s="161" t="s">
        <v>37</v>
      </c>
      <c r="I9" s="160">
        <v>181736.33</v>
      </c>
      <c r="J9" s="160">
        <v>0</v>
      </c>
      <c r="K9" s="159">
        <f t="shared" si="1"/>
        <v>181736.33</v>
      </c>
      <c r="L9" s="160"/>
      <c r="M9" s="160">
        <v>0</v>
      </c>
      <c r="N9" s="162">
        <f t="shared" si="2"/>
        <v>0</v>
      </c>
      <c r="O9" s="163">
        <f t="shared" si="3"/>
        <v>0</v>
      </c>
      <c r="P9" s="162">
        <f t="shared" si="4"/>
        <v>0</v>
      </c>
      <c r="Q9" s="162">
        <f t="shared" si="5"/>
        <v>0</v>
      </c>
      <c r="R9" s="173">
        <f t="shared" si="7"/>
        <v>0</v>
      </c>
      <c r="S9" s="156"/>
      <c r="T9" s="171">
        <f t="shared" si="8"/>
        <v>0</v>
      </c>
      <c r="U9" s="171"/>
      <c r="V9" s="156">
        <v>181</v>
      </c>
      <c r="W9" s="156" t="s">
        <v>38</v>
      </c>
      <c r="X9" s="164"/>
      <c r="Y9" s="156"/>
      <c r="Z9" s="160"/>
    </row>
    <row r="10" spans="1:26">
      <c r="A10" s="155">
        <v>45299</v>
      </c>
      <c r="B10" s="156" t="s">
        <v>17</v>
      </c>
      <c r="C10" s="157">
        <f t="shared" ca="1" si="0"/>
        <v>297</v>
      </c>
      <c r="D10" s="158">
        <v>45299</v>
      </c>
      <c r="E10" s="158" t="str">
        <f t="shared" ca="1" si="6"/>
        <v>Above 180 Days</v>
      </c>
      <c r="F10" s="159" t="s">
        <v>18</v>
      </c>
      <c r="G10" s="160" t="s">
        <v>39</v>
      </c>
      <c r="H10" s="161" t="s">
        <v>40</v>
      </c>
      <c r="I10" s="160">
        <v>603983.18000000005</v>
      </c>
      <c r="J10" s="160">
        <v>603983.18000000005</v>
      </c>
      <c r="K10" s="159">
        <f t="shared" si="1"/>
        <v>0</v>
      </c>
      <c r="L10" s="160"/>
      <c r="M10" s="160">
        <v>0</v>
      </c>
      <c r="N10" s="162">
        <f t="shared" si="2"/>
        <v>0</v>
      </c>
      <c r="O10" s="163">
        <f t="shared" si="3"/>
        <v>0</v>
      </c>
      <c r="P10" s="162">
        <f t="shared" si="4"/>
        <v>0</v>
      </c>
      <c r="Q10" s="162">
        <f t="shared" si="5"/>
        <v>0</v>
      </c>
      <c r="R10" s="173">
        <f t="shared" si="7"/>
        <v>0</v>
      </c>
      <c r="S10" s="156"/>
      <c r="T10" s="171">
        <f t="shared" si="8"/>
        <v>0</v>
      </c>
      <c r="U10" s="171"/>
      <c r="V10" s="156"/>
      <c r="W10" s="156"/>
      <c r="X10" s="164"/>
      <c r="Y10" s="156"/>
      <c r="Z10" s="160"/>
    </row>
    <row r="11" spans="1:26">
      <c r="A11" s="155">
        <v>45299</v>
      </c>
      <c r="B11" s="156" t="s">
        <v>17</v>
      </c>
      <c r="C11" s="157">
        <f t="shared" ca="1" si="0"/>
        <v>297</v>
      </c>
      <c r="D11" s="158">
        <v>45299</v>
      </c>
      <c r="E11" s="158" t="str">
        <f t="shared" ca="1" si="6"/>
        <v>Above 180 Days</v>
      </c>
      <c r="F11" s="159" t="s">
        <v>18</v>
      </c>
      <c r="G11" s="160" t="s">
        <v>41</v>
      </c>
      <c r="H11" s="165" t="s">
        <v>42</v>
      </c>
      <c r="I11" s="160">
        <v>50225</v>
      </c>
      <c r="J11" s="160">
        <v>50225</v>
      </c>
      <c r="K11" s="159">
        <f t="shared" si="1"/>
        <v>0</v>
      </c>
      <c r="L11" s="160">
        <v>10000</v>
      </c>
      <c r="M11" s="160">
        <v>0</v>
      </c>
      <c r="N11" s="162">
        <f t="shared" si="2"/>
        <v>10000</v>
      </c>
      <c r="O11" s="163">
        <f t="shared" si="3"/>
        <v>0.1991040318566451</v>
      </c>
      <c r="P11" s="162">
        <f t="shared" si="4"/>
        <v>10000</v>
      </c>
      <c r="Q11" s="162">
        <f t="shared" si="5"/>
        <v>0</v>
      </c>
      <c r="R11" s="173">
        <f t="shared" si="7"/>
        <v>0</v>
      </c>
      <c r="S11" s="156"/>
      <c r="T11" s="171">
        <f t="shared" si="8"/>
        <v>0</v>
      </c>
      <c r="U11" s="171"/>
      <c r="V11" s="156"/>
      <c r="W11" s="156"/>
      <c r="X11" s="164"/>
      <c r="Y11" s="156"/>
      <c r="Z11" s="160"/>
    </row>
    <row r="12" spans="1:26">
      <c r="A12" s="155">
        <v>45299</v>
      </c>
      <c r="B12" s="156" t="s">
        <v>17</v>
      </c>
      <c r="C12" s="157">
        <f t="shared" ca="1" si="0"/>
        <v>297</v>
      </c>
      <c r="D12" s="158">
        <v>45299</v>
      </c>
      <c r="E12" s="158" t="str">
        <f t="shared" ca="1" si="6"/>
        <v>Above 180 Days</v>
      </c>
      <c r="F12" s="159" t="s">
        <v>18</v>
      </c>
      <c r="G12" s="160" t="s">
        <v>43</v>
      </c>
      <c r="H12" s="161" t="s">
        <v>44</v>
      </c>
      <c r="I12" s="160">
        <v>167835</v>
      </c>
      <c r="J12" s="160">
        <v>167835</v>
      </c>
      <c r="K12" s="159">
        <f t="shared" si="1"/>
        <v>0</v>
      </c>
      <c r="L12" s="160"/>
      <c r="M12" s="160">
        <v>0</v>
      </c>
      <c r="N12" s="162">
        <f t="shared" si="2"/>
        <v>0</v>
      </c>
      <c r="O12" s="163">
        <f t="shared" si="3"/>
        <v>0</v>
      </c>
      <c r="P12" s="162">
        <f t="shared" si="4"/>
        <v>0</v>
      </c>
      <c r="Q12" s="162">
        <f t="shared" si="5"/>
        <v>0</v>
      </c>
      <c r="R12" s="173">
        <f t="shared" si="7"/>
        <v>0</v>
      </c>
      <c r="S12" s="156"/>
      <c r="T12" s="171">
        <f t="shared" si="8"/>
        <v>0</v>
      </c>
      <c r="U12" s="171"/>
      <c r="V12" s="156"/>
      <c r="W12" s="156"/>
      <c r="X12" s="164"/>
      <c r="Y12" s="156"/>
      <c r="Z12" s="160"/>
    </row>
    <row r="13" spans="1:26">
      <c r="A13" s="155">
        <v>45302</v>
      </c>
      <c r="B13" s="156" t="s">
        <v>17</v>
      </c>
      <c r="C13" s="157">
        <f t="shared" ca="1" si="0"/>
        <v>294</v>
      </c>
      <c r="D13" s="158">
        <v>45302</v>
      </c>
      <c r="E13" s="158" t="str">
        <f t="shared" ca="1" si="6"/>
        <v>Above 180 Days</v>
      </c>
      <c r="F13" s="159" t="s">
        <v>18</v>
      </c>
      <c r="G13" s="160" t="s">
        <v>45</v>
      </c>
      <c r="H13" s="165" t="s">
        <v>46</v>
      </c>
      <c r="I13" s="160">
        <v>3768215.83</v>
      </c>
      <c r="J13" s="160">
        <v>3768215.83</v>
      </c>
      <c r="K13" s="159">
        <f t="shared" si="1"/>
        <v>0</v>
      </c>
      <c r="L13" s="160">
        <v>937823.75</v>
      </c>
      <c r="M13" s="160">
        <v>0</v>
      </c>
      <c r="N13" s="162">
        <f t="shared" si="2"/>
        <v>937823.75</v>
      </c>
      <c r="O13" s="163">
        <f t="shared" si="3"/>
        <v>0.2488773977683757</v>
      </c>
      <c r="P13" s="162">
        <f t="shared" si="4"/>
        <v>937823.75</v>
      </c>
      <c r="Q13" s="162">
        <f t="shared" si="5"/>
        <v>0</v>
      </c>
      <c r="R13" s="173">
        <f t="shared" si="7"/>
        <v>0</v>
      </c>
      <c r="S13" s="171"/>
      <c r="T13" s="171">
        <f t="shared" si="8"/>
        <v>0</v>
      </c>
      <c r="U13" s="171"/>
      <c r="V13" s="171"/>
      <c r="W13" s="156"/>
      <c r="X13" s="164"/>
      <c r="Y13" s="156"/>
      <c r="Z13" s="160"/>
    </row>
    <row r="14" spans="1:26">
      <c r="A14" s="155">
        <v>45302</v>
      </c>
      <c r="B14" s="156" t="s">
        <v>17</v>
      </c>
      <c r="C14" s="157">
        <f t="shared" ca="1" si="0"/>
        <v>294</v>
      </c>
      <c r="D14" s="158">
        <v>45302</v>
      </c>
      <c r="E14" s="158" t="str">
        <f t="shared" ca="1" si="6"/>
        <v>Above 180 Days</v>
      </c>
      <c r="F14" s="159" t="s">
        <v>18</v>
      </c>
      <c r="G14" s="160" t="s">
        <v>47</v>
      </c>
      <c r="H14" s="165" t="s">
        <v>46</v>
      </c>
      <c r="I14" s="160">
        <v>1248363</v>
      </c>
      <c r="J14" s="160">
        <v>1248363</v>
      </c>
      <c r="K14" s="159">
        <f t="shared" si="1"/>
        <v>0</v>
      </c>
      <c r="L14" s="160">
        <v>124273.07</v>
      </c>
      <c r="M14" s="160">
        <v>0</v>
      </c>
      <c r="N14" s="162">
        <f t="shared" si="2"/>
        <v>124273.07</v>
      </c>
      <c r="O14" s="163">
        <f t="shared" si="3"/>
        <v>9.9548825141405187E-2</v>
      </c>
      <c r="P14" s="162">
        <f t="shared" si="4"/>
        <v>124273.07</v>
      </c>
      <c r="Q14" s="162">
        <f t="shared" si="5"/>
        <v>0</v>
      </c>
      <c r="R14" s="173">
        <f t="shared" si="7"/>
        <v>0</v>
      </c>
      <c r="S14" s="171"/>
      <c r="T14" s="171">
        <f t="shared" si="8"/>
        <v>0</v>
      </c>
      <c r="U14" s="171"/>
      <c r="V14" s="171"/>
      <c r="W14" s="156"/>
      <c r="X14" s="164"/>
      <c r="Y14" s="156"/>
      <c r="Z14" s="160"/>
    </row>
    <row r="15" spans="1:26">
      <c r="A15" s="155">
        <v>45302</v>
      </c>
      <c r="B15" s="156" t="s">
        <v>17</v>
      </c>
      <c r="C15" s="157">
        <f t="shared" ca="1" si="0"/>
        <v>294</v>
      </c>
      <c r="D15" s="158">
        <v>45302</v>
      </c>
      <c r="E15" s="158" t="str">
        <f t="shared" ca="1" si="6"/>
        <v>Above 180 Days</v>
      </c>
      <c r="F15" s="159" t="s">
        <v>18</v>
      </c>
      <c r="G15" s="160" t="s">
        <v>48</v>
      </c>
      <c r="H15" s="165" t="s">
        <v>46</v>
      </c>
      <c r="I15" s="160">
        <v>60310</v>
      </c>
      <c r="J15" s="160">
        <v>60310</v>
      </c>
      <c r="K15" s="159">
        <f t="shared" si="1"/>
        <v>0</v>
      </c>
      <c r="L15" s="160">
        <v>6000</v>
      </c>
      <c r="M15" s="160">
        <v>0</v>
      </c>
      <c r="N15" s="162">
        <f t="shared" si="2"/>
        <v>6000</v>
      </c>
      <c r="O15" s="163">
        <f t="shared" si="3"/>
        <v>9.9485989056541199E-2</v>
      </c>
      <c r="P15" s="162">
        <f t="shared" si="4"/>
        <v>6000</v>
      </c>
      <c r="Q15" s="162">
        <f t="shared" si="5"/>
        <v>0</v>
      </c>
      <c r="R15" s="173">
        <f t="shared" si="7"/>
        <v>0</v>
      </c>
      <c r="S15" s="171"/>
      <c r="T15" s="171">
        <f t="shared" si="8"/>
        <v>0</v>
      </c>
      <c r="U15" s="171"/>
      <c r="V15" s="171"/>
      <c r="W15" s="156"/>
      <c r="X15" s="164"/>
      <c r="Y15" s="156"/>
      <c r="Z15" s="160"/>
    </row>
    <row r="16" spans="1:26">
      <c r="A16" s="155">
        <v>45302</v>
      </c>
      <c r="B16" s="156" t="s">
        <v>17</v>
      </c>
      <c r="C16" s="157">
        <f t="shared" ca="1" si="0"/>
        <v>294</v>
      </c>
      <c r="D16" s="158">
        <v>45302</v>
      </c>
      <c r="E16" s="158" t="str">
        <f t="shared" ca="1" si="6"/>
        <v>Above 180 Days</v>
      </c>
      <c r="F16" s="159" t="s">
        <v>18</v>
      </c>
      <c r="G16" s="160" t="s">
        <v>49</v>
      </c>
      <c r="H16" s="165" t="s">
        <v>46</v>
      </c>
      <c r="I16" s="160">
        <v>104249.85</v>
      </c>
      <c r="J16" s="160">
        <v>104249.85</v>
      </c>
      <c r="K16" s="159">
        <f t="shared" si="1"/>
        <v>0</v>
      </c>
      <c r="L16" s="160">
        <v>20748.599999999999</v>
      </c>
      <c r="M16" s="160">
        <v>0</v>
      </c>
      <c r="N16" s="162">
        <f t="shared" si="2"/>
        <v>20748.599999999999</v>
      </c>
      <c r="O16" s="163">
        <f t="shared" si="3"/>
        <v>0.19902762450017911</v>
      </c>
      <c r="P16" s="162">
        <f t="shared" si="4"/>
        <v>20748.599999999999</v>
      </c>
      <c r="Q16" s="162">
        <f t="shared" si="5"/>
        <v>0</v>
      </c>
      <c r="R16" s="173">
        <f t="shared" si="7"/>
        <v>0</v>
      </c>
      <c r="S16" s="171"/>
      <c r="T16" s="171">
        <f t="shared" si="8"/>
        <v>0</v>
      </c>
      <c r="U16" s="171"/>
      <c r="V16" s="171"/>
      <c r="W16" s="156"/>
      <c r="X16" s="164"/>
      <c r="Y16" s="156"/>
      <c r="Z16" s="160"/>
    </row>
    <row r="17" spans="1:26">
      <c r="A17" s="155">
        <v>45302</v>
      </c>
      <c r="B17" s="156" t="s">
        <v>17</v>
      </c>
      <c r="C17" s="157">
        <f t="shared" ca="1" si="0"/>
        <v>294</v>
      </c>
      <c r="D17" s="158">
        <v>45302</v>
      </c>
      <c r="E17" s="158" t="str">
        <f t="shared" ca="1" si="6"/>
        <v>Above 180 Days</v>
      </c>
      <c r="F17" s="159" t="s">
        <v>18</v>
      </c>
      <c r="G17" s="160" t="s">
        <v>50</v>
      </c>
      <c r="H17" s="165" t="s">
        <v>46</v>
      </c>
      <c r="I17" s="160">
        <v>113609.77</v>
      </c>
      <c r="J17" s="160">
        <v>113609.77</v>
      </c>
      <c r="K17" s="159">
        <f t="shared" si="1"/>
        <v>0</v>
      </c>
      <c r="L17" s="160">
        <v>11306.1</v>
      </c>
      <c r="M17" s="160">
        <v>0</v>
      </c>
      <c r="N17" s="162">
        <f t="shared" si="2"/>
        <v>11306.1</v>
      </c>
      <c r="O17" s="163">
        <f t="shared" si="3"/>
        <v>9.9516969359237331E-2</v>
      </c>
      <c r="P17" s="162">
        <f t="shared" si="4"/>
        <v>11306.1</v>
      </c>
      <c r="Q17" s="162">
        <f t="shared" si="5"/>
        <v>0</v>
      </c>
      <c r="R17" s="173">
        <f t="shared" si="7"/>
        <v>0</v>
      </c>
      <c r="S17" s="171"/>
      <c r="T17" s="171">
        <f t="shared" si="8"/>
        <v>0</v>
      </c>
      <c r="U17" s="171"/>
      <c r="V17" s="171"/>
      <c r="W17" s="156"/>
      <c r="X17" s="164"/>
      <c r="Y17" s="156"/>
      <c r="Z17" s="160"/>
    </row>
    <row r="18" spans="1:26">
      <c r="A18" s="155">
        <v>45302</v>
      </c>
      <c r="B18" s="156" t="s">
        <v>17</v>
      </c>
      <c r="C18" s="157">
        <f t="shared" ca="1" si="0"/>
        <v>294</v>
      </c>
      <c r="D18" s="158">
        <v>45302</v>
      </c>
      <c r="E18" s="158" t="str">
        <f t="shared" ca="1" si="6"/>
        <v>Above 180 Days</v>
      </c>
      <c r="F18" s="159" t="s">
        <v>18</v>
      </c>
      <c r="G18" s="160" t="s">
        <v>51</v>
      </c>
      <c r="H18" s="165" t="s">
        <v>46</v>
      </c>
      <c r="I18" s="160">
        <v>189913.61</v>
      </c>
      <c r="J18" s="160">
        <v>189913.61</v>
      </c>
      <c r="K18" s="159">
        <f t="shared" si="1"/>
        <v>0</v>
      </c>
      <c r="L18" s="160">
        <v>37804.6</v>
      </c>
      <c r="M18" s="160">
        <v>0</v>
      </c>
      <c r="N18" s="162">
        <f t="shared" si="2"/>
        <v>37804.6</v>
      </c>
      <c r="O18" s="163">
        <f t="shared" si="3"/>
        <v>0.19906208933630404</v>
      </c>
      <c r="P18" s="162">
        <f t="shared" si="4"/>
        <v>37804.6</v>
      </c>
      <c r="Q18" s="162">
        <f t="shared" si="5"/>
        <v>0</v>
      </c>
      <c r="R18" s="173">
        <f t="shared" si="7"/>
        <v>0</v>
      </c>
      <c r="S18" s="171"/>
      <c r="T18" s="171">
        <f t="shared" si="8"/>
        <v>0</v>
      </c>
      <c r="U18" s="171"/>
      <c r="V18" s="171"/>
      <c r="W18" s="156"/>
      <c r="X18" s="164"/>
      <c r="Y18" s="156"/>
      <c r="Z18" s="160"/>
    </row>
    <row r="19" spans="1:26">
      <c r="A19" s="155">
        <v>45302</v>
      </c>
      <c r="B19" s="156" t="s">
        <v>17</v>
      </c>
      <c r="C19" s="157">
        <f t="shared" ca="1" si="0"/>
        <v>294</v>
      </c>
      <c r="D19" s="158">
        <v>45302</v>
      </c>
      <c r="E19" s="158" t="str">
        <f t="shared" ca="1" si="6"/>
        <v>Above 180 Days</v>
      </c>
      <c r="F19" s="159" t="s">
        <v>18</v>
      </c>
      <c r="G19" s="160" t="s">
        <v>52</v>
      </c>
      <c r="H19" s="165" t="s">
        <v>46</v>
      </c>
      <c r="I19" s="160">
        <v>12596.25</v>
      </c>
      <c r="J19" s="160">
        <v>12596.25</v>
      </c>
      <c r="K19" s="159">
        <f t="shared" si="1"/>
        <v>0</v>
      </c>
      <c r="L19" s="160">
        <v>2500</v>
      </c>
      <c r="M19" s="160">
        <v>0</v>
      </c>
      <c r="N19" s="162">
        <f t="shared" si="2"/>
        <v>2500</v>
      </c>
      <c r="O19" s="163">
        <f t="shared" si="3"/>
        <v>0.19847176739108863</v>
      </c>
      <c r="P19" s="162">
        <f t="shared" si="4"/>
        <v>2500</v>
      </c>
      <c r="Q19" s="162">
        <f t="shared" si="5"/>
        <v>0</v>
      </c>
      <c r="R19" s="173">
        <f t="shared" si="7"/>
        <v>0</v>
      </c>
      <c r="S19" s="171"/>
      <c r="T19" s="171">
        <f t="shared" si="8"/>
        <v>0</v>
      </c>
      <c r="U19" s="171"/>
      <c r="V19" s="171"/>
      <c r="W19" s="156"/>
      <c r="X19" s="164"/>
      <c r="Y19" s="156"/>
      <c r="Z19" s="160"/>
    </row>
    <row r="20" spans="1:26">
      <c r="A20" s="155">
        <v>45302</v>
      </c>
      <c r="B20" s="156" t="s">
        <v>17</v>
      </c>
      <c r="C20" s="157">
        <f t="shared" ca="1" si="0"/>
        <v>294</v>
      </c>
      <c r="D20" s="158">
        <v>45302</v>
      </c>
      <c r="E20" s="158" t="str">
        <f t="shared" ca="1" si="6"/>
        <v>Above 180 Days</v>
      </c>
      <c r="F20" s="159" t="s">
        <v>18</v>
      </c>
      <c r="G20" s="160" t="s">
        <v>53</v>
      </c>
      <c r="H20" s="165" t="s">
        <v>46</v>
      </c>
      <c r="I20" s="160">
        <v>10085</v>
      </c>
      <c r="J20" s="160">
        <v>10085</v>
      </c>
      <c r="K20" s="159">
        <f t="shared" si="1"/>
        <v>0</v>
      </c>
      <c r="L20" s="160">
        <v>1000</v>
      </c>
      <c r="M20" s="160">
        <v>0</v>
      </c>
      <c r="N20" s="162">
        <f t="shared" si="2"/>
        <v>1000</v>
      </c>
      <c r="O20" s="163">
        <f t="shared" si="3"/>
        <v>9.9157164105106596E-2</v>
      </c>
      <c r="P20" s="162">
        <f t="shared" si="4"/>
        <v>1000</v>
      </c>
      <c r="Q20" s="162">
        <f t="shared" si="5"/>
        <v>0</v>
      </c>
      <c r="R20" s="173">
        <f t="shared" si="7"/>
        <v>0</v>
      </c>
      <c r="S20" s="171"/>
      <c r="T20" s="171">
        <f t="shared" si="8"/>
        <v>0</v>
      </c>
      <c r="U20" s="171"/>
      <c r="V20" s="171"/>
      <c r="W20" s="156"/>
      <c r="X20" s="164"/>
      <c r="Y20" s="156"/>
      <c r="Z20" s="160"/>
    </row>
    <row r="21" spans="1:26">
      <c r="A21" s="155">
        <v>45302</v>
      </c>
      <c r="B21" s="156" t="s">
        <v>17</v>
      </c>
      <c r="C21" s="157">
        <f t="shared" ca="1" si="0"/>
        <v>294</v>
      </c>
      <c r="D21" s="158">
        <v>45302</v>
      </c>
      <c r="E21" s="158" t="str">
        <f t="shared" ca="1" si="6"/>
        <v>Above 180 Days</v>
      </c>
      <c r="F21" s="159" t="s">
        <v>18</v>
      </c>
      <c r="G21" s="160" t="s">
        <v>54</v>
      </c>
      <c r="H21" s="165" t="s">
        <v>46</v>
      </c>
      <c r="I21" s="160">
        <v>25152.5</v>
      </c>
      <c r="J21" s="160">
        <v>25152.5</v>
      </c>
      <c r="K21" s="159">
        <f t="shared" si="1"/>
        <v>0</v>
      </c>
      <c r="L21" s="160">
        <v>5000</v>
      </c>
      <c r="M21" s="160">
        <v>0</v>
      </c>
      <c r="N21" s="162">
        <f t="shared" si="2"/>
        <v>5000</v>
      </c>
      <c r="O21" s="163">
        <f t="shared" si="3"/>
        <v>0.19878739687903788</v>
      </c>
      <c r="P21" s="162">
        <f t="shared" si="4"/>
        <v>5000</v>
      </c>
      <c r="Q21" s="162">
        <f t="shared" si="5"/>
        <v>0</v>
      </c>
      <c r="R21" s="173">
        <f t="shared" si="7"/>
        <v>0</v>
      </c>
      <c r="S21" s="171"/>
      <c r="T21" s="171">
        <f t="shared" si="8"/>
        <v>0</v>
      </c>
      <c r="U21" s="171"/>
      <c r="V21" s="171"/>
      <c r="W21" s="156"/>
      <c r="X21" s="164"/>
      <c r="Y21" s="156"/>
      <c r="Z21" s="160"/>
    </row>
    <row r="22" spans="1:26">
      <c r="A22" s="155">
        <v>45302</v>
      </c>
      <c r="B22" s="156" t="s">
        <v>17</v>
      </c>
      <c r="C22" s="157">
        <f t="shared" ca="1" si="0"/>
        <v>294</v>
      </c>
      <c r="D22" s="158">
        <v>45302</v>
      </c>
      <c r="E22" s="158" t="str">
        <f t="shared" ca="1" si="6"/>
        <v>Above 180 Days</v>
      </c>
      <c r="F22" s="159" t="s">
        <v>18</v>
      </c>
      <c r="G22" s="160" t="s">
        <v>55</v>
      </c>
      <c r="H22" s="165" t="s">
        <v>46</v>
      </c>
      <c r="I22" s="160">
        <v>35761.019999999997</v>
      </c>
      <c r="J22" s="160">
        <v>35761.019999999997</v>
      </c>
      <c r="K22" s="159">
        <f t="shared" si="1"/>
        <v>0</v>
      </c>
      <c r="L22" s="160">
        <v>7112.2</v>
      </c>
      <c r="M22" s="160">
        <v>0</v>
      </c>
      <c r="N22" s="162">
        <f t="shared" si="2"/>
        <v>7112.2</v>
      </c>
      <c r="O22" s="163">
        <f t="shared" si="3"/>
        <v>0.19888135181826472</v>
      </c>
      <c r="P22" s="162">
        <f t="shared" si="4"/>
        <v>7112.2000000000007</v>
      </c>
      <c r="Q22" s="162">
        <f t="shared" si="5"/>
        <v>0</v>
      </c>
      <c r="R22" s="173">
        <f t="shared" si="7"/>
        <v>0</v>
      </c>
      <c r="S22" s="171"/>
      <c r="T22" s="171">
        <f t="shared" si="8"/>
        <v>0</v>
      </c>
      <c r="U22" s="171"/>
      <c r="V22" s="171"/>
      <c r="W22" s="156"/>
      <c r="X22" s="164"/>
      <c r="Y22" s="156"/>
      <c r="Z22" s="160"/>
    </row>
    <row r="23" spans="1:26">
      <c r="A23" s="155">
        <v>45302</v>
      </c>
      <c r="B23" s="156" t="s">
        <v>17</v>
      </c>
      <c r="C23" s="157">
        <f t="shared" ca="1" si="0"/>
        <v>294</v>
      </c>
      <c r="D23" s="158">
        <v>45302</v>
      </c>
      <c r="E23" s="158" t="str">
        <f t="shared" ca="1" si="6"/>
        <v>Above 180 Days</v>
      </c>
      <c r="F23" s="159" t="s">
        <v>18</v>
      </c>
      <c r="G23" s="160" t="s">
        <v>56</v>
      </c>
      <c r="H23" s="165" t="s">
        <v>46</v>
      </c>
      <c r="I23" s="160">
        <v>313594.68</v>
      </c>
      <c r="J23" s="160">
        <v>313594.68</v>
      </c>
      <c r="K23" s="159">
        <f t="shared" si="1"/>
        <v>0</v>
      </c>
      <c r="L23" s="160">
        <v>31215</v>
      </c>
      <c r="M23" s="160">
        <v>0</v>
      </c>
      <c r="N23" s="162">
        <f t="shared" si="2"/>
        <v>31215</v>
      </c>
      <c r="O23" s="163">
        <f t="shared" si="3"/>
        <v>9.9539316164419633E-2</v>
      </c>
      <c r="P23" s="162">
        <f t="shared" si="4"/>
        <v>31215</v>
      </c>
      <c r="Q23" s="162">
        <f t="shared" si="5"/>
        <v>0</v>
      </c>
      <c r="R23" s="173">
        <f t="shared" si="7"/>
        <v>0</v>
      </c>
      <c r="S23" s="171"/>
      <c r="T23" s="171">
        <f t="shared" si="8"/>
        <v>0</v>
      </c>
      <c r="U23" s="171"/>
      <c r="V23" s="171"/>
      <c r="W23" s="156"/>
      <c r="X23" s="164"/>
      <c r="Y23" s="156"/>
      <c r="Z23" s="160"/>
    </row>
    <row r="24" spans="1:26">
      <c r="A24" s="155">
        <v>45302</v>
      </c>
      <c r="B24" s="156" t="s">
        <v>17</v>
      </c>
      <c r="C24" s="157">
        <f t="shared" ca="1" si="0"/>
        <v>294</v>
      </c>
      <c r="D24" s="158">
        <v>45302</v>
      </c>
      <c r="E24" s="158" t="str">
        <f t="shared" ca="1" si="6"/>
        <v>Above 180 Days</v>
      </c>
      <c r="F24" s="159" t="s">
        <v>18</v>
      </c>
      <c r="G24" s="160" t="s">
        <v>57</v>
      </c>
      <c r="H24" s="165" t="s">
        <v>46</v>
      </c>
      <c r="I24" s="160">
        <v>307306.51</v>
      </c>
      <c r="J24" s="160">
        <v>307306.51</v>
      </c>
      <c r="K24" s="159">
        <f t="shared" si="1"/>
        <v>0</v>
      </c>
      <c r="L24" s="160">
        <v>30589</v>
      </c>
      <c r="M24" s="160">
        <v>0</v>
      </c>
      <c r="N24" s="162">
        <f t="shared" si="2"/>
        <v>30589</v>
      </c>
      <c r="O24" s="163">
        <f t="shared" si="3"/>
        <v>9.953905629919782E-2</v>
      </c>
      <c r="P24" s="162">
        <f t="shared" si="4"/>
        <v>30589</v>
      </c>
      <c r="Q24" s="162">
        <f t="shared" si="5"/>
        <v>0</v>
      </c>
      <c r="R24" s="173">
        <f t="shared" si="7"/>
        <v>0</v>
      </c>
      <c r="S24" s="171"/>
      <c r="T24" s="171">
        <f t="shared" si="8"/>
        <v>0</v>
      </c>
      <c r="U24" s="171"/>
      <c r="V24" s="171"/>
      <c r="W24" s="156"/>
      <c r="X24" s="164"/>
      <c r="Y24" s="156"/>
      <c r="Z24" s="160"/>
    </row>
    <row r="25" spans="1:26">
      <c r="A25" s="155">
        <v>45302</v>
      </c>
      <c r="B25" s="156" t="s">
        <v>17</v>
      </c>
      <c r="C25" s="157">
        <f t="shared" ca="1" si="0"/>
        <v>294</v>
      </c>
      <c r="D25" s="158">
        <v>45302</v>
      </c>
      <c r="E25" s="158" t="str">
        <f t="shared" ca="1" si="6"/>
        <v>Above 180 Days</v>
      </c>
      <c r="F25" s="159" t="s">
        <v>18</v>
      </c>
      <c r="G25" s="160" t="s">
        <v>58</v>
      </c>
      <c r="H25" s="165" t="s">
        <v>46</v>
      </c>
      <c r="I25" s="160">
        <v>25152.5</v>
      </c>
      <c r="J25" s="160">
        <v>25152.5</v>
      </c>
      <c r="K25" s="159">
        <f t="shared" si="1"/>
        <v>0</v>
      </c>
      <c r="L25" s="160">
        <v>2500</v>
      </c>
      <c r="M25" s="160">
        <v>0</v>
      </c>
      <c r="N25" s="162">
        <f t="shared" si="2"/>
        <v>2500</v>
      </c>
      <c r="O25" s="163">
        <f t="shared" si="3"/>
        <v>9.9393698439518938E-2</v>
      </c>
      <c r="P25" s="162">
        <f t="shared" si="4"/>
        <v>2500</v>
      </c>
      <c r="Q25" s="162">
        <f t="shared" si="5"/>
        <v>0</v>
      </c>
      <c r="R25" s="173">
        <f t="shared" si="7"/>
        <v>0</v>
      </c>
      <c r="S25" s="171"/>
      <c r="T25" s="171">
        <f t="shared" si="8"/>
        <v>0</v>
      </c>
      <c r="U25" s="171"/>
      <c r="V25" s="171"/>
      <c r="W25" s="156"/>
      <c r="X25" s="164"/>
      <c r="Y25" s="156"/>
      <c r="Z25" s="160"/>
    </row>
    <row r="26" spans="1:26">
      <c r="A26" s="155">
        <v>45302</v>
      </c>
      <c r="B26" s="156" t="s">
        <v>17</v>
      </c>
      <c r="C26" s="157">
        <f t="shared" ca="1" si="0"/>
        <v>294</v>
      </c>
      <c r="D26" s="158">
        <v>45302</v>
      </c>
      <c r="E26" s="158" t="str">
        <f t="shared" ca="1" si="6"/>
        <v>Above 180 Days</v>
      </c>
      <c r="F26" s="159" t="s">
        <v>18</v>
      </c>
      <c r="G26" s="160" t="s">
        <v>59</v>
      </c>
      <c r="H26" s="165" t="s">
        <v>46</v>
      </c>
      <c r="I26" s="160">
        <v>1079977.95</v>
      </c>
      <c r="J26" s="160">
        <v>1079977.95</v>
      </c>
      <c r="K26" s="159">
        <f t="shared" si="1"/>
        <v>0</v>
      </c>
      <c r="L26" s="160">
        <v>107510</v>
      </c>
      <c r="M26" s="160">
        <v>0</v>
      </c>
      <c r="N26" s="162">
        <f t="shared" si="2"/>
        <v>107510</v>
      </c>
      <c r="O26" s="163">
        <f t="shared" si="3"/>
        <v>9.9548328741341438E-2</v>
      </c>
      <c r="P26" s="162">
        <f t="shared" si="4"/>
        <v>107510</v>
      </c>
      <c r="Q26" s="162">
        <f t="shared" si="5"/>
        <v>0</v>
      </c>
      <c r="R26" s="173">
        <f t="shared" si="7"/>
        <v>0</v>
      </c>
      <c r="S26" s="171"/>
      <c r="T26" s="171">
        <f t="shared" si="8"/>
        <v>0</v>
      </c>
      <c r="U26" s="171"/>
      <c r="V26" s="171"/>
      <c r="W26" s="156"/>
      <c r="X26" s="164"/>
      <c r="Y26" s="156"/>
      <c r="Z26" s="160"/>
    </row>
    <row r="27" spans="1:26">
      <c r="A27" s="155">
        <v>45302</v>
      </c>
      <c r="B27" s="156" t="s">
        <v>17</v>
      </c>
      <c r="C27" s="157">
        <f t="shared" ca="1" si="0"/>
        <v>294</v>
      </c>
      <c r="D27" s="158">
        <v>45302</v>
      </c>
      <c r="E27" s="158" t="str">
        <f t="shared" ca="1" si="6"/>
        <v>Above 180 Days</v>
      </c>
      <c r="F27" s="159" t="s">
        <v>18</v>
      </c>
      <c r="G27" s="160" t="s">
        <v>60</v>
      </c>
      <c r="H27" s="165" t="s">
        <v>46</v>
      </c>
      <c r="I27" s="160">
        <v>99063.61</v>
      </c>
      <c r="J27" s="160">
        <v>99063.61</v>
      </c>
      <c r="K27" s="159">
        <f t="shared" si="1"/>
        <v>0</v>
      </c>
      <c r="L27" s="160">
        <v>9858</v>
      </c>
      <c r="M27" s="160">
        <v>0</v>
      </c>
      <c r="N27" s="162">
        <f t="shared" si="2"/>
        <v>9858</v>
      </c>
      <c r="O27" s="163">
        <f t="shared" si="3"/>
        <v>9.95118187193057E-2</v>
      </c>
      <c r="P27" s="162">
        <f t="shared" si="4"/>
        <v>9858</v>
      </c>
      <c r="Q27" s="162">
        <f t="shared" si="5"/>
        <v>0</v>
      </c>
      <c r="R27" s="173">
        <f t="shared" si="7"/>
        <v>0</v>
      </c>
      <c r="S27" s="171"/>
      <c r="T27" s="171">
        <f t="shared" si="8"/>
        <v>0</v>
      </c>
      <c r="U27" s="171"/>
      <c r="V27" s="171"/>
      <c r="W27" s="156"/>
      <c r="X27" s="164"/>
      <c r="Y27" s="156"/>
      <c r="Z27" s="160"/>
    </row>
    <row r="28" spans="1:26">
      <c r="A28" s="155">
        <v>45302</v>
      </c>
      <c r="B28" s="156" t="s">
        <v>17</v>
      </c>
      <c r="C28" s="157">
        <f t="shared" ca="1" si="0"/>
        <v>294</v>
      </c>
      <c r="D28" s="158">
        <v>45302</v>
      </c>
      <c r="E28" s="158" t="str">
        <f t="shared" ca="1" si="6"/>
        <v>Above 180 Days</v>
      </c>
      <c r="F28" s="159" t="s">
        <v>18</v>
      </c>
      <c r="G28" s="160" t="s">
        <v>61</v>
      </c>
      <c r="H28" s="165" t="s">
        <v>46</v>
      </c>
      <c r="I28" s="160">
        <v>5063</v>
      </c>
      <c r="J28" s="160">
        <v>5063</v>
      </c>
      <c r="K28" s="159">
        <f t="shared" si="1"/>
        <v>0</v>
      </c>
      <c r="L28" s="160">
        <v>500.05</v>
      </c>
      <c r="M28" s="160">
        <v>0</v>
      </c>
      <c r="N28" s="162">
        <f t="shared" si="2"/>
        <v>500.05</v>
      </c>
      <c r="O28" s="163">
        <f t="shared" si="3"/>
        <v>9.8765554019356119E-2</v>
      </c>
      <c r="P28" s="162">
        <f t="shared" si="4"/>
        <v>500.05</v>
      </c>
      <c r="Q28" s="162">
        <f t="shared" si="5"/>
        <v>0</v>
      </c>
      <c r="R28" s="173">
        <f t="shared" si="7"/>
        <v>0</v>
      </c>
      <c r="S28" s="171"/>
      <c r="T28" s="171">
        <f t="shared" si="8"/>
        <v>0</v>
      </c>
      <c r="U28" s="171"/>
      <c r="V28" s="171"/>
      <c r="W28" s="156"/>
      <c r="X28" s="164"/>
      <c r="Y28" s="156"/>
      <c r="Z28" s="160"/>
    </row>
    <row r="29" spans="1:26">
      <c r="A29" s="155">
        <v>45303</v>
      </c>
      <c r="B29" s="156" t="s">
        <v>17</v>
      </c>
      <c r="C29" s="157">
        <f t="shared" ca="1" si="0"/>
        <v>293</v>
      </c>
      <c r="D29" s="158">
        <v>45303</v>
      </c>
      <c r="E29" s="158" t="str">
        <f t="shared" ca="1" si="6"/>
        <v>Above 180 Days</v>
      </c>
      <c r="F29" s="159" t="s">
        <v>18</v>
      </c>
      <c r="G29" s="160" t="s">
        <v>62</v>
      </c>
      <c r="H29" s="165" t="s">
        <v>63</v>
      </c>
      <c r="I29" s="160">
        <v>17166.11</v>
      </c>
      <c r="J29" s="160">
        <v>17166.11</v>
      </c>
      <c r="K29" s="159">
        <f t="shared" si="1"/>
        <v>0</v>
      </c>
      <c r="L29" s="160">
        <v>1704.94</v>
      </c>
      <c r="M29" s="160">
        <v>0</v>
      </c>
      <c r="N29" s="162">
        <f t="shared" si="2"/>
        <v>1704.94</v>
      </c>
      <c r="O29" s="163">
        <f t="shared" si="3"/>
        <v>9.9320113875537325E-2</v>
      </c>
      <c r="P29" s="162">
        <f>N29</f>
        <v>1704.94</v>
      </c>
      <c r="Q29" s="162">
        <f>N29-P29</f>
        <v>0</v>
      </c>
      <c r="R29" s="173">
        <f t="shared" si="7"/>
        <v>0</v>
      </c>
      <c r="S29" s="156"/>
      <c r="T29" s="171">
        <f t="shared" si="8"/>
        <v>0</v>
      </c>
      <c r="U29" s="171"/>
      <c r="V29" s="156"/>
      <c r="W29" s="156"/>
      <c r="X29" s="164"/>
      <c r="Y29" s="156"/>
      <c r="Z29" s="160"/>
    </row>
    <row r="30" spans="1:26">
      <c r="A30" s="155">
        <v>45303</v>
      </c>
      <c r="B30" s="156" t="s">
        <v>17</v>
      </c>
      <c r="C30" s="157">
        <f t="shared" ca="1" si="0"/>
        <v>293</v>
      </c>
      <c r="D30" s="158">
        <v>45303</v>
      </c>
      <c r="E30" s="158" t="str">
        <f t="shared" ca="1" si="6"/>
        <v>Above 180 Days</v>
      </c>
      <c r="F30" s="159" t="s">
        <v>18</v>
      </c>
      <c r="G30" s="160" t="s">
        <v>64</v>
      </c>
      <c r="H30" s="165" t="s">
        <v>63</v>
      </c>
      <c r="I30" s="160">
        <v>5062.5</v>
      </c>
      <c r="J30" s="160">
        <v>5062.5</v>
      </c>
      <c r="K30" s="159">
        <f t="shared" si="1"/>
        <v>0</v>
      </c>
      <c r="L30" s="160">
        <v>1000</v>
      </c>
      <c r="M30" s="160">
        <v>0</v>
      </c>
      <c r="N30" s="162">
        <f t="shared" si="2"/>
        <v>1000</v>
      </c>
      <c r="O30" s="163">
        <f t="shared" si="3"/>
        <v>0.19753086419753085</v>
      </c>
      <c r="P30" s="162">
        <f>N30</f>
        <v>1000</v>
      </c>
      <c r="Q30" s="162">
        <f>N30-P30</f>
        <v>0</v>
      </c>
      <c r="R30" s="173">
        <f t="shared" si="7"/>
        <v>0</v>
      </c>
      <c r="S30" s="156"/>
      <c r="T30" s="171">
        <f t="shared" si="8"/>
        <v>0</v>
      </c>
      <c r="U30" s="171"/>
      <c r="V30" s="156"/>
      <c r="W30" s="156"/>
      <c r="X30" s="164"/>
      <c r="Y30" s="156"/>
      <c r="Z30" s="160"/>
    </row>
    <row r="31" spans="1:26">
      <c r="A31" s="155">
        <v>45303</v>
      </c>
      <c r="B31" s="156" t="s">
        <v>17</v>
      </c>
      <c r="C31" s="157">
        <f t="shared" ca="1" si="0"/>
        <v>293</v>
      </c>
      <c r="D31" s="158">
        <v>45303</v>
      </c>
      <c r="E31" s="158" t="str">
        <f t="shared" ca="1" si="6"/>
        <v>Above 180 Days</v>
      </c>
      <c r="F31" s="159" t="s">
        <v>18</v>
      </c>
      <c r="G31" s="160" t="s">
        <v>65</v>
      </c>
      <c r="H31" s="165" t="s">
        <v>63</v>
      </c>
      <c r="I31" s="160">
        <v>5062.5</v>
      </c>
      <c r="J31" s="160">
        <v>5062.5</v>
      </c>
      <c r="K31" s="159">
        <f t="shared" si="1"/>
        <v>0</v>
      </c>
      <c r="L31" s="160">
        <v>1250</v>
      </c>
      <c r="M31" s="160">
        <v>0</v>
      </c>
      <c r="N31" s="162">
        <f t="shared" si="2"/>
        <v>1250</v>
      </c>
      <c r="O31" s="163">
        <f t="shared" si="3"/>
        <v>0.24691358024691357</v>
      </c>
      <c r="P31" s="162">
        <f>N31</f>
        <v>1250</v>
      </c>
      <c r="Q31" s="162">
        <f>N31-P31</f>
        <v>0</v>
      </c>
      <c r="R31" s="173">
        <f t="shared" si="7"/>
        <v>0</v>
      </c>
      <c r="S31" s="156"/>
      <c r="T31" s="171">
        <f t="shared" si="8"/>
        <v>0</v>
      </c>
      <c r="U31" s="171"/>
      <c r="V31" s="156"/>
      <c r="W31" s="156"/>
      <c r="X31" s="164"/>
      <c r="Y31" s="156"/>
      <c r="Z31" s="160"/>
    </row>
    <row r="32" spans="1:26">
      <c r="A32" s="155">
        <v>45303</v>
      </c>
      <c r="B32" s="156" t="s">
        <v>17</v>
      </c>
      <c r="C32" s="157">
        <f t="shared" ca="1" si="0"/>
        <v>293</v>
      </c>
      <c r="D32" s="158">
        <v>45303</v>
      </c>
      <c r="E32" s="158" t="str">
        <f t="shared" ca="1" si="6"/>
        <v>Above 180 Days</v>
      </c>
      <c r="F32" s="159" t="s">
        <v>18</v>
      </c>
      <c r="G32" s="160" t="s">
        <v>66</v>
      </c>
      <c r="H32" s="165" t="s">
        <v>63</v>
      </c>
      <c r="I32" s="160">
        <v>8603.06</v>
      </c>
      <c r="J32" s="160">
        <v>8603.06</v>
      </c>
      <c r="K32" s="159">
        <f t="shared" si="1"/>
        <v>0</v>
      </c>
      <c r="L32" s="160">
        <v>852.47</v>
      </c>
      <c r="M32" s="160">
        <v>0</v>
      </c>
      <c r="N32" s="162">
        <f t="shared" si="2"/>
        <v>852.47</v>
      </c>
      <c r="O32" s="163">
        <f t="shared" si="3"/>
        <v>9.9089161298421727E-2</v>
      </c>
      <c r="P32" s="162">
        <f>N32</f>
        <v>852.47</v>
      </c>
      <c r="Q32" s="162">
        <f>N32-P32</f>
        <v>0</v>
      </c>
      <c r="R32" s="173">
        <f t="shared" si="7"/>
        <v>0</v>
      </c>
      <c r="S32" s="156"/>
      <c r="T32" s="171">
        <f t="shared" si="8"/>
        <v>0</v>
      </c>
      <c r="U32" s="171"/>
      <c r="V32" s="156"/>
      <c r="W32" s="156"/>
      <c r="X32" s="164"/>
      <c r="Y32" s="156"/>
      <c r="Z32" s="160"/>
    </row>
    <row r="33" spans="1:26">
      <c r="A33" s="155">
        <v>45306</v>
      </c>
      <c r="B33" s="156" t="s">
        <v>17</v>
      </c>
      <c r="C33" s="157">
        <f t="shared" ca="1" si="0"/>
        <v>290</v>
      </c>
      <c r="D33" s="158">
        <v>45306</v>
      </c>
      <c r="E33" s="158" t="str">
        <f t="shared" ca="1" si="6"/>
        <v>Above 180 Days</v>
      </c>
      <c r="F33" s="159" t="s">
        <v>18</v>
      </c>
      <c r="G33" s="160" t="s">
        <v>67</v>
      </c>
      <c r="H33" s="165" t="s">
        <v>68</v>
      </c>
      <c r="I33" s="160">
        <v>464387.38</v>
      </c>
      <c r="J33" s="160">
        <v>464387.38</v>
      </c>
      <c r="K33" s="159">
        <f t="shared" si="1"/>
        <v>0</v>
      </c>
      <c r="L33" s="160">
        <v>92461.4</v>
      </c>
      <c r="M33" s="160">
        <v>0</v>
      </c>
      <c r="N33" s="162">
        <f t="shared" si="2"/>
        <v>92461.4</v>
      </c>
      <c r="O33" s="163">
        <f t="shared" si="3"/>
        <v>0.19910403249976344</v>
      </c>
      <c r="P33" s="162">
        <f t="shared" ref="P33:P58" si="9">O33*J33</f>
        <v>92461.4</v>
      </c>
      <c r="Q33" s="162">
        <f t="shared" ref="Q33:Q68" si="10">O33*K33</f>
        <v>0</v>
      </c>
      <c r="R33" s="173">
        <f t="shared" si="7"/>
        <v>0</v>
      </c>
      <c r="S33" s="156"/>
      <c r="T33" s="171">
        <f t="shared" si="8"/>
        <v>0</v>
      </c>
      <c r="U33" s="171"/>
      <c r="V33" s="156"/>
      <c r="W33" s="156"/>
      <c r="X33" s="164"/>
      <c r="Y33" s="156"/>
      <c r="Z33" s="160"/>
    </row>
    <row r="34" spans="1:26">
      <c r="A34" s="155">
        <v>45313</v>
      </c>
      <c r="B34" s="156" t="s">
        <v>17</v>
      </c>
      <c r="C34" s="157">
        <f t="shared" ca="1" si="0"/>
        <v>283</v>
      </c>
      <c r="D34" s="158">
        <v>45313</v>
      </c>
      <c r="E34" s="158" t="str">
        <f t="shared" ca="1" si="6"/>
        <v>Above 180 Days</v>
      </c>
      <c r="F34" s="159" t="s">
        <v>18</v>
      </c>
      <c r="G34" s="160" t="s">
        <v>69</v>
      </c>
      <c r="H34" s="165" t="s">
        <v>70</v>
      </c>
      <c r="I34" s="160">
        <v>162164.48000000001</v>
      </c>
      <c r="J34" s="160">
        <v>162164.48000000001</v>
      </c>
      <c r="K34" s="159">
        <f t="shared" ref="K34:K65" si="11">I34-J34</f>
        <v>0</v>
      </c>
      <c r="L34" s="160">
        <v>40359.5</v>
      </c>
      <c r="M34" s="160">
        <v>0</v>
      </c>
      <c r="N34" s="162">
        <f t="shared" si="2"/>
        <v>40359.5</v>
      </c>
      <c r="O34" s="163">
        <f t="shared" si="3"/>
        <v>0.24888002600816159</v>
      </c>
      <c r="P34" s="162">
        <f t="shared" si="9"/>
        <v>40359.5</v>
      </c>
      <c r="Q34" s="162">
        <f t="shared" si="10"/>
        <v>0</v>
      </c>
      <c r="R34" s="173">
        <f t="shared" si="7"/>
        <v>0</v>
      </c>
      <c r="S34" s="156"/>
      <c r="T34" s="171">
        <f t="shared" si="8"/>
        <v>0</v>
      </c>
      <c r="U34" s="171"/>
      <c r="V34" s="156"/>
      <c r="W34" s="156"/>
      <c r="X34" s="164"/>
      <c r="Y34" s="156"/>
      <c r="Z34" s="160"/>
    </row>
    <row r="35" spans="1:26">
      <c r="A35" s="155">
        <v>45313</v>
      </c>
      <c r="B35" s="156" t="s">
        <v>17</v>
      </c>
      <c r="C35" s="157">
        <f t="shared" ca="1" si="0"/>
        <v>283</v>
      </c>
      <c r="D35" s="158">
        <v>45313</v>
      </c>
      <c r="E35" s="158" t="str">
        <f t="shared" ca="1" si="6"/>
        <v>Above 180 Days</v>
      </c>
      <c r="F35" s="159" t="s">
        <v>18</v>
      </c>
      <c r="G35" s="160" t="s">
        <v>71</v>
      </c>
      <c r="H35" s="165" t="s">
        <v>70</v>
      </c>
      <c r="I35" s="160">
        <v>28957.73</v>
      </c>
      <c r="J35" s="160">
        <v>28957.73</v>
      </c>
      <c r="K35" s="159">
        <f t="shared" si="11"/>
        <v>0</v>
      </c>
      <c r="L35" s="160">
        <v>7207</v>
      </c>
      <c r="M35" s="160">
        <v>0</v>
      </c>
      <c r="N35" s="162">
        <f t="shared" si="2"/>
        <v>7207</v>
      </c>
      <c r="O35" s="163">
        <f t="shared" si="3"/>
        <v>0.24888000544241556</v>
      </c>
      <c r="P35" s="162">
        <f t="shared" si="9"/>
        <v>7207</v>
      </c>
      <c r="Q35" s="162">
        <f t="shared" si="10"/>
        <v>0</v>
      </c>
      <c r="R35" s="173">
        <f t="shared" si="7"/>
        <v>0</v>
      </c>
      <c r="S35" s="156"/>
      <c r="T35" s="171">
        <f t="shared" si="8"/>
        <v>0</v>
      </c>
      <c r="U35" s="171"/>
      <c r="V35" s="156"/>
      <c r="W35" s="156"/>
      <c r="X35" s="164"/>
      <c r="Y35" s="156"/>
      <c r="Z35" s="160"/>
    </row>
    <row r="36" spans="1:26">
      <c r="A36" s="155">
        <v>45313</v>
      </c>
      <c r="B36" s="156" t="s">
        <v>17</v>
      </c>
      <c r="C36" s="157">
        <f t="shared" ca="1" si="0"/>
        <v>283</v>
      </c>
      <c r="D36" s="158">
        <v>45313</v>
      </c>
      <c r="E36" s="158" t="str">
        <f t="shared" ca="1" si="6"/>
        <v>Above 180 Days</v>
      </c>
      <c r="F36" s="159" t="s">
        <v>18</v>
      </c>
      <c r="G36" s="160" t="s">
        <v>72</v>
      </c>
      <c r="H36" s="165" t="s">
        <v>70</v>
      </c>
      <c r="I36" s="160">
        <v>5022.5</v>
      </c>
      <c r="J36" s="160">
        <v>5022.5</v>
      </c>
      <c r="K36" s="159">
        <f t="shared" si="11"/>
        <v>0</v>
      </c>
      <c r="L36" s="160">
        <v>500</v>
      </c>
      <c r="M36" s="160">
        <v>0</v>
      </c>
      <c r="N36" s="162">
        <f t="shared" si="2"/>
        <v>500</v>
      </c>
      <c r="O36" s="163">
        <f t="shared" si="3"/>
        <v>9.9552015928322551E-2</v>
      </c>
      <c r="P36" s="162">
        <f t="shared" si="9"/>
        <v>500</v>
      </c>
      <c r="Q36" s="162">
        <f t="shared" si="10"/>
        <v>0</v>
      </c>
      <c r="R36" s="173">
        <f t="shared" si="7"/>
        <v>0</v>
      </c>
      <c r="S36" s="156"/>
      <c r="T36" s="171">
        <f t="shared" si="8"/>
        <v>0</v>
      </c>
      <c r="U36" s="171"/>
      <c r="V36" s="156"/>
      <c r="W36" s="156"/>
      <c r="X36" s="164"/>
      <c r="Y36" s="156"/>
      <c r="Z36" s="160"/>
    </row>
    <row r="37" spans="1:26">
      <c r="A37" s="155">
        <v>45313</v>
      </c>
      <c r="B37" s="156" t="s">
        <v>17</v>
      </c>
      <c r="C37" s="157">
        <f t="shared" ca="1" si="0"/>
        <v>283</v>
      </c>
      <c r="D37" s="158">
        <v>45313</v>
      </c>
      <c r="E37" s="158" t="str">
        <f t="shared" ca="1" si="6"/>
        <v>Above 180 Days</v>
      </c>
      <c r="F37" s="159" t="s">
        <v>18</v>
      </c>
      <c r="G37" s="160" t="s">
        <v>73</v>
      </c>
      <c r="H37" s="165" t="s">
        <v>70</v>
      </c>
      <c r="I37" s="160">
        <v>5817.06</v>
      </c>
      <c r="J37" s="160">
        <v>5817.06</v>
      </c>
      <c r="K37" s="159">
        <f t="shared" si="11"/>
        <v>0</v>
      </c>
      <c r="L37" s="160">
        <v>579.1</v>
      </c>
      <c r="M37" s="160">
        <v>0</v>
      </c>
      <c r="N37" s="162">
        <f t="shared" si="2"/>
        <v>579.1</v>
      </c>
      <c r="O37" s="163">
        <f t="shared" si="3"/>
        <v>9.9552007371421294E-2</v>
      </c>
      <c r="P37" s="162">
        <f t="shared" si="9"/>
        <v>579.1</v>
      </c>
      <c r="Q37" s="162">
        <f t="shared" si="10"/>
        <v>0</v>
      </c>
      <c r="R37" s="173">
        <f t="shared" si="7"/>
        <v>0</v>
      </c>
      <c r="S37" s="156"/>
      <c r="T37" s="171">
        <f t="shared" si="8"/>
        <v>0</v>
      </c>
      <c r="U37" s="171"/>
      <c r="V37" s="156"/>
      <c r="W37" s="156"/>
      <c r="X37" s="164"/>
      <c r="Y37" s="156"/>
      <c r="Z37" s="160"/>
    </row>
    <row r="38" spans="1:26">
      <c r="A38" s="155">
        <v>45313</v>
      </c>
      <c r="B38" s="156" t="s">
        <v>17</v>
      </c>
      <c r="C38" s="157">
        <f t="shared" ca="1" si="0"/>
        <v>283</v>
      </c>
      <c r="D38" s="158">
        <v>45313</v>
      </c>
      <c r="E38" s="158" t="str">
        <f t="shared" ca="1" si="6"/>
        <v>Above 180 Days</v>
      </c>
      <c r="F38" s="159" t="s">
        <v>18</v>
      </c>
      <c r="G38" s="160" t="s">
        <v>74</v>
      </c>
      <c r="H38" s="165" t="s">
        <v>70</v>
      </c>
      <c r="I38" s="160">
        <v>22601.25</v>
      </c>
      <c r="J38" s="160">
        <v>22601.25</v>
      </c>
      <c r="K38" s="159">
        <f t="shared" si="11"/>
        <v>0</v>
      </c>
      <c r="L38" s="160">
        <v>4500</v>
      </c>
      <c r="M38" s="160">
        <v>0</v>
      </c>
      <c r="N38" s="162">
        <f t="shared" si="2"/>
        <v>4500</v>
      </c>
      <c r="O38" s="163">
        <f t="shared" si="3"/>
        <v>0.1991040318566451</v>
      </c>
      <c r="P38" s="162">
        <f t="shared" si="9"/>
        <v>4500</v>
      </c>
      <c r="Q38" s="162">
        <f t="shared" si="10"/>
        <v>0</v>
      </c>
      <c r="R38" s="173">
        <f t="shared" si="7"/>
        <v>0</v>
      </c>
      <c r="S38" s="156"/>
      <c r="T38" s="171">
        <f t="shared" si="8"/>
        <v>0</v>
      </c>
      <c r="U38" s="171"/>
      <c r="V38" s="156"/>
      <c r="W38" s="156"/>
      <c r="X38" s="164"/>
      <c r="Y38" s="156"/>
      <c r="Z38" s="160"/>
    </row>
    <row r="39" spans="1:26">
      <c r="A39" s="155">
        <v>45313</v>
      </c>
      <c r="B39" s="156" t="s">
        <v>17</v>
      </c>
      <c r="C39" s="157">
        <f t="shared" ca="1" si="0"/>
        <v>283</v>
      </c>
      <c r="D39" s="158">
        <v>45313</v>
      </c>
      <c r="E39" s="158" t="str">
        <f t="shared" ca="1" si="6"/>
        <v>Above 180 Days</v>
      </c>
      <c r="F39" s="159" t="s">
        <v>18</v>
      </c>
      <c r="G39" s="160" t="s">
        <v>75</v>
      </c>
      <c r="H39" s="165" t="s">
        <v>70</v>
      </c>
      <c r="I39" s="160">
        <v>7533.75</v>
      </c>
      <c r="J39" s="160">
        <v>7533.75</v>
      </c>
      <c r="K39" s="159">
        <f t="shared" si="11"/>
        <v>0</v>
      </c>
      <c r="L39" s="160">
        <v>1500</v>
      </c>
      <c r="M39" s="160">
        <v>0</v>
      </c>
      <c r="N39" s="162">
        <f t="shared" si="2"/>
        <v>1500</v>
      </c>
      <c r="O39" s="163">
        <f t="shared" si="3"/>
        <v>0.1991040318566451</v>
      </c>
      <c r="P39" s="162">
        <f t="shared" si="9"/>
        <v>1500</v>
      </c>
      <c r="Q39" s="162">
        <f t="shared" si="10"/>
        <v>0</v>
      </c>
      <c r="R39" s="173">
        <f t="shared" si="7"/>
        <v>0</v>
      </c>
      <c r="S39" s="156"/>
      <c r="T39" s="171">
        <f t="shared" si="8"/>
        <v>0</v>
      </c>
      <c r="U39" s="171"/>
      <c r="V39" s="156"/>
      <c r="W39" s="156"/>
      <c r="X39" s="164"/>
      <c r="Y39" s="156"/>
      <c r="Z39" s="160"/>
    </row>
    <row r="40" spans="1:26">
      <c r="A40" s="155">
        <v>45313</v>
      </c>
      <c r="B40" s="156" t="s">
        <v>17</v>
      </c>
      <c r="C40" s="157">
        <f t="shared" ca="1" si="0"/>
        <v>283</v>
      </c>
      <c r="D40" s="158">
        <v>45313</v>
      </c>
      <c r="E40" s="158" t="str">
        <f t="shared" ca="1" si="6"/>
        <v>Above 180 Days</v>
      </c>
      <c r="F40" s="159" t="s">
        <v>18</v>
      </c>
      <c r="G40" s="160" t="s">
        <v>76</v>
      </c>
      <c r="H40" s="165" t="s">
        <v>70</v>
      </c>
      <c r="I40" s="160">
        <v>5022.5</v>
      </c>
      <c r="J40" s="160">
        <v>5022.5</v>
      </c>
      <c r="K40" s="159">
        <f t="shared" si="11"/>
        <v>0</v>
      </c>
      <c r="L40" s="160">
        <v>500</v>
      </c>
      <c r="M40" s="160">
        <v>0</v>
      </c>
      <c r="N40" s="162">
        <f t="shared" si="2"/>
        <v>500</v>
      </c>
      <c r="O40" s="163">
        <f t="shared" si="3"/>
        <v>9.9552015928322551E-2</v>
      </c>
      <c r="P40" s="162">
        <f t="shared" si="9"/>
        <v>500</v>
      </c>
      <c r="Q40" s="162">
        <f t="shared" si="10"/>
        <v>0</v>
      </c>
      <c r="R40" s="173">
        <f t="shared" si="7"/>
        <v>0</v>
      </c>
      <c r="S40" s="156"/>
      <c r="T40" s="171">
        <f t="shared" si="8"/>
        <v>0</v>
      </c>
      <c r="U40" s="171"/>
      <c r="V40" s="156"/>
      <c r="W40" s="156"/>
      <c r="X40" s="164"/>
      <c r="Y40" s="156"/>
      <c r="Z40" s="160"/>
    </row>
    <row r="41" spans="1:26">
      <c r="A41" s="155">
        <v>45313</v>
      </c>
      <c r="B41" s="156" t="s">
        <v>17</v>
      </c>
      <c r="C41" s="157">
        <f t="shared" ca="1" si="0"/>
        <v>283</v>
      </c>
      <c r="D41" s="158">
        <v>45313</v>
      </c>
      <c r="E41" s="158" t="str">
        <f t="shared" ca="1" si="6"/>
        <v>Above 180 Days</v>
      </c>
      <c r="F41" s="159" t="s">
        <v>18</v>
      </c>
      <c r="G41" s="160" t="s">
        <v>77</v>
      </c>
      <c r="H41" s="165" t="s">
        <v>78</v>
      </c>
      <c r="I41" s="160">
        <v>856453.59</v>
      </c>
      <c r="J41" s="160">
        <v>856453.59</v>
      </c>
      <c r="K41" s="159">
        <f t="shared" si="11"/>
        <v>0</v>
      </c>
      <c r="L41" s="160">
        <v>213144.25</v>
      </c>
      <c r="M41" s="160">
        <v>80994.820000000007</v>
      </c>
      <c r="N41" s="162">
        <f t="shared" si="2"/>
        <v>294139.07</v>
      </c>
      <c r="O41" s="163">
        <f t="shared" si="3"/>
        <v>0.34343842262369406</v>
      </c>
      <c r="P41" s="162">
        <f t="shared" si="9"/>
        <v>294139.07</v>
      </c>
      <c r="Q41" s="162">
        <f t="shared" si="10"/>
        <v>0</v>
      </c>
      <c r="R41" s="173">
        <f t="shared" si="7"/>
        <v>0</v>
      </c>
      <c r="S41" s="156"/>
      <c r="T41" s="171">
        <f t="shared" si="8"/>
        <v>0</v>
      </c>
      <c r="U41" s="171"/>
      <c r="V41" s="156"/>
      <c r="W41" s="156"/>
      <c r="X41" s="164"/>
      <c r="Y41" s="156"/>
      <c r="Z41" s="160"/>
    </row>
    <row r="42" spans="1:26">
      <c r="A42" s="155">
        <v>45313</v>
      </c>
      <c r="B42" s="156" t="s">
        <v>17</v>
      </c>
      <c r="C42" s="157">
        <f t="shared" ca="1" si="0"/>
        <v>283</v>
      </c>
      <c r="D42" s="158">
        <v>45313</v>
      </c>
      <c r="E42" s="158" t="str">
        <f t="shared" ca="1" si="6"/>
        <v>Above 180 Days</v>
      </c>
      <c r="F42" s="159" t="s">
        <v>18</v>
      </c>
      <c r="G42" s="160" t="s">
        <v>79</v>
      </c>
      <c r="H42" s="165" t="s">
        <v>78</v>
      </c>
      <c r="I42" s="160">
        <v>131880.63</v>
      </c>
      <c r="J42" s="160">
        <v>131880.63</v>
      </c>
      <c r="K42" s="159">
        <f t="shared" si="11"/>
        <v>0</v>
      </c>
      <c r="L42" s="160">
        <v>32812.5</v>
      </c>
      <c r="M42" s="160">
        <v>12468.75</v>
      </c>
      <c r="N42" s="162">
        <f t="shared" si="2"/>
        <v>45281.25</v>
      </c>
      <c r="O42" s="163">
        <f t="shared" si="3"/>
        <v>0.34335027061972634</v>
      </c>
      <c r="P42" s="162">
        <f t="shared" si="9"/>
        <v>45281.25</v>
      </c>
      <c r="Q42" s="162">
        <f t="shared" si="10"/>
        <v>0</v>
      </c>
      <c r="R42" s="173">
        <f t="shared" si="7"/>
        <v>0</v>
      </c>
      <c r="S42" s="156"/>
      <c r="T42" s="171">
        <f t="shared" si="8"/>
        <v>0</v>
      </c>
      <c r="U42" s="171"/>
      <c r="V42" s="156"/>
      <c r="W42" s="156"/>
      <c r="X42" s="164"/>
      <c r="Y42" s="156"/>
      <c r="Z42" s="160"/>
    </row>
    <row r="43" spans="1:26">
      <c r="A43" s="155">
        <v>45313</v>
      </c>
      <c r="B43" s="156" t="s">
        <v>17</v>
      </c>
      <c r="C43" s="157">
        <f t="shared" ca="1" si="0"/>
        <v>283</v>
      </c>
      <c r="D43" s="158">
        <v>45313</v>
      </c>
      <c r="E43" s="158" t="str">
        <f t="shared" ca="1" si="6"/>
        <v>Above 180 Days</v>
      </c>
      <c r="F43" s="159" t="s">
        <v>18</v>
      </c>
      <c r="G43" s="160" t="s">
        <v>80</v>
      </c>
      <c r="H43" s="165" t="s">
        <v>78</v>
      </c>
      <c r="I43" s="160">
        <v>220260.56</v>
      </c>
      <c r="J43" s="160">
        <v>220260.56</v>
      </c>
      <c r="K43" s="159">
        <f t="shared" si="11"/>
        <v>0</v>
      </c>
      <c r="L43" s="160">
        <v>21923.4</v>
      </c>
      <c r="M43" s="160">
        <v>20827.23</v>
      </c>
      <c r="N43" s="162">
        <f t="shared" si="2"/>
        <v>42750.630000000005</v>
      </c>
      <c r="O43" s="163">
        <f t="shared" si="3"/>
        <v>0.19409117092955727</v>
      </c>
      <c r="P43" s="162">
        <f t="shared" si="9"/>
        <v>42750.630000000005</v>
      </c>
      <c r="Q43" s="162">
        <f t="shared" si="10"/>
        <v>0</v>
      </c>
      <c r="R43" s="173">
        <f t="shared" si="7"/>
        <v>0</v>
      </c>
      <c r="S43" s="156"/>
      <c r="T43" s="171">
        <f t="shared" si="8"/>
        <v>0</v>
      </c>
      <c r="U43" s="171"/>
      <c r="V43" s="156"/>
      <c r="W43" s="156"/>
      <c r="X43" s="164"/>
      <c r="Y43" s="156"/>
      <c r="Z43" s="160"/>
    </row>
    <row r="44" spans="1:26">
      <c r="A44" s="155">
        <v>45313</v>
      </c>
      <c r="B44" s="156" t="s">
        <v>17</v>
      </c>
      <c r="C44" s="157">
        <f t="shared" ca="1" si="0"/>
        <v>283</v>
      </c>
      <c r="D44" s="158">
        <v>45313</v>
      </c>
      <c r="E44" s="158" t="str">
        <f t="shared" ca="1" si="6"/>
        <v>Above 180 Days</v>
      </c>
      <c r="F44" s="159" t="s">
        <v>18</v>
      </c>
      <c r="G44" s="160" t="s">
        <v>81</v>
      </c>
      <c r="H44" s="165" t="s">
        <v>78</v>
      </c>
      <c r="I44" s="160">
        <v>580669.13</v>
      </c>
      <c r="J44" s="160">
        <v>580669.13</v>
      </c>
      <c r="K44" s="159">
        <f t="shared" si="11"/>
        <v>0</v>
      </c>
      <c r="L44" s="160">
        <v>115605.6</v>
      </c>
      <c r="M44" s="160">
        <v>54912.66</v>
      </c>
      <c r="N44" s="162">
        <f t="shared" si="2"/>
        <v>170518.26</v>
      </c>
      <c r="O44" s="163">
        <f t="shared" si="3"/>
        <v>0.29365821461871067</v>
      </c>
      <c r="P44" s="162">
        <f t="shared" si="9"/>
        <v>170518.26</v>
      </c>
      <c r="Q44" s="162">
        <f t="shared" si="10"/>
        <v>0</v>
      </c>
      <c r="R44" s="173">
        <f t="shared" si="7"/>
        <v>0</v>
      </c>
      <c r="S44" s="156"/>
      <c r="T44" s="171">
        <f t="shared" si="8"/>
        <v>0</v>
      </c>
      <c r="U44" s="171"/>
      <c r="V44" s="156"/>
      <c r="W44" s="156"/>
      <c r="X44" s="164"/>
      <c r="Y44" s="156"/>
      <c r="Z44" s="160"/>
    </row>
    <row r="45" spans="1:26">
      <c r="A45" s="155">
        <v>45314</v>
      </c>
      <c r="B45" s="156" t="s">
        <v>17</v>
      </c>
      <c r="C45" s="157">
        <f t="shared" ca="1" si="0"/>
        <v>282</v>
      </c>
      <c r="D45" s="158">
        <v>45314</v>
      </c>
      <c r="E45" s="158" t="str">
        <f t="shared" ca="1" si="6"/>
        <v>Above 180 Days</v>
      </c>
      <c r="F45" s="159" t="s">
        <v>18</v>
      </c>
      <c r="G45" s="160" t="s">
        <v>82</v>
      </c>
      <c r="H45" s="165" t="s">
        <v>78</v>
      </c>
      <c r="I45" s="160">
        <v>1118567.82</v>
      </c>
      <c r="J45" s="160">
        <v>1118567.82</v>
      </c>
      <c r="K45" s="159">
        <f t="shared" si="11"/>
        <v>0</v>
      </c>
      <c r="L45" s="160">
        <v>111351.7</v>
      </c>
      <c r="M45" s="160">
        <v>105784.12</v>
      </c>
      <c r="N45" s="162">
        <f t="shared" si="2"/>
        <v>217135.82</v>
      </c>
      <c r="O45" s="163">
        <f t="shared" si="3"/>
        <v>0.19411949469456397</v>
      </c>
      <c r="P45" s="162">
        <f t="shared" si="9"/>
        <v>217135.82</v>
      </c>
      <c r="Q45" s="162">
        <f t="shared" si="10"/>
        <v>0</v>
      </c>
      <c r="R45" s="173">
        <f t="shared" si="7"/>
        <v>0</v>
      </c>
      <c r="S45" s="156"/>
      <c r="T45" s="171">
        <f t="shared" si="8"/>
        <v>0</v>
      </c>
      <c r="U45" s="171"/>
      <c r="V45" s="156"/>
      <c r="W45" s="156"/>
      <c r="X45" s="164"/>
      <c r="Y45" s="156"/>
      <c r="Z45" s="160"/>
    </row>
    <row r="46" spans="1:26">
      <c r="A46" s="155">
        <v>45314</v>
      </c>
      <c r="B46" s="156" t="s">
        <v>17</v>
      </c>
      <c r="C46" s="157">
        <f t="shared" ca="1" si="0"/>
        <v>282</v>
      </c>
      <c r="D46" s="158">
        <v>45314</v>
      </c>
      <c r="E46" s="158" t="str">
        <f t="shared" ca="1" si="6"/>
        <v>Above 180 Days</v>
      </c>
      <c r="F46" s="159" t="s">
        <v>18</v>
      </c>
      <c r="G46" s="160" t="s">
        <v>83</v>
      </c>
      <c r="H46" s="165" t="s">
        <v>78</v>
      </c>
      <c r="I46" s="160">
        <v>50265</v>
      </c>
      <c r="J46" s="160">
        <v>50265</v>
      </c>
      <c r="K46" s="159">
        <f t="shared" si="11"/>
        <v>0</v>
      </c>
      <c r="L46" s="160">
        <v>10000</v>
      </c>
      <c r="M46" s="160">
        <v>4750</v>
      </c>
      <c r="N46" s="162">
        <f t="shared" si="2"/>
        <v>14750</v>
      </c>
      <c r="O46" s="163">
        <f t="shared" si="3"/>
        <v>0.29344474286282701</v>
      </c>
      <c r="P46" s="162">
        <f t="shared" si="9"/>
        <v>14750</v>
      </c>
      <c r="Q46" s="162">
        <f t="shared" si="10"/>
        <v>0</v>
      </c>
      <c r="R46" s="173">
        <f t="shared" si="7"/>
        <v>0</v>
      </c>
      <c r="S46" s="156"/>
      <c r="T46" s="171">
        <f t="shared" si="8"/>
        <v>0</v>
      </c>
      <c r="U46" s="171"/>
      <c r="V46" s="156"/>
      <c r="W46" s="156"/>
      <c r="X46" s="164"/>
      <c r="Y46" s="156"/>
      <c r="Z46" s="160"/>
    </row>
    <row r="47" spans="1:26">
      <c r="A47" s="155">
        <v>45314</v>
      </c>
      <c r="B47" s="156" t="s">
        <v>17</v>
      </c>
      <c r="C47" s="157">
        <f t="shared" ca="1" si="0"/>
        <v>282</v>
      </c>
      <c r="D47" s="158">
        <v>45314</v>
      </c>
      <c r="E47" s="158" t="str">
        <f t="shared" ca="1" si="6"/>
        <v>Above 180 Days</v>
      </c>
      <c r="F47" s="159" t="s">
        <v>18</v>
      </c>
      <c r="G47" s="160" t="s">
        <v>84</v>
      </c>
      <c r="H47" s="165" t="s">
        <v>78</v>
      </c>
      <c r="I47" s="160">
        <v>80210.149999999994</v>
      </c>
      <c r="J47" s="160">
        <v>80210.149999999994</v>
      </c>
      <c r="K47" s="159">
        <f t="shared" si="11"/>
        <v>0</v>
      </c>
      <c r="L47" s="160">
        <v>7981.1</v>
      </c>
      <c r="M47" s="160">
        <v>7582.05</v>
      </c>
      <c r="N47" s="162">
        <f t="shared" si="2"/>
        <v>15563.150000000001</v>
      </c>
      <c r="O47" s="163">
        <f t="shared" si="3"/>
        <v>0.19402968327574505</v>
      </c>
      <c r="P47" s="162">
        <f t="shared" si="9"/>
        <v>15563.15</v>
      </c>
      <c r="Q47" s="162">
        <f t="shared" si="10"/>
        <v>0</v>
      </c>
      <c r="R47" s="173">
        <f t="shared" si="7"/>
        <v>0</v>
      </c>
      <c r="S47" s="156"/>
      <c r="T47" s="171">
        <f t="shared" si="8"/>
        <v>0</v>
      </c>
      <c r="U47" s="171"/>
      <c r="V47" s="156"/>
      <c r="W47" s="156"/>
      <c r="X47" s="164"/>
      <c r="Y47" s="156"/>
      <c r="Z47" s="160"/>
    </row>
    <row r="48" spans="1:26">
      <c r="A48" s="155">
        <v>45314</v>
      </c>
      <c r="B48" s="156" t="s">
        <v>17</v>
      </c>
      <c r="C48" s="157">
        <f t="shared" ca="1" si="0"/>
        <v>282</v>
      </c>
      <c r="D48" s="158">
        <v>45314</v>
      </c>
      <c r="E48" s="158" t="str">
        <f t="shared" ca="1" si="6"/>
        <v>Above 180 Days</v>
      </c>
      <c r="F48" s="159" t="s">
        <v>18</v>
      </c>
      <c r="G48" s="160" t="s">
        <v>85</v>
      </c>
      <c r="H48" s="165" t="s">
        <v>78</v>
      </c>
      <c r="I48" s="160">
        <v>75377.5</v>
      </c>
      <c r="J48" s="160">
        <v>75377.5</v>
      </c>
      <c r="K48" s="159">
        <f t="shared" si="11"/>
        <v>0</v>
      </c>
      <c r="L48" s="160">
        <v>15000</v>
      </c>
      <c r="M48" s="160">
        <v>7125</v>
      </c>
      <c r="N48" s="162">
        <f t="shared" si="2"/>
        <v>22125</v>
      </c>
      <c r="O48" s="163">
        <f t="shared" si="3"/>
        <v>0.29352260289874299</v>
      </c>
      <c r="P48" s="162">
        <f t="shared" si="9"/>
        <v>22125</v>
      </c>
      <c r="Q48" s="162">
        <f t="shared" si="10"/>
        <v>0</v>
      </c>
      <c r="R48" s="173">
        <f t="shared" si="7"/>
        <v>0</v>
      </c>
      <c r="S48" s="156"/>
      <c r="T48" s="171">
        <f t="shared" si="8"/>
        <v>0</v>
      </c>
      <c r="U48" s="171"/>
      <c r="V48" s="156"/>
      <c r="W48" s="156"/>
      <c r="X48" s="164"/>
      <c r="Y48" s="156"/>
      <c r="Z48" s="160"/>
    </row>
    <row r="49" spans="1:26">
      <c r="A49" s="155">
        <v>45314</v>
      </c>
      <c r="B49" s="156" t="s">
        <v>17</v>
      </c>
      <c r="C49" s="157">
        <f t="shared" ca="1" si="0"/>
        <v>282</v>
      </c>
      <c r="D49" s="158">
        <v>45314</v>
      </c>
      <c r="E49" s="158" t="str">
        <f t="shared" ca="1" si="6"/>
        <v>Above 180 Days</v>
      </c>
      <c r="F49" s="159" t="s">
        <v>18</v>
      </c>
      <c r="G49" s="160" t="s">
        <v>86</v>
      </c>
      <c r="H49" s="165" t="s">
        <v>78</v>
      </c>
      <c r="I49" s="160">
        <v>535260.80000000005</v>
      </c>
      <c r="J49" s="160">
        <v>535260.80000000005</v>
      </c>
      <c r="K49" s="159">
        <f t="shared" si="11"/>
        <v>0</v>
      </c>
      <c r="L49" s="160">
        <v>53282.31</v>
      </c>
      <c r="M49" s="160">
        <v>50618.19</v>
      </c>
      <c r="N49" s="162">
        <f t="shared" si="2"/>
        <v>103900.5</v>
      </c>
      <c r="O49" s="163">
        <f t="shared" si="3"/>
        <v>0.19411191703184688</v>
      </c>
      <c r="P49" s="162">
        <f t="shared" si="9"/>
        <v>103900.5</v>
      </c>
      <c r="Q49" s="162">
        <f t="shared" si="10"/>
        <v>0</v>
      </c>
      <c r="R49" s="173">
        <f t="shared" si="7"/>
        <v>0</v>
      </c>
      <c r="S49" s="156"/>
      <c r="T49" s="171">
        <f t="shared" si="8"/>
        <v>0</v>
      </c>
      <c r="U49" s="171"/>
      <c r="V49" s="156"/>
      <c r="W49" s="156"/>
      <c r="X49" s="164"/>
      <c r="Y49" s="156"/>
      <c r="Z49" s="160"/>
    </row>
    <row r="50" spans="1:26">
      <c r="A50" s="155">
        <v>45314</v>
      </c>
      <c r="B50" s="156" t="s">
        <v>17</v>
      </c>
      <c r="C50" s="157">
        <f t="shared" ca="1" si="0"/>
        <v>282</v>
      </c>
      <c r="D50" s="158">
        <v>45314</v>
      </c>
      <c r="E50" s="158" t="str">
        <f t="shared" ca="1" si="6"/>
        <v>Above 180 Days</v>
      </c>
      <c r="F50" s="159" t="s">
        <v>18</v>
      </c>
      <c r="G50" s="160" t="s">
        <v>87</v>
      </c>
      <c r="H50" s="165" t="s">
        <v>78</v>
      </c>
      <c r="I50" s="160">
        <v>1114461.46</v>
      </c>
      <c r="J50" s="160">
        <v>1114461.46</v>
      </c>
      <c r="K50" s="159">
        <f t="shared" si="11"/>
        <v>0</v>
      </c>
      <c r="L50" s="160">
        <v>110942.9</v>
      </c>
      <c r="M50" s="160">
        <v>79046.820000000007</v>
      </c>
      <c r="N50" s="162">
        <f t="shared" si="2"/>
        <v>189989.72</v>
      </c>
      <c r="O50" s="163">
        <f t="shared" si="3"/>
        <v>0.17047670719811164</v>
      </c>
      <c r="P50" s="162">
        <f t="shared" si="9"/>
        <v>189989.72</v>
      </c>
      <c r="Q50" s="162">
        <f t="shared" si="10"/>
        <v>0</v>
      </c>
      <c r="R50" s="173">
        <f t="shared" si="7"/>
        <v>0</v>
      </c>
      <c r="S50" s="156"/>
      <c r="T50" s="171">
        <f t="shared" si="8"/>
        <v>0</v>
      </c>
      <c r="U50" s="171"/>
      <c r="V50" s="156"/>
      <c r="W50" s="156"/>
      <c r="X50" s="164"/>
      <c r="Y50" s="156"/>
      <c r="Z50" s="160"/>
    </row>
    <row r="51" spans="1:26">
      <c r="A51" s="155">
        <v>45314</v>
      </c>
      <c r="B51" s="156" t="s">
        <v>17</v>
      </c>
      <c r="C51" s="157">
        <f t="shared" ca="1" si="0"/>
        <v>282</v>
      </c>
      <c r="D51" s="158">
        <v>45314</v>
      </c>
      <c r="E51" s="158" t="str">
        <f t="shared" ca="1" si="6"/>
        <v>Above 180 Days</v>
      </c>
      <c r="F51" s="159" t="s">
        <v>18</v>
      </c>
      <c r="G51" s="160" t="s">
        <v>88</v>
      </c>
      <c r="H51" s="165" t="s">
        <v>78</v>
      </c>
      <c r="I51" s="160">
        <v>280295.5</v>
      </c>
      <c r="J51" s="160">
        <v>280295.5</v>
      </c>
      <c r="K51" s="159">
        <f t="shared" si="11"/>
        <v>0</v>
      </c>
      <c r="L51" s="160">
        <v>27900</v>
      </c>
      <c r="M51" s="160">
        <v>0</v>
      </c>
      <c r="N51" s="162">
        <f t="shared" si="2"/>
        <v>27900</v>
      </c>
      <c r="O51" s="163">
        <f t="shared" si="3"/>
        <v>9.9537809204928371E-2</v>
      </c>
      <c r="P51" s="162">
        <f t="shared" si="9"/>
        <v>27900</v>
      </c>
      <c r="Q51" s="162">
        <f t="shared" si="10"/>
        <v>0</v>
      </c>
      <c r="R51" s="173">
        <f t="shared" si="7"/>
        <v>0</v>
      </c>
      <c r="S51" s="156"/>
      <c r="T51" s="171">
        <f t="shared" si="8"/>
        <v>0</v>
      </c>
      <c r="U51" s="171"/>
      <c r="V51" s="156"/>
      <c r="W51" s="156"/>
      <c r="X51" s="164"/>
      <c r="Y51" s="156"/>
      <c r="Z51" s="160"/>
    </row>
    <row r="52" spans="1:26">
      <c r="A52" s="155">
        <v>45315</v>
      </c>
      <c r="B52" s="156" t="s">
        <v>17</v>
      </c>
      <c r="C52" s="157">
        <f t="shared" ca="1" si="0"/>
        <v>281</v>
      </c>
      <c r="D52" s="158">
        <v>45315</v>
      </c>
      <c r="E52" s="158" t="str">
        <f t="shared" ca="1" si="6"/>
        <v>Above 180 Days</v>
      </c>
      <c r="F52" s="159" t="s">
        <v>18</v>
      </c>
      <c r="G52" s="160" t="s">
        <v>89</v>
      </c>
      <c r="H52" s="165" t="s">
        <v>90</v>
      </c>
      <c r="I52" s="160">
        <v>55450929.340000004</v>
      </c>
      <c r="J52" s="160">
        <v>55450929.340000004</v>
      </c>
      <c r="K52" s="159">
        <f t="shared" si="11"/>
        <v>0</v>
      </c>
      <c r="L52" s="160">
        <v>5520251.7999999998</v>
      </c>
      <c r="M52" s="160">
        <v>0</v>
      </c>
      <c r="N52" s="162">
        <f t="shared" si="2"/>
        <v>5520251.7999999998</v>
      </c>
      <c r="O52" s="163">
        <f t="shared" si="3"/>
        <v>9.9552015912164685E-2</v>
      </c>
      <c r="P52" s="162">
        <f t="shared" si="9"/>
        <v>5520251.7999999998</v>
      </c>
      <c r="Q52" s="162">
        <f t="shared" si="10"/>
        <v>0</v>
      </c>
      <c r="R52" s="173">
        <f t="shared" si="7"/>
        <v>0</v>
      </c>
      <c r="S52" s="156"/>
      <c r="T52" s="171">
        <f t="shared" si="8"/>
        <v>0</v>
      </c>
      <c r="U52" s="171"/>
      <c r="V52" s="156"/>
      <c r="W52" s="156"/>
      <c r="X52" s="164"/>
      <c r="Y52" s="156"/>
      <c r="Z52" s="160"/>
    </row>
    <row r="53" spans="1:26">
      <c r="A53" s="155">
        <v>45317</v>
      </c>
      <c r="B53" s="156" t="s">
        <v>17</v>
      </c>
      <c r="C53" s="157">
        <f t="shared" ca="1" si="0"/>
        <v>279</v>
      </c>
      <c r="D53" s="158">
        <v>45317</v>
      </c>
      <c r="E53" s="158" t="str">
        <f t="shared" ca="1" si="6"/>
        <v>Above 180 Days</v>
      </c>
      <c r="F53" s="159" t="s">
        <v>18</v>
      </c>
      <c r="G53" s="160" t="s">
        <v>91</v>
      </c>
      <c r="H53" s="165" t="s">
        <v>92</v>
      </c>
      <c r="I53" s="160">
        <v>15491.22</v>
      </c>
      <c r="J53" s="160">
        <v>15491.22</v>
      </c>
      <c r="K53" s="159">
        <f t="shared" si="11"/>
        <v>0</v>
      </c>
      <c r="L53" s="160">
        <v>1538.2</v>
      </c>
      <c r="M53" s="160">
        <v>0</v>
      </c>
      <c r="N53" s="162">
        <f t="shared" si="2"/>
        <v>1538.2</v>
      </c>
      <c r="O53" s="163">
        <f t="shared" si="3"/>
        <v>9.9294955465095716E-2</v>
      </c>
      <c r="P53" s="162">
        <f t="shared" si="9"/>
        <v>1538.2</v>
      </c>
      <c r="Q53" s="162">
        <f t="shared" si="10"/>
        <v>0</v>
      </c>
      <c r="R53" s="173">
        <f t="shared" si="7"/>
        <v>0</v>
      </c>
      <c r="S53" s="156"/>
      <c r="T53" s="171">
        <f t="shared" si="8"/>
        <v>0</v>
      </c>
      <c r="U53" s="171"/>
      <c r="V53" s="156"/>
      <c r="W53" s="156"/>
      <c r="X53" s="164"/>
      <c r="Y53" s="156"/>
      <c r="Z53" s="160"/>
    </row>
    <row r="54" spans="1:26">
      <c r="A54" s="155">
        <v>45317</v>
      </c>
      <c r="B54" s="156" t="s">
        <v>17</v>
      </c>
      <c r="C54" s="157">
        <f t="shared" ca="1" si="0"/>
        <v>279</v>
      </c>
      <c r="D54" s="158">
        <v>45317</v>
      </c>
      <c r="E54" s="158" t="str">
        <f t="shared" ca="1" si="6"/>
        <v>Above 180 Days</v>
      </c>
      <c r="F54" s="159" t="s">
        <v>18</v>
      </c>
      <c r="G54" s="160" t="s">
        <v>93</v>
      </c>
      <c r="H54" s="165" t="s">
        <v>92</v>
      </c>
      <c r="I54" s="160">
        <v>25152.5</v>
      </c>
      <c r="J54" s="160">
        <v>25152.5</v>
      </c>
      <c r="K54" s="159">
        <f t="shared" si="11"/>
        <v>0</v>
      </c>
      <c r="L54" s="160">
        <v>2500</v>
      </c>
      <c r="M54" s="160">
        <v>0</v>
      </c>
      <c r="N54" s="162">
        <f t="shared" si="2"/>
        <v>2500</v>
      </c>
      <c r="O54" s="163">
        <f t="shared" si="3"/>
        <v>9.9393698439518938E-2</v>
      </c>
      <c r="P54" s="162">
        <f t="shared" si="9"/>
        <v>2500</v>
      </c>
      <c r="Q54" s="162">
        <f t="shared" si="10"/>
        <v>0</v>
      </c>
      <c r="R54" s="173">
        <f t="shared" si="7"/>
        <v>0</v>
      </c>
      <c r="S54" s="156"/>
      <c r="T54" s="171">
        <f t="shared" si="8"/>
        <v>0</v>
      </c>
      <c r="U54" s="171"/>
      <c r="V54" s="156"/>
      <c r="W54" s="156"/>
      <c r="X54" s="164"/>
      <c r="Y54" s="156"/>
      <c r="Z54" s="160"/>
    </row>
    <row r="55" spans="1:26">
      <c r="A55" s="155">
        <v>45317</v>
      </c>
      <c r="B55" s="156" t="s">
        <v>17</v>
      </c>
      <c r="C55" s="157">
        <f t="shared" ca="1" si="0"/>
        <v>279</v>
      </c>
      <c r="D55" s="158">
        <v>45317</v>
      </c>
      <c r="E55" s="158" t="str">
        <f t="shared" ca="1" si="6"/>
        <v>Above 180 Days</v>
      </c>
      <c r="F55" s="159" t="s">
        <v>18</v>
      </c>
      <c r="G55" s="160" t="s">
        <v>94</v>
      </c>
      <c r="H55" s="165" t="s">
        <v>92</v>
      </c>
      <c r="I55" s="160">
        <v>266164.19</v>
      </c>
      <c r="J55" s="160">
        <v>266164.19</v>
      </c>
      <c r="K55" s="159">
        <f t="shared" si="11"/>
        <v>0</v>
      </c>
      <c r="L55" s="160">
        <v>52986.400000000001</v>
      </c>
      <c r="M55" s="160">
        <v>0</v>
      </c>
      <c r="N55" s="162">
        <f t="shared" si="2"/>
        <v>52986.400000000001</v>
      </c>
      <c r="O55" s="163">
        <f t="shared" si="3"/>
        <v>0.19907411286244028</v>
      </c>
      <c r="P55" s="162">
        <f t="shared" si="9"/>
        <v>52986.400000000001</v>
      </c>
      <c r="Q55" s="162">
        <f t="shared" si="10"/>
        <v>0</v>
      </c>
      <c r="R55" s="173">
        <f t="shared" si="7"/>
        <v>0</v>
      </c>
      <c r="S55" s="156"/>
      <c r="T55" s="171">
        <f t="shared" si="8"/>
        <v>0</v>
      </c>
      <c r="U55" s="171"/>
      <c r="V55" s="156"/>
      <c r="W55" s="156"/>
      <c r="X55" s="164"/>
      <c r="Y55" s="156"/>
      <c r="Z55" s="160"/>
    </row>
    <row r="56" spans="1:26">
      <c r="A56" s="155">
        <v>45320</v>
      </c>
      <c r="B56" s="156" t="s">
        <v>17</v>
      </c>
      <c r="C56" s="157">
        <f t="shared" ca="1" si="0"/>
        <v>276</v>
      </c>
      <c r="D56" s="158">
        <v>45320</v>
      </c>
      <c r="E56" s="158" t="str">
        <f t="shared" ca="1" si="6"/>
        <v>Above 180 Days</v>
      </c>
      <c r="F56" s="159" t="s">
        <v>18</v>
      </c>
      <c r="G56" s="160" t="s">
        <v>95</v>
      </c>
      <c r="H56" s="161" t="s">
        <v>20</v>
      </c>
      <c r="I56" s="160">
        <v>43729803.359999999</v>
      </c>
      <c r="J56" s="160">
        <v>43729803.359999999</v>
      </c>
      <c r="K56" s="159">
        <f t="shared" si="11"/>
        <v>0</v>
      </c>
      <c r="L56" s="160"/>
      <c r="M56" s="160">
        <v>0</v>
      </c>
      <c r="N56" s="162">
        <f t="shared" si="2"/>
        <v>0</v>
      </c>
      <c r="O56" s="163">
        <f t="shared" si="3"/>
        <v>0</v>
      </c>
      <c r="P56" s="162">
        <f t="shared" si="9"/>
        <v>0</v>
      </c>
      <c r="Q56" s="162">
        <f t="shared" si="10"/>
        <v>0</v>
      </c>
      <c r="R56" s="173">
        <f t="shared" si="7"/>
        <v>0</v>
      </c>
      <c r="S56" s="156"/>
      <c r="T56" s="171">
        <f t="shared" si="8"/>
        <v>0</v>
      </c>
      <c r="U56" s="171"/>
      <c r="V56" s="156"/>
      <c r="W56" s="156"/>
      <c r="X56" s="164"/>
      <c r="Y56" s="156"/>
      <c r="Z56" s="160"/>
    </row>
    <row r="57" spans="1:26">
      <c r="A57" s="155">
        <v>45320</v>
      </c>
      <c r="B57" s="156" t="s">
        <v>17</v>
      </c>
      <c r="C57" s="157">
        <f t="shared" ca="1" si="0"/>
        <v>276</v>
      </c>
      <c r="D57" s="158">
        <v>45320</v>
      </c>
      <c r="E57" s="158" t="str">
        <f t="shared" ca="1" si="6"/>
        <v>Above 180 Days</v>
      </c>
      <c r="F57" s="159" t="s">
        <v>18</v>
      </c>
      <c r="G57" s="160" t="s">
        <v>96</v>
      </c>
      <c r="H57" s="161" t="s">
        <v>20</v>
      </c>
      <c r="I57" s="160">
        <v>173039</v>
      </c>
      <c r="J57" s="160">
        <v>173039</v>
      </c>
      <c r="K57" s="159">
        <f t="shared" si="11"/>
        <v>0</v>
      </c>
      <c r="L57" s="160"/>
      <c r="M57" s="160">
        <v>0</v>
      </c>
      <c r="N57" s="162">
        <f t="shared" si="2"/>
        <v>0</v>
      </c>
      <c r="O57" s="163">
        <f t="shared" si="3"/>
        <v>0</v>
      </c>
      <c r="P57" s="162">
        <f t="shared" si="9"/>
        <v>0</v>
      </c>
      <c r="Q57" s="162">
        <f t="shared" si="10"/>
        <v>0</v>
      </c>
      <c r="R57" s="173">
        <f t="shared" si="7"/>
        <v>0</v>
      </c>
      <c r="S57" s="156"/>
      <c r="T57" s="171">
        <f t="shared" si="8"/>
        <v>0</v>
      </c>
      <c r="U57" s="171"/>
      <c r="V57" s="156"/>
      <c r="W57" s="156"/>
      <c r="X57" s="164"/>
      <c r="Y57" s="156"/>
      <c r="Z57" s="160"/>
    </row>
    <row r="58" spans="1:26">
      <c r="A58" s="155">
        <v>45320</v>
      </c>
      <c r="B58" s="156" t="s">
        <v>17</v>
      </c>
      <c r="C58" s="157">
        <f t="shared" ca="1" si="0"/>
        <v>276</v>
      </c>
      <c r="D58" s="158">
        <v>45320</v>
      </c>
      <c r="E58" s="158" t="str">
        <f t="shared" ca="1" si="6"/>
        <v>Above 180 Days</v>
      </c>
      <c r="F58" s="159" t="s">
        <v>18</v>
      </c>
      <c r="G58" s="160" t="s">
        <v>97</v>
      </c>
      <c r="H58" s="161" t="s">
        <v>20</v>
      </c>
      <c r="I58" s="160">
        <v>749890.78</v>
      </c>
      <c r="J58" s="160">
        <v>0</v>
      </c>
      <c r="K58" s="159">
        <f t="shared" si="11"/>
        <v>749890.78</v>
      </c>
      <c r="L58" s="160"/>
      <c r="M58" s="160">
        <v>0</v>
      </c>
      <c r="N58" s="162">
        <f t="shared" si="2"/>
        <v>0</v>
      </c>
      <c r="O58" s="163">
        <f t="shared" si="3"/>
        <v>0</v>
      </c>
      <c r="P58" s="162">
        <f t="shared" si="9"/>
        <v>0</v>
      </c>
      <c r="Q58" s="162">
        <f t="shared" si="10"/>
        <v>0</v>
      </c>
      <c r="R58" s="173">
        <f t="shared" si="7"/>
        <v>0</v>
      </c>
      <c r="S58" s="156"/>
      <c r="T58" s="171">
        <f t="shared" si="8"/>
        <v>0</v>
      </c>
      <c r="U58" s="171"/>
      <c r="V58" s="156"/>
      <c r="W58" s="156"/>
      <c r="X58" s="164"/>
      <c r="Y58" s="156"/>
      <c r="Z58" s="160"/>
    </row>
    <row r="59" spans="1:26">
      <c r="A59" s="155">
        <v>45321</v>
      </c>
      <c r="B59" s="156" t="s">
        <v>17</v>
      </c>
      <c r="C59" s="157">
        <f t="shared" ca="1" si="0"/>
        <v>275</v>
      </c>
      <c r="D59" s="158">
        <v>45321</v>
      </c>
      <c r="E59" s="158" t="str">
        <f t="shared" ca="1" si="6"/>
        <v>Above 180 Days</v>
      </c>
      <c r="F59" s="159" t="s">
        <v>18</v>
      </c>
      <c r="G59" s="160" t="s">
        <v>98</v>
      </c>
      <c r="H59" s="165" t="s">
        <v>63</v>
      </c>
      <c r="I59" s="160">
        <v>6068.18</v>
      </c>
      <c r="J59" s="160">
        <f>I59</f>
        <v>6068.18</v>
      </c>
      <c r="K59" s="159">
        <f t="shared" si="11"/>
        <v>0</v>
      </c>
      <c r="L59" s="160">
        <v>604.1</v>
      </c>
      <c r="M59" s="160">
        <v>0</v>
      </c>
      <c r="N59" s="162">
        <f t="shared" si="2"/>
        <v>604.1</v>
      </c>
      <c r="O59" s="163">
        <f t="shared" si="3"/>
        <v>9.955208975343513E-2</v>
      </c>
      <c r="P59" s="162">
        <f>N59</f>
        <v>604.1</v>
      </c>
      <c r="Q59" s="162">
        <f t="shared" si="10"/>
        <v>0</v>
      </c>
      <c r="R59" s="173">
        <f t="shared" si="7"/>
        <v>0</v>
      </c>
      <c r="S59" s="156"/>
      <c r="T59" s="171">
        <f t="shared" si="8"/>
        <v>0</v>
      </c>
      <c r="U59" s="171"/>
      <c r="V59" s="156"/>
      <c r="W59" s="156"/>
      <c r="X59" s="164"/>
      <c r="Y59" s="156"/>
      <c r="Z59" s="160"/>
    </row>
    <row r="60" spans="1:26">
      <c r="A60" s="155">
        <v>45321</v>
      </c>
      <c r="B60" s="156" t="s">
        <v>17</v>
      </c>
      <c r="C60" s="157">
        <f t="shared" ca="1" si="0"/>
        <v>275</v>
      </c>
      <c r="D60" s="158">
        <v>45321</v>
      </c>
      <c r="E60" s="158" t="str">
        <f t="shared" ca="1" si="6"/>
        <v>Above 180 Days</v>
      </c>
      <c r="F60" s="159" t="s">
        <v>18</v>
      </c>
      <c r="G60" s="160" t="s">
        <v>99</v>
      </c>
      <c r="H60" s="165" t="s">
        <v>46</v>
      </c>
      <c r="I60" s="160">
        <v>5576432</v>
      </c>
      <c r="J60" s="160">
        <f>I60</f>
        <v>5576432</v>
      </c>
      <c r="K60" s="159">
        <f t="shared" si="11"/>
        <v>0</v>
      </c>
      <c r="L60" s="160">
        <v>444112.85</v>
      </c>
      <c r="M60" s="160">
        <v>0</v>
      </c>
      <c r="N60" s="162">
        <f t="shared" si="2"/>
        <v>444112.85</v>
      </c>
      <c r="O60" s="163">
        <f t="shared" si="3"/>
        <v>7.9641041081465705E-2</v>
      </c>
      <c r="P60" s="162">
        <f t="shared" ref="P60:P68" si="12">O60*J60</f>
        <v>444112.85</v>
      </c>
      <c r="Q60" s="162">
        <f t="shared" si="10"/>
        <v>0</v>
      </c>
      <c r="R60" s="173">
        <f t="shared" si="7"/>
        <v>0</v>
      </c>
      <c r="S60" s="171"/>
      <c r="T60" s="171">
        <f t="shared" si="8"/>
        <v>0</v>
      </c>
      <c r="U60" s="171"/>
      <c r="V60" s="171"/>
      <c r="W60" s="156"/>
      <c r="X60" s="164"/>
      <c r="Y60" s="156"/>
      <c r="Z60" s="160"/>
    </row>
    <row r="61" spans="1:26">
      <c r="A61" s="155">
        <v>45322</v>
      </c>
      <c r="B61" s="156" t="s">
        <v>17</v>
      </c>
      <c r="C61" s="157">
        <f t="shared" ca="1" si="0"/>
        <v>274</v>
      </c>
      <c r="D61" s="158">
        <v>45322</v>
      </c>
      <c r="E61" s="158" t="str">
        <f t="shared" ca="1" si="6"/>
        <v>Above 180 Days</v>
      </c>
      <c r="F61" s="159" t="s">
        <v>18</v>
      </c>
      <c r="G61" s="160" t="s">
        <v>100</v>
      </c>
      <c r="H61" s="165" t="s">
        <v>101</v>
      </c>
      <c r="I61" s="160">
        <v>31135</v>
      </c>
      <c r="J61" s="160">
        <v>31135</v>
      </c>
      <c r="K61" s="159">
        <f t="shared" si="11"/>
        <v>0</v>
      </c>
      <c r="L61" s="160">
        <v>3000</v>
      </c>
      <c r="M61" s="160">
        <v>0</v>
      </c>
      <c r="N61" s="162">
        <f t="shared" si="2"/>
        <v>3000</v>
      </c>
      <c r="O61" s="163">
        <f t="shared" si="3"/>
        <v>9.6354584872330173E-2</v>
      </c>
      <c r="P61" s="162">
        <f t="shared" si="12"/>
        <v>3000</v>
      </c>
      <c r="Q61" s="162">
        <f t="shared" si="10"/>
        <v>0</v>
      </c>
      <c r="R61" s="173">
        <f t="shared" si="7"/>
        <v>0</v>
      </c>
      <c r="S61" s="156"/>
      <c r="T61" s="171">
        <f t="shared" si="8"/>
        <v>0</v>
      </c>
      <c r="U61" s="171"/>
      <c r="V61" s="156"/>
      <c r="W61" s="156"/>
      <c r="X61" s="164"/>
      <c r="Y61" s="156"/>
      <c r="Z61" s="160"/>
    </row>
    <row r="62" spans="1:26">
      <c r="A62" s="155">
        <v>45323</v>
      </c>
      <c r="B62" s="156" t="s">
        <v>17</v>
      </c>
      <c r="C62" s="157">
        <f t="shared" ca="1" si="0"/>
        <v>273</v>
      </c>
      <c r="D62" s="158">
        <v>45323</v>
      </c>
      <c r="E62" s="158" t="str">
        <f t="shared" ca="1" si="6"/>
        <v>Above 180 Days</v>
      </c>
      <c r="F62" s="159" t="s">
        <v>18</v>
      </c>
      <c r="G62" s="160" t="s">
        <v>102</v>
      </c>
      <c r="H62" s="161" t="s">
        <v>20</v>
      </c>
      <c r="I62" s="160">
        <v>108438.79</v>
      </c>
      <c r="J62" s="160">
        <v>108438.79</v>
      </c>
      <c r="K62" s="159">
        <f t="shared" si="11"/>
        <v>0</v>
      </c>
      <c r="L62" s="160"/>
      <c r="M62" s="160">
        <v>0</v>
      </c>
      <c r="N62" s="162">
        <f t="shared" si="2"/>
        <v>0</v>
      </c>
      <c r="O62" s="163">
        <f t="shared" si="3"/>
        <v>0</v>
      </c>
      <c r="P62" s="162">
        <f t="shared" si="12"/>
        <v>0</v>
      </c>
      <c r="Q62" s="162">
        <f t="shared" si="10"/>
        <v>0</v>
      </c>
      <c r="R62" s="173">
        <f t="shared" si="7"/>
        <v>0</v>
      </c>
      <c r="S62" s="156"/>
      <c r="T62" s="171">
        <f t="shared" si="8"/>
        <v>0</v>
      </c>
      <c r="U62" s="171"/>
      <c r="V62" s="156"/>
      <c r="W62" s="156"/>
      <c r="X62" s="164"/>
      <c r="Y62" s="156"/>
      <c r="Z62" s="160"/>
    </row>
    <row r="63" spans="1:26">
      <c r="A63" s="155">
        <v>45328</v>
      </c>
      <c r="B63" s="156" t="s">
        <v>17</v>
      </c>
      <c r="C63" s="157">
        <f t="shared" ca="1" si="0"/>
        <v>268</v>
      </c>
      <c r="D63" s="158">
        <v>45328</v>
      </c>
      <c r="E63" s="158" t="str">
        <f t="shared" ca="1" si="6"/>
        <v>Above 180 Days</v>
      </c>
      <c r="F63" s="159" t="s">
        <v>18</v>
      </c>
      <c r="G63" s="160" t="s">
        <v>103</v>
      </c>
      <c r="H63" s="161" t="s">
        <v>20</v>
      </c>
      <c r="I63" s="160">
        <v>3436376</v>
      </c>
      <c r="J63" s="160">
        <v>3436376</v>
      </c>
      <c r="K63" s="159">
        <f t="shared" si="11"/>
        <v>0</v>
      </c>
      <c r="L63" s="160"/>
      <c r="M63" s="160">
        <v>0</v>
      </c>
      <c r="N63" s="162">
        <f t="shared" si="2"/>
        <v>0</v>
      </c>
      <c r="O63" s="163">
        <f t="shared" si="3"/>
        <v>0</v>
      </c>
      <c r="P63" s="162">
        <f t="shared" si="12"/>
        <v>0</v>
      </c>
      <c r="Q63" s="162">
        <f t="shared" si="10"/>
        <v>0</v>
      </c>
      <c r="R63" s="173">
        <f t="shared" si="7"/>
        <v>0</v>
      </c>
      <c r="S63" s="156"/>
      <c r="T63" s="171">
        <f t="shared" si="8"/>
        <v>0</v>
      </c>
      <c r="U63" s="171"/>
      <c r="V63" s="156"/>
      <c r="W63" s="156"/>
      <c r="X63" s="164"/>
      <c r="Y63" s="156"/>
      <c r="Z63" s="160"/>
    </row>
    <row r="64" spans="1:26">
      <c r="A64" s="155">
        <v>45328</v>
      </c>
      <c r="B64" s="156" t="s">
        <v>17</v>
      </c>
      <c r="C64" s="157">
        <f t="shared" ca="1" si="0"/>
        <v>268</v>
      </c>
      <c r="D64" s="158">
        <v>45328</v>
      </c>
      <c r="E64" s="158" t="str">
        <f t="shared" ca="1" si="6"/>
        <v>Above 180 Days</v>
      </c>
      <c r="F64" s="159" t="s">
        <v>18</v>
      </c>
      <c r="G64" s="160" t="s">
        <v>104</v>
      </c>
      <c r="H64" s="161" t="s">
        <v>20</v>
      </c>
      <c r="I64" s="160">
        <v>683983</v>
      </c>
      <c r="J64" s="160">
        <v>683983</v>
      </c>
      <c r="K64" s="159">
        <f t="shared" si="11"/>
        <v>0</v>
      </c>
      <c r="L64" s="160"/>
      <c r="M64" s="160">
        <v>0</v>
      </c>
      <c r="N64" s="162">
        <f t="shared" si="2"/>
        <v>0</v>
      </c>
      <c r="O64" s="163">
        <f t="shared" si="3"/>
        <v>0</v>
      </c>
      <c r="P64" s="162">
        <f t="shared" si="12"/>
        <v>0</v>
      </c>
      <c r="Q64" s="162">
        <f t="shared" si="10"/>
        <v>0</v>
      </c>
      <c r="R64" s="173">
        <f t="shared" si="7"/>
        <v>0</v>
      </c>
      <c r="S64" s="156"/>
      <c r="T64" s="171">
        <f t="shared" si="8"/>
        <v>0</v>
      </c>
      <c r="U64" s="171"/>
      <c r="V64" s="156"/>
      <c r="W64" s="156"/>
      <c r="X64" s="164"/>
      <c r="Y64" s="156"/>
      <c r="Z64" s="160"/>
    </row>
    <row r="65" spans="1:26">
      <c r="A65" s="155">
        <v>45331</v>
      </c>
      <c r="B65" s="156" t="s">
        <v>17</v>
      </c>
      <c r="C65" s="157">
        <f t="shared" ca="1" si="0"/>
        <v>265</v>
      </c>
      <c r="D65" s="158">
        <v>45331</v>
      </c>
      <c r="E65" s="158" t="str">
        <f t="shared" ca="1" si="6"/>
        <v>Above 180 Days</v>
      </c>
      <c r="F65" s="159" t="s">
        <v>18</v>
      </c>
      <c r="G65" s="160" t="s">
        <v>105</v>
      </c>
      <c r="H65" s="161" t="s">
        <v>20</v>
      </c>
      <c r="I65" s="160">
        <v>4184713.25</v>
      </c>
      <c r="J65" s="160">
        <v>4184713.25</v>
      </c>
      <c r="K65" s="159">
        <f t="shared" si="11"/>
        <v>0</v>
      </c>
      <c r="L65" s="160"/>
      <c r="M65" s="160">
        <v>0</v>
      </c>
      <c r="N65" s="162">
        <f t="shared" si="2"/>
        <v>0</v>
      </c>
      <c r="O65" s="163">
        <f t="shared" si="3"/>
        <v>0</v>
      </c>
      <c r="P65" s="162">
        <f t="shared" si="12"/>
        <v>0</v>
      </c>
      <c r="Q65" s="162">
        <f t="shared" si="10"/>
        <v>0</v>
      </c>
      <c r="R65" s="173">
        <f t="shared" si="7"/>
        <v>0</v>
      </c>
      <c r="S65" s="156"/>
      <c r="T65" s="171">
        <f t="shared" si="8"/>
        <v>0</v>
      </c>
      <c r="U65" s="171"/>
      <c r="V65" s="156"/>
      <c r="W65" s="156"/>
      <c r="X65" s="164"/>
      <c r="Y65" s="156"/>
      <c r="Z65" s="160"/>
    </row>
    <row r="66" spans="1:26">
      <c r="A66" s="155">
        <v>45334</v>
      </c>
      <c r="B66" s="156" t="s">
        <v>17</v>
      </c>
      <c r="C66" s="157">
        <f t="shared" ref="C66:C129" ca="1" si="13">TODAY()-A66</f>
        <v>262</v>
      </c>
      <c r="D66" s="158">
        <v>45334</v>
      </c>
      <c r="E66" s="158" t="str">
        <f t="shared" ca="1" si="6"/>
        <v>Above 180 Days</v>
      </c>
      <c r="F66" s="159" t="s">
        <v>18</v>
      </c>
      <c r="G66" s="160" t="s">
        <v>106</v>
      </c>
      <c r="H66" s="165" t="s">
        <v>107</v>
      </c>
      <c r="I66" s="160">
        <v>134705.01</v>
      </c>
      <c r="J66" s="160">
        <v>134705.01</v>
      </c>
      <c r="K66" s="159">
        <f t="shared" ref="K66:K97" si="14">I66-J66</f>
        <v>0</v>
      </c>
      <c r="L66" s="160">
        <v>18271.099999999999</v>
      </c>
      <c r="M66" s="160">
        <v>10440.629999999999</v>
      </c>
      <c r="N66" s="162">
        <f t="shared" ref="N66:N129" si="15">L66+M66</f>
        <v>28711.729999999996</v>
      </c>
      <c r="O66" s="163">
        <f t="shared" ref="O66:O129" si="16">N66/I66</f>
        <v>0.21314522748634215</v>
      </c>
      <c r="P66" s="162">
        <f t="shared" si="12"/>
        <v>28711.729999999996</v>
      </c>
      <c r="Q66" s="162">
        <f t="shared" si="10"/>
        <v>0</v>
      </c>
      <c r="R66" s="173">
        <f t="shared" si="7"/>
        <v>0</v>
      </c>
      <c r="S66" s="156"/>
      <c r="T66" s="171">
        <f t="shared" si="8"/>
        <v>0</v>
      </c>
      <c r="U66" s="171"/>
      <c r="V66" s="156"/>
      <c r="W66" s="156"/>
      <c r="X66" s="164"/>
      <c r="Y66" s="156"/>
      <c r="Z66" s="160"/>
    </row>
    <row r="67" spans="1:26">
      <c r="A67" s="155">
        <v>45334</v>
      </c>
      <c r="B67" s="156" t="s">
        <v>17</v>
      </c>
      <c r="C67" s="157">
        <f t="shared" ca="1" si="13"/>
        <v>262</v>
      </c>
      <c r="D67" s="158">
        <v>45334</v>
      </c>
      <c r="E67" s="158" t="str">
        <f t="shared" ref="E67:E130" ca="1" si="17">VLOOKUP(C67,$V$2:$W$9,2,TRUE)</f>
        <v>Above 180 Days</v>
      </c>
      <c r="F67" s="159" t="s">
        <v>18</v>
      </c>
      <c r="G67" s="160" t="s">
        <v>108</v>
      </c>
      <c r="H67" s="165" t="s">
        <v>107</v>
      </c>
      <c r="I67" s="160">
        <v>2109450</v>
      </c>
      <c r="J67" s="160">
        <v>2109450</v>
      </c>
      <c r="K67" s="159">
        <f t="shared" si="14"/>
        <v>0</v>
      </c>
      <c r="L67" s="160">
        <v>367500</v>
      </c>
      <c r="M67" s="160">
        <v>157500</v>
      </c>
      <c r="N67" s="162">
        <f t="shared" si="15"/>
        <v>525000</v>
      </c>
      <c r="O67" s="163">
        <f t="shared" si="16"/>
        <v>0.24888003982080636</v>
      </c>
      <c r="P67" s="162">
        <f t="shared" si="12"/>
        <v>525000</v>
      </c>
      <c r="Q67" s="162">
        <f t="shared" si="10"/>
        <v>0</v>
      </c>
      <c r="R67" s="173">
        <f t="shared" ref="R67:R130" si="18">Q67*5%</f>
        <v>0</v>
      </c>
      <c r="S67" s="156"/>
      <c r="T67" s="171">
        <f t="shared" ref="T67:T130" si="19">Q67-R67-S67</f>
        <v>0</v>
      </c>
      <c r="U67" s="171"/>
      <c r="V67" s="156"/>
      <c r="W67" s="156"/>
      <c r="X67" s="164"/>
      <c r="Y67" s="156"/>
      <c r="Z67" s="160"/>
    </row>
    <row r="68" spans="1:26">
      <c r="A68" s="155">
        <v>45336</v>
      </c>
      <c r="B68" s="156" t="s">
        <v>17</v>
      </c>
      <c r="C68" s="157">
        <f t="shared" ca="1" si="13"/>
        <v>260</v>
      </c>
      <c r="D68" s="158">
        <v>45336</v>
      </c>
      <c r="E68" s="158" t="str">
        <f t="shared" ca="1" si="17"/>
        <v>Above 180 Days</v>
      </c>
      <c r="F68" s="159" t="s">
        <v>18</v>
      </c>
      <c r="G68" s="160" t="s">
        <v>109</v>
      </c>
      <c r="H68" s="165" t="s">
        <v>110</v>
      </c>
      <c r="I68" s="160">
        <v>42691.25</v>
      </c>
      <c r="J68" s="160">
        <v>42691.25</v>
      </c>
      <c r="K68" s="159">
        <f t="shared" si="14"/>
        <v>0</v>
      </c>
      <c r="L68" s="160">
        <v>4250</v>
      </c>
      <c r="M68" s="160">
        <v>3187.5</v>
      </c>
      <c r="N68" s="162">
        <f t="shared" si="15"/>
        <v>7437.5</v>
      </c>
      <c r="O68" s="163">
        <f t="shared" si="16"/>
        <v>0.17421602787456447</v>
      </c>
      <c r="P68" s="162">
        <f t="shared" si="12"/>
        <v>7437.5000000000009</v>
      </c>
      <c r="Q68" s="162">
        <f t="shared" si="10"/>
        <v>0</v>
      </c>
      <c r="R68" s="173">
        <f t="shared" si="18"/>
        <v>0</v>
      </c>
      <c r="S68" s="156"/>
      <c r="T68" s="171">
        <f t="shared" si="19"/>
        <v>0</v>
      </c>
      <c r="U68" s="171"/>
      <c r="V68" s="156"/>
      <c r="W68" s="156"/>
      <c r="X68" s="164"/>
      <c r="Y68" s="156"/>
      <c r="Z68" s="160"/>
    </row>
    <row r="69" spans="1:26">
      <c r="A69" s="155">
        <v>45336</v>
      </c>
      <c r="B69" s="156" t="s">
        <v>17</v>
      </c>
      <c r="C69" s="157">
        <f t="shared" ca="1" si="13"/>
        <v>260</v>
      </c>
      <c r="D69" s="158">
        <v>45336</v>
      </c>
      <c r="E69" s="158" t="str">
        <f t="shared" ca="1" si="17"/>
        <v>Above 180 Days</v>
      </c>
      <c r="F69" s="159" t="s">
        <v>18</v>
      </c>
      <c r="G69" s="160" t="s">
        <v>111</v>
      </c>
      <c r="H69" s="165" t="s">
        <v>46</v>
      </c>
      <c r="I69" s="160">
        <v>260522.1</v>
      </c>
      <c r="J69" s="160">
        <f>I69</f>
        <v>260522.1</v>
      </c>
      <c r="K69" s="159">
        <f t="shared" si="14"/>
        <v>0</v>
      </c>
      <c r="L69" s="160">
        <v>25935.5</v>
      </c>
      <c r="M69" s="160">
        <v>0</v>
      </c>
      <c r="N69" s="162">
        <f t="shared" si="15"/>
        <v>25935.5</v>
      </c>
      <c r="O69" s="163">
        <f t="shared" si="16"/>
        <v>9.9552014973009958E-2</v>
      </c>
      <c r="P69" s="162">
        <f>N69</f>
        <v>25935.5</v>
      </c>
      <c r="Q69" s="162">
        <f>N69-P69</f>
        <v>0</v>
      </c>
      <c r="R69" s="173">
        <f t="shared" si="18"/>
        <v>0</v>
      </c>
      <c r="S69" s="171"/>
      <c r="T69" s="171">
        <f t="shared" si="19"/>
        <v>0</v>
      </c>
      <c r="U69" s="171"/>
      <c r="V69" s="171"/>
      <c r="W69" s="156"/>
      <c r="X69" s="164"/>
      <c r="Y69" s="156"/>
      <c r="Z69" s="160"/>
    </row>
    <row r="70" spans="1:26">
      <c r="A70" s="155">
        <v>45337</v>
      </c>
      <c r="B70" s="156" t="s">
        <v>17</v>
      </c>
      <c r="C70" s="157">
        <f t="shared" ca="1" si="13"/>
        <v>259</v>
      </c>
      <c r="D70" s="158">
        <v>45337</v>
      </c>
      <c r="E70" s="158" t="str">
        <f t="shared" ca="1" si="17"/>
        <v>Above 180 Days</v>
      </c>
      <c r="F70" s="159" t="s">
        <v>18</v>
      </c>
      <c r="G70" s="160" t="s">
        <v>112</v>
      </c>
      <c r="H70" s="165" t="s">
        <v>113</v>
      </c>
      <c r="I70" s="160">
        <v>6787151.0300000003</v>
      </c>
      <c r="J70" s="160">
        <v>6787151.0300000003</v>
      </c>
      <c r="K70" s="159">
        <f t="shared" si="14"/>
        <v>0</v>
      </c>
      <c r="L70" s="160">
        <v>675674.57</v>
      </c>
      <c r="M70" s="160">
        <v>506755.93</v>
      </c>
      <c r="N70" s="162">
        <f t="shared" si="15"/>
        <v>1182430.5</v>
      </c>
      <c r="O70" s="163">
        <f t="shared" si="16"/>
        <v>0.17421602890130469</v>
      </c>
      <c r="P70" s="162">
        <f>N70</f>
        <v>1182430.5</v>
      </c>
      <c r="Q70" s="162">
        <f>N70-P70</f>
        <v>0</v>
      </c>
      <c r="R70" s="173">
        <f t="shared" si="18"/>
        <v>0</v>
      </c>
      <c r="S70" s="156"/>
      <c r="T70" s="171">
        <f t="shared" si="19"/>
        <v>0</v>
      </c>
      <c r="U70" s="171"/>
      <c r="V70" s="156"/>
      <c r="W70" s="156"/>
      <c r="X70" s="164"/>
      <c r="Y70" s="156"/>
      <c r="Z70" s="160"/>
    </row>
    <row r="71" spans="1:26">
      <c r="A71" s="155">
        <v>45338</v>
      </c>
      <c r="B71" s="156" t="s">
        <v>17</v>
      </c>
      <c r="C71" s="157">
        <f t="shared" ca="1" si="13"/>
        <v>258</v>
      </c>
      <c r="D71" s="158">
        <v>45338</v>
      </c>
      <c r="E71" s="158" t="str">
        <f t="shared" ca="1" si="17"/>
        <v>Above 180 Days</v>
      </c>
      <c r="F71" s="159" t="s">
        <v>18</v>
      </c>
      <c r="G71" s="160" t="s">
        <v>114</v>
      </c>
      <c r="H71" s="165" t="s">
        <v>115</v>
      </c>
      <c r="I71" s="160">
        <v>706504.85</v>
      </c>
      <c r="J71" s="160">
        <v>706504.85</v>
      </c>
      <c r="K71" s="159">
        <f t="shared" si="14"/>
        <v>0</v>
      </c>
      <c r="L71" s="160">
        <v>70330</v>
      </c>
      <c r="M71" s="160">
        <v>50110.13</v>
      </c>
      <c r="N71" s="162">
        <f t="shared" si="15"/>
        <v>120440.13</v>
      </c>
      <c r="O71" s="163">
        <f t="shared" si="16"/>
        <v>0.17047318217277632</v>
      </c>
      <c r="P71" s="162">
        <f t="shared" ref="P71:P78" si="20">O71*J71</f>
        <v>120440.13</v>
      </c>
      <c r="Q71" s="162">
        <f t="shared" ref="Q71:Q78" si="21">O71*K71</f>
        <v>0</v>
      </c>
      <c r="R71" s="173">
        <f t="shared" si="18"/>
        <v>0</v>
      </c>
      <c r="S71" s="156"/>
      <c r="T71" s="171">
        <f t="shared" si="19"/>
        <v>0</v>
      </c>
      <c r="U71" s="171"/>
      <c r="V71" s="156"/>
      <c r="W71" s="156"/>
      <c r="X71" s="164"/>
      <c r="Y71" s="156"/>
      <c r="Z71" s="160"/>
    </row>
    <row r="72" spans="1:26">
      <c r="A72" s="155">
        <v>45338</v>
      </c>
      <c r="B72" s="156" t="s">
        <v>17</v>
      </c>
      <c r="C72" s="157">
        <f t="shared" ca="1" si="13"/>
        <v>258</v>
      </c>
      <c r="D72" s="158">
        <v>45338</v>
      </c>
      <c r="E72" s="158" t="str">
        <f t="shared" ca="1" si="17"/>
        <v>Above 180 Days</v>
      </c>
      <c r="F72" s="159" t="s">
        <v>18</v>
      </c>
      <c r="G72" s="160" t="s">
        <v>116</v>
      </c>
      <c r="H72" s="165" t="s">
        <v>115</v>
      </c>
      <c r="I72" s="160">
        <v>184414.97</v>
      </c>
      <c r="J72" s="160">
        <v>184414.97</v>
      </c>
      <c r="K72" s="159">
        <f t="shared" si="14"/>
        <v>0</v>
      </c>
      <c r="L72" s="160">
        <v>18354.900000000001</v>
      </c>
      <c r="M72" s="160">
        <v>13077.87</v>
      </c>
      <c r="N72" s="162">
        <f t="shared" si="15"/>
        <v>31432.770000000004</v>
      </c>
      <c r="O72" s="163">
        <f t="shared" si="16"/>
        <v>0.17044586998550065</v>
      </c>
      <c r="P72" s="162">
        <f t="shared" si="20"/>
        <v>31432.770000000004</v>
      </c>
      <c r="Q72" s="162">
        <f t="shared" si="21"/>
        <v>0</v>
      </c>
      <c r="R72" s="173">
        <f t="shared" si="18"/>
        <v>0</v>
      </c>
      <c r="S72" s="156"/>
      <c r="T72" s="171">
        <f t="shared" si="19"/>
        <v>0</v>
      </c>
      <c r="U72" s="171"/>
      <c r="V72" s="156"/>
      <c r="W72" s="156"/>
      <c r="X72" s="164"/>
      <c r="Y72" s="156"/>
      <c r="Z72" s="160"/>
    </row>
    <row r="73" spans="1:26">
      <c r="A73" s="155">
        <v>45338</v>
      </c>
      <c r="B73" s="156" t="s">
        <v>17</v>
      </c>
      <c r="C73" s="157">
        <f t="shared" ca="1" si="13"/>
        <v>258</v>
      </c>
      <c r="D73" s="158">
        <v>45338</v>
      </c>
      <c r="E73" s="158" t="str">
        <f t="shared" ca="1" si="17"/>
        <v>Above 180 Days</v>
      </c>
      <c r="F73" s="159" t="s">
        <v>18</v>
      </c>
      <c r="G73" s="160" t="s">
        <v>117</v>
      </c>
      <c r="H73" s="165" t="s">
        <v>115</v>
      </c>
      <c r="I73" s="160">
        <v>18141.63</v>
      </c>
      <c r="J73" s="160">
        <v>18141.63</v>
      </c>
      <c r="K73" s="159">
        <f t="shared" si="14"/>
        <v>0</v>
      </c>
      <c r="L73" s="160">
        <v>4505.1400000000003</v>
      </c>
      <c r="M73" s="160">
        <v>1283.96</v>
      </c>
      <c r="N73" s="162">
        <f t="shared" si="15"/>
        <v>5789.1</v>
      </c>
      <c r="O73" s="163">
        <f t="shared" si="16"/>
        <v>0.31910583558368238</v>
      </c>
      <c r="P73" s="162">
        <f t="shared" si="20"/>
        <v>5789.1</v>
      </c>
      <c r="Q73" s="162">
        <f t="shared" si="21"/>
        <v>0</v>
      </c>
      <c r="R73" s="173">
        <f t="shared" si="18"/>
        <v>0</v>
      </c>
      <c r="S73" s="156"/>
      <c r="T73" s="171">
        <f t="shared" si="19"/>
        <v>0</v>
      </c>
      <c r="U73" s="171"/>
      <c r="V73" s="156"/>
      <c r="W73" s="156"/>
      <c r="X73" s="164"/>
      <c r="Y73" s="156"/>
      <c r="Z73" s="160"/>
    </row>
    <row r="74" spans="1:26">
      <c r="A74" s="155">
        <v>45342</v>
      </c>
      <c r="B74" s="156" t="s">
        <v>17</v>
      </c>
      <c r="C74" s="157">
        <f t="shared" ca="1" si="13"/>
        <v>254</v>
      </c>
      <c r="D74" s="158">
        <v>45342</v>
      </c>
      <c r="E74" s="158" t="str">
        <f t="shared" ca="1" si="17"/>
        <v>Above 180 Days</v>
      </c>
      <c r="F74" s="159" t="s">
        <v>18</v>
      </c>
      <c r="G74" s="160" t="s">
        <v>118</v>
      </c>
      <c r="H74" s="165" t="s">
        <v>101</v>
      </c>
      <c r="I74" s="160">
        <v>24212.47</v>
      </c>
      <c r="J74" s="160">
        <v>24212.47</v>
      </c>
      <c r="K74" s="159">
        <f t="shared" si="14"/>
        <v>0</v>
      </c>
      <c r="L74" s="160">
        <v>2410.4</v>
      </c>
      <c r="M74" s="160">
        <v>0</v>
      </c>
      <c r="N74" s="162">
        <f t="shared" si="15"/>
        <v>2410.4</v>
      </c>
      <c r="O74" s="163">
        <f t="shared" si="16"/>
        <v>9.9552007705120543E-2</v>
      </c>
      <c r="P74" s="162">
        <f t="shared" si="20"/>
        <v>2410.4</v>
      </c>
      <c r="Q74" s="162">
        <f t="shared" si="21"/>
        <v>0</v>
      </c>
      <c r="R74" s="173">
        <f t="shared" si="18"/>
        <v>0</v>
      </c>
      <c r="S74" s="156"/>
      <c r="T74" s="171">
        <f t="shared" si="19"/>
        <v>0</v>
      </c>
      <c r="U74" s="171"/>
      <c r="V74" s="156"/>
      <c r="W74" s="156"/>
      <c r="X74" s="164"/>
      <c r="Y74" s="156"/>
      <c r="Z74" s="160"/>
    </row>
    <row r="75" spans="1:26">
      <c r="A75" s="155">
        <v>45342</v>
      </c>
      <c r="B75" s="156" t="s">
        <v>17</v>
      </c>
      <c r="C75" s="157">
        <f t="shared" ca="1" si="13"/>
        <v>254</v>
      </c>
      <c r="D75" s="158">
        <v>45342</v>
      </c>
      <c r="E75" s="158" t="str">
        <f t="shared" ca="1" si="17"/>
        <v>Above 180 Days</v>
      </c>
      <c r="F75" s="159" t="s">
        <v>18</v>
      </c>
      <c r="G75" s="160">
        <v>1315596</v>
      </c>
      <c r="H75" s="165" t="s">
        <v>119</v>
      </c>
      <c r="I75" s="160">
        <v>7031.5</v>
      </c>
      <c r="J75" s="160">
        <v>0</v>
      </c>
      <c r="K75" s="159">
        <f t="shared" si="14"/>
        <v>7031.5</v>
      </c>
      <c r="L75" s="160">
        <v>700</v>
      </c>
      <c r="M75" s="160">
        <v>0</v>
      </c>
      <c r="N75" s="162">
        <f t="shared" si="15"/>
        <v>700</v>
      </c>
      <c r="O75" s="163">
        <f t="shared" si="16"/>
        <v>9.9552015928322551E-2</v>
      </c>
      <c r="P75" s="162">
        <f t="shared" si="20"/>
        <v>0</v>
      </c>
      <c r="Q75" s="162">
        <f t="shared" si="21"/>
        <v>700</v>
      </c>
      <c r="R75" s="173">
        <f t="shared" si="18"/>
        <v>35</v>
      </c>
      <c r="S75" s="156"/>
      <c r="T75" s="171">
        <f t="shared" si="19"/>
        <v>665</v>
      </c>
      <c r="U75" s="171"/>
      <c r="V75" s="156"/>
      <c r="W75" s="156"/>
      <c r="X75" s="164"/>
      <c r="Y75" s="156"/>
      <c r="Z75" s="160"/>
    </row>
    <row r="76" spans="1:26">
      <c r="A76" s="155">
        <v>45343</v>
      </c>
      <c r="B76" s="156" t="s">
        <v>17</v>
      </c>
      <c r="C76" s="157">
        <f t="shared" ca="1" si="13"/>
        <v>253</v>
      </c>
      <c r="D76" s="158">
        <v>45343</v>
      </c>
      <c r="E76" s="158" t="str">
        <f t="shared" ca="1" si="17"/>
        <v>Above 180 Days</v>
      </c>
      <c r="F76" s="159" t="s">
        <v>18</v>
      </c>
      <c r="G76" s="160" t="s">
        <v>120</v>
      </c>
      <c r="H76" s="165" t="s">
        <v>115</v>
      </c>
      <c r="I76" s="160">
        <v>110047.82</v>
      </c>
      <c r="J76" s="160">
        <v>110047.82</v>
      </c>
      <c r="K76" s="159">
        <f t="shared" si="14"/>
        <v>0</v>
      </c>
      <c r="L76" s="160">
        <v>10951.5</v>
      </c>
      <c r="M76" s="160">
        <v>7802.94</v>
      </c>
      <c r="N76" s="162">
        <f t="shared" si="15"/>
        <v>18754.439999999999</v>
      </c>
      <c r="O76" s="163">
        <f t="shared" si="16"/>
        <v>0.17042082251152268</v>
      </c>
      <c r="P76" s="162">
        <f t="shared" si="20"/>
        <v>18754.439999999999</v>
      </c>
      <c r="Q76" s="162">
        <f t="shared" si="21"/>
        <v>0</v>
      </c>
      <c r="R76" s="173">
        <f t="shared" si="18"/>
        <v>0</v>
      </c>
      <c r="S76" s="156"/>
      <c r="T76" s="171">
        <f t="shared" si="19"/>
        <v>0</v>
      </c>
      <c r="U76" s="171"/>
      <c r="V76" s="156"/>
      <c r="W76" s="156"/>
      <c r="X76" s="164"/>
      <c r="Y76" s="156"/>
      <c r="Z76" s="160"/>
    </row>
    <row r="77" spans="1:26">
      <c r="A77" s="155">
        <v>45343</v>
      </c>
      <c r="B77" s="156" t="s">
        <v>17</v>
      </c>
      <c r="C77" s="157">
        <f t="shared" ca="1" si="13"/>
        <v>253</v>
      </c>
      <c r="D77" s="158">
        <v>45343</v>
      </c>
      <c r="E77" s="158" t="str">
        <f t="shared" ca="1" si="17"/>
        <v>Above 180 Days</v>
      </c>
      <c r="F77" s="159" t="s">
        <v>18</v>
      </c>
      <c r="G77" s="160" t="s">
        <v>121</v>
      </c>
      <c r="H77" s="165" t="s">
        <v>115</v>
      </c>
      <c r="I77" s="160">
        <v>7280.65</v>
      </c>
      <c r="J77" s="160">
        <v>7280.65</v>
      </c>
      <c r="K77" s="159">
        <f t="shared" si="14"/>
        <v>0</v>
      </c>
      <c r="L77" s="160">
        <v>720.82</v>
      </c>
      <c r="M77" s="160">
        <v>513.58000000000004</v>
      </c>
      <c r="N77" s="162">
        <f t="shared" si="15"/>
        <v>1234.4000000000001</v>
      </c>
      <c r="O77" s="163">
        <f t="shared" si="16"/>
        <v>0.16954530158708359</v>
      </c>
      <c r="P77" s="162">
        <f t="shared" si="20"/>
        <v>1234.4000000000001</v>
      </c>
      <c r="Q77" s="162">
        <f t="shared" si="21"/>
        <v>0</v>
      </c>
      <c r="R77" s="173">
        <f t="shared" si="18"/>
        <v>0</v>
      </c>
      <c r="S77" s="156"/>
      <c r="T77" s="171">
        <f t="shared" si="19"/>
        <v>0</v>
      </c>
      <c r="U77" s="171"/>
      <c r="V77" s="156"/>
      <c r="W77" s="156"/>
      <c r="X77" s="164"/>
      <c r="Y77" s="156"/>
      <c r="Z77" s="160"/>
    </row>
    <row r="78" spans="1:26">
      <c r="A78" s="155">
        <v>45343</v>
      </c>
      <c r="B78" s="156" t="s">
        <v>17</v>
      </c>
      <c r="C78" s="157">
        <f t="shared" ca="1" si="13"/>
        <v>253</v>
      </c>
      <c r="D78" s="158">
        <v>45343</v>
      </c>
      <c r="E78" s="158" t="str">
        <f t="shared" ca="1" si="17"/>
        <v>Above 180 Days</v>
      </c>
      <c r="F78" s="159" t="s">
        <v>18</v>
      </c>
      <c r="G78" s="160" t="s">
        <v>122</v>
      </c>
      <c r="H78" s="165" t="s">
        <v>115</v>
      </c>
      <c r="I78" s="160">
        <v>20609.650000000001</v>
      </c>
      <c r="J78" s="160">
        <v>20609.650000000001</v>
      </c>
      <c r="K78" s="159">
        <f t="shared" si="14"/>
        <v>0</v>
      </c>
      <c r="L78" s="160">
        <v>2047.75</v>
      </c>
      <c r="M78" s="160">
        <v>1459.02</v>
      </c>
      <c r="N78" s="162">
        <f t="shared" si="15"/>
        <v>3506.77</v>
      </c>
      <c r="O78" s="163">
        <f t="shared" si="16"/>
        <v>0.17015184634382435</v>
      </c>
      <c r="P78" s="162">
        <f t="shared" si="20"/>
        <v>3506.77</v>
      </c>
      <c r="Q78" s="162">
        <f t="shared" si="21"/>
        <v>0</v>
      </c>
      <c r="R78" s="173">
        <f t="shared" si="18"/>
        <v>0</v>
      </c>
      <c r="S78" s="156"/>
      <c r="T78" s="171">
        <f t="shared" si="19"/>
        <v>0</v>
      </c>
      <c r="U78" s="171"/>
      <c r="V78" s="156"/>
      <c r="W78" s="156"/>
      <c r="X78" s="164"/>
      <c r="Y78" s="156"/>
      <c r="Z78" s="160"/>
    </row>
    <row r="79" spans="1:26">
      <c r="A79" s="155">
        <v>45343</v>
      </c>
      <c r="B79" s="156" t="s">
        <v>17</v>
      </c>
      <c r="C79" s="157">
        <f t="shared" ca="1" si="13"/>
        <v>253</v>
      </c>
      <c r="D79" s="158">
        <v>45343</v>
      </c>
      <c r="E79" s="158" t="str">
        <f t="shared" ca="1" si="17"/>
        <v>Above 180 Days</v>
      </c>
      <c r="F79" s="159" t="s">
        <v>18</v>
      </c>
      <c r="G79" s="160" t="s">
        <v>123</v>
      </c>
      <c r="H79" s="165" t="s">
        <v>115</v>
      </c>
      <c r="I79" s="160">
        <v>9800.7199999999993</v>
      </c>
      <c r="J79" s="160">
        <v>0</v>
      </c>
      <c r="K79" s="159">
        <f t="shared" si="14"/>
        <v>9800.7199999999993</v>
      </c>
      <c r="L79" s="160">
        <v>971.7</v>
      </c>
      <c r="M79" s="160">
        <v>692.34</v>
      </c>
      <c r="N79" s="162">
        <f t="shared" si="15"/>
        <v>1664.04</v>
      </c>
      <c r="O79" s="163">
        <f t="shared" si="16"/>
        <v>0.16978752581442996</v>
      </c>
      <c r="P79" s="162">
        <f>N79</f>
        <v>1664.04</v>
      </c>
      <c r="Q79" s="162">
        <f>N79-P79</f>
        <v>0</v>
      </c>
      <c r="R79" s="173">
        <f t="shared" si="18"/>
        <v>0</v>
      </c>
      <c r="S79" s="156"/>
      <c r="T79" s="171">
        <f t="shared" si="19"/>
        <v>0</v>
      </c>
      <c r="U79" s="171"/>
      <c r="V79" s="156"/>
      <c r="W79" s="156"/>
      <c r="X79" s="164"/>
      <c r="Y79" s="156"/>
      <c r="Z79" s="160"/>
    </row>
    <row r="80" spans="1:26">
      <c r="A80" s="155">
        <v>45345</v>
      </c>
      <c r="B80" s="156" t="s">
        <v>17</v>
      </c>
      <c r="C80" s="157">
        <f t="shared" ca="1" si="13"/>
        <v>251</v>
      </c>
      <c r="D80" s="158">
        <v>45345</v>
      </c>
      <c r="E80" s="158" t="str">
        <f t="shared" ca="1" si="17"/>
        <v>Above 180 Days</v>
      </c>
      <c r="F80" s="159" t="s">
        <v>18</v>
      </c>
      <c r="G80" s="160" t="s">
        <v>124</v>
      </c>
      <c r="H80" s="165" t="s">
        <v>107</v>
      </c>
      <c r="I80" s="160">
        <v>6457.93</v>
      </c>
      <c r="J80" s="160">
        <v>6457.93</v>
      </c>
      <c r="K80" s="159">
        <f t="shared" si="14"/>
        <v>0</v>
      </c>
      <c r="L80" s="160">
        <v>642.9</v>
      </c>
      <c r="M80" s="160">
        <v>482.18</v>
      </c>
      <c r="N80" s="162">
        <f t="shared" si="15"/>
        <v>1125.08</v>
      </c>
      <c r="O80" s="163">
        <f t="shared" si="16"/>
        <v>0.17421681560500035</v>
      </c>
      <c r="P80" s="162">
        <f>O80*J80</f>
        <v>1125.08</v>
      </c>
      <c r="Q80" s="162">
        <f>O80*K80</f>
        <v>0</v>
      </c>
      <c r="R80" s="173">
        <f t="shared" si="18"/>
        <v>0</v>
      </c>
      <c r="S80" s="156"/>
      <c r="T80" s="171">
        <f t="shared" si="19"/>
        <v>0</v>
      </c>
      <c r="U80" s="171"/>
      <c r="V80" s="156"/>
      <c r="W80" s="156"/>
      <c r="X80" s="164"/>
      <c r="Y80" s="156"/>
      <c r="Z80" s="160"/>
    </row>
    <row r="81" spans="1:26">
      <c r="A81" s="155">
        <v>45348</v>
      </c>
      <c r="B81" s="156" t="s">
        <v>17</v>
      </c>
      <c r="C81" s="157">
        <f t="shared" ca="1" si="13"/>
        <v>248</v>
      </c>
      <c r="D81" s="158">
        <v>45348</v>
      </c>
      <c r="E81" s="158" t="str">
        <f t="shared" ca="1" si="17"/>
        <v>Above 180 Days</v>
      </c>
      <c r="F81" s="159" t="s">
        <v>18</v>
      </c>
      <c r="G81" s="160" t="s">
        <v>125</v>
      </c>
      <c r="H81" s="165" t="s">
        <v>63</v>
      </c>
      <c r="I81" s="160">
        <v>1111818.78</v>
      </c>
      <c r="J81" s="160">
        <v>1111818.78</v>
      </c>
      <c r="K81" s="159">
        <f t="shared" si="14"/>
        <v>0</v>
      </c>
      <c r="L81" s="160">
        <v>110683.8</v>
      </c>
      <c r="M81" s="160">
        <v>0</v>
      </c>
      <c r="N81" s="162">
        <f t="shared" si="15"/>
        <v>110683.8</v>
      </c>
      <c r="O81" s="163">
        <f t="shared" si="16"/>
        <v>9.9552015122464477E-2</v>
      </c>
      <c r="P81" s="162">
        <f>N81</f>
        <v>110683.8</v>
      </c>
      <c r="Q81" s="162">
        <f>N81-P81</f>
        <v>0</v>
      </c>
      <c r="R81" s="173">
        <f t="shared" si="18"/>
        <v>0</v>
      </c>
      <c r="S81" s="156"/>
      <c r="T81" s="171">
        <f t="shared" si="19"/>
        <v>0</v>
      </c>
      <c r="U81" s="171"/>
      <c r="V81" s="156"/>
      <c r="W81" s="156"/>
      <c r="X81" s="164"/>
      <c r="Y81" s="156"/>
      <c r="Z81" s="160"/>
    </row>
    <row r="82" spans="1:26">
      <c r="A82" s="155">
        <v>45348</v>
      </c>
      <c r="B82" s="156" t="s">
        <v>17</v>
      </c>
      <c r="C82" s="157">
        <f t="shared" ca="1" si="13"/>
        <v>248</v>
      </c>
      <c r="D82" s="158">
        <v>45348</v>
      </c>
      <c r="E82" s="158" t="str">
        <f t="shared" ca="1" si="17"/>
        <v>Above 180 Days</v>
      </c>
      <c r="F82" s="159" t="s">
        <v>18</v>
      </c>
      <c r="G82" s="160" t="s">
        <v>126</v>
      </c>
      <c r="H82" s="165" t="s">
        <v>63</v>
      </c>
      <c r="I82" s="160">
        <v>733057.14</v>
      </c>
      <c r="J82" s="160">
        <v>733057.14</v>
      </c>
      <c r="K82" s="159">
        <f t="shared" si="14"/>
        <v>0</v>
      </c>
      <c r="L82" s="160">
        <v>72977.320000000007</v>
      </c>
      <c r="M82" s="160">
        <v>0</v>
      </c>
      <c r="N82" s="162">
        <f t="shared" si="15"/>
        <v>72977.320000000007</v>
      </c>
      <c r="O82" s="163">
        <f t="shared" si="16"/>
        <v>9.9552021278996081E-2</v>
      </c>
      <c r="P82" s="162">
        <f>N82</f>
        <v>72977.320000000007</v>
      </c>
      <c r="Q82" s="162">
        <f>N82-P82</f>
        <v>0</v>
      </c>
      <c r="R82" s="173">
        <f t="shared" si="18"/>
        <v>0</v>
      </c>
      <c r="S82" s="156"/>
      <c r="T82" s="171">
        <f t="shared" si="19"/>
        <v>0</v>
      </c>
      <c r="U82" s="171"/>
      <c r="V82" s="156"/>
      <c r="W82" s="156"/>
      <c r="X82" s="164"/>
      <c r="Y82" s="156"/>
      <c r="Z82" s="160"/>
    </row>
    <row r="83" spans="1:26">
      <c r="A83" s="155">
        <v>45348</v>
      </c>
      <c r="B83" s="156" t="s">
        <v>17</v>
      </c>
      <c r="C83" s="157">
        <f t="shared" ca="1" si="13"/>
        <v>248</v>
      </c>
      <c r="D83" s="158">
        <v>45348</v>
      </c>
      <c r="E83" s="158" t="str">
        <f t="shared" ca="1" si="17"/>
        <v>Above 180 Days</v>
      </c>
      <c r="F83" s="159" t="s">
        <v>18</v>
      </c>
      <c r="G83" s="160" t="s">
        <v>127</v>
      </c>
      <c r="H83" s="165" t="s">
        <v>128</v>
      </c>
      <c r="I83" s="160">
        <v>533500</v>
      </c>
      <c r="J83" s="160">
        <v>533500</v>
      </c>
      <c r="K83" s="159">
        <f t="shared" si="14"/>
        <v>0</v>
      </c>
      <c r="L83" s="160">
        <v>42680</v>
      </c>
      <c r="M83" s="160">
        <v>0</v>
      </c>
      <c r="N83" s="162">
        <f t="shared" si="15"/>
        <v>42680</v>
      </c>
      <c r="O83" s="163">
        <f t="shared" si="16"/>
        <v>0.08</v>
      </c>
      <c r="P83" s="162">
        <f>O83*J83</f>
        <v>42680</v>
      </c>
      <c r="Q83" s="162">
        <f t="shared" ref="Q83:Q114" si="22">O83*K83</f>
        <v>0</v>
      </c>
      <c r="R83" s="173">
        <f t="shared" si="18"/>
        <v>0</v>
      </c>
      <c r="S83" s="156"/>
      <c r="T83" s="171">
        <f t="shared" si="19"/>
        <v>0</v>
      </c>
      <c r="U83" s="171"/>
      <c r="V83" s="156"/>
      <c r="W83" s="156"/>
      <c r="X83" s="164"/>
      <c r="Y83" s="156"/>
      <c r="Z83" s="160"/>
    </row>
    <row r="84" spans="1:26">
      <c r="A84" s="155">
        <v>45349</v>
      </c>
      <c r="B84" s="156" t="s">
        <v>17</v>
      </c>
      <c r="C84" s="157">
        <f t="shared" ca="1" si="13"/>
        <v>247</v>
      </c>
      <c r="D84" s="158">
        <v>45349</v>
      </c>
      <c r="E84" s="158" t="str">
        <f t="shared" ca="1" si="17"/>
        <v>Above 180 Days</v>
      </c>
      <c r="F84" s="159" t="s">
        <v>18</v>
      </c>
      <c r="G84" s="160" t="s">
        <v>129</v>
      </c>
      <c r="H84" s="165" t="s">
        <v>130</v>
      </c>
      <c r="I84" s="160">
        <v>1705330</v>
      </c>
      <c r="J84" s="160">
        <v>0</v>
      </c>
      <c r="K84" s="159">
        <f t="shared" si="14"/>
        <v>1705330</v>
      </c>
      <c r="L84" s="160">
        <v>136426.4</v>
      </c>
      <c r="M84" s="160">
        <v>0</v>
      </c>
      <c r="N84" s="162">
        <f t="shared" si="15"/>
        <v>136426.4</v>
      </c>
      <c r="O84" s="163">
        <f t="shared" si="16"/>
        <v>0.08</v>
      </c>
      <c r="P84" s="162">
        <f>O84*J84</f>
        <v>0</v>
      </c>
      <c r="Q84" s="162">
        <f t="shared" si="22"/>
        <v>136426.4</v>
      </c>
      <c r="R84" s="173">
        <f t="shared" si="18"/>
        <v>6821.32</v>
      </c>
      <c r="S84" s="156"/>
      <c r="T84" s="171">
        <f t="shared" si="19"/>
        <v>129605.07999999999</v>
      </c>
      <c r="U84" s="171"/>
      <c r="V84" s="156"/>
      <c r="W84" s="156"/>
      <c r="X84" s="164"/>
      <c r="Y84" s="156"/>
      <c r="Z84" s="160"/>
    </row>
    <row r="85" spans="1:26">
      <c r="A85" s="155">
        <v>45349</v>
      </c>
      <c r="B85" s="156" t="s">
        <v>17</v>
      </c>
      <c r="C85" s="157">
        <f t="shared" ca="1" si="13"/>
        <v>247</v>
      </c>
      <c r="D85" s="158">
        <v>45349</v>
      </c>
      <c r="E85" s="158" t="str">
        <f t="shared" ca="1" si="17"/>
        <v>Above 180 Days</v>
      </c>
      <c r="F85" s="159" t="s">
        <v>18</v>
      </c>
      <c r="G85" s="160" t="s">
        <v>131</v>
      </c>
      <c r="H85" s="165" t="s">
        <v>132</v>
      </c>
      <c r="I85" s="160">
        <v>5875022</v>
      </c>
      <c r="J85" s="160">
        <v>0</v>
      </c>
      <c r="K85" s="159">
        <f t="shared" si="14"/>
        <v>5875022</v>
      </c>
      <c r="L85" s="160">
        <v>470001.76</v>
      </c>
      <c r="M85" s="160">
        <v>0</v>
      </c>
      <c r="N85" s="162">
        <f t="shared" si="15"/>
        <v>470001.76</v>
      </c>
      <c r="O85" s="163">
        <f t="shared" si="16"/>
        <v>0.08</v>
      </c>
      <c r="P85" s="162">
        <f>O85*J85</f>
        <v>0</v>
      </c>
      <c r="Q85" s="162">
        <f t="shared" si="22"/>
        <v>470001.76</v>
      </c>
      <c r="R85" s="173">
        <f t="shared" si="18"/>
        <v>23500.088000000003</v>
      </c>
      <c r="S85" s="156"/>
      <c r="T85" s="171">
        <f t="shared" si="19"/>
        <v>446501.67200000002</v>
      </c>
      <c r="U85" s="171"/>
      <c r="V85" s="156"/>
      <c r="W85" s="156"/>
      <c r="X85" s="164"/>
      <c r="Y85" s="156"/>
      <c r="Z85" s="160"/>
    </row>
    <row r="86" spans="1:26">
      <c r="A86" s="155">
        <v>45349</v>
      </c>
      <c r="B86" s="156" t="s">
        <v>17</v>
      </c>
      <c r="C86" s="157">
        <f t="shared" ca="1" si="13"/>
        <v>247</v>
      </c>
      <c r="D86" s="158">
        <v>45349</v>
      </c>
      <c r="E86" s="158" t="str">
        <f t="shared" ca="1" si="17"/>
        <v>Above 180 Days</v>
      </c>
      <c r="F86" s="159" t="s">
        <v>18</v>
      </c>
      <c r="G86" s="160" t="s">
        <v>133</v>
      </c>
      <c r="H86" s="165" t="s">
        <v>134</v>
      </c>
      <c r="I86" s="160">
        <v>626197</v>
      </c>
      <c r="J86" s="160">
        <v>0</v>
      </c>
      <c r="K86" s="159">
        <f t="shared" si="14"/>
        <v>626197</v>
      </c>
      <c r="L86" s="160">
        <v>50095.76</v>
      </c>
      <c r="M86" s="160">
        <v>0</v>
      </c>
      <c r="N86" s="162">
        <f t="shared" si="15"/>
        <v>50095.76</v>
      </c>
      <c r="O86" s="163">
        <f t="shared" si="16"/>
        <v>0.08</v>
      </c>
      <c r="P86" s="162">
        <f>O86*J86</f>
        <v>0</v>
      </c>
      <c r="Q86" s="162">
        <f t="shared" si="22"/>
        <v>50095.76</v>
      </c>
      <c r="R86" s="173">
        <f t="shared" si="18"/>
        <v>2504.7880000000005</v>
      </c>
      <c r="S86" s="156"/>
      <c r="T86" s="171">
        <f t="shared" si="19"/>
        <v>47590.972000000002</v>
      </c>
      <c r="U86" s="171"/>
      <c r="V86" s="156"/>
      <c r="W86" s="156"/>
      <c r="X86" s="164"/>
      <c r="Y86" s="156"/>
      <c r="Z86" s="160"/>
    </row>
    <row r="87" spans="1:26">
      <c r="A87" s="155">
        <v>45349</v>
      </c>
      <c r="B87" s="156" t="s">
        <v>17</v>
      </c>
      <c r="C87" s="157">
        <f t="shared" ca="1" si="13"/>
        <v>247</v>
      </c>
      <c r="D87" s="158">
        <v>45349</v>
      </c>
      <c r="E87" s="158" t="str">
        <f t="shared" ca="1" si="17"/>
        <v>Above 180 Days</v>
      </c>
      <c r="F87" s="159" t="s">
        <v>18</v>
      </c>
      <c r="G87" s="160">
        <v>1315671</v>
      </c>
      <c r="H87" s="165" t="s">
        <v>110</v>
      </c>
      <c r="I87" s="160">
        <v>10122140.58</v>
      </c>
      <c r="J87" s="160">
        <f>I87</f>
        <v>10122140.58</v>
      </c>
      <c r="K87" s="159">
        <f t="shared" si="14"/>
        <v>0</v>
      </c>
      <c r="L87" s="160">
        <v>1007679.5</v>
      </c>
      <c r="M87" s="160">
        <v>0</v>
      </c>
      <c r="N87" s="162">
        <f t="shared" si="15"/>
        <v>1007679.5</v>
      </c>
      <c r="O87" s="163">
        <f t="shared" si="16"/>
        <v>9.9552015903734858E-2</v>
      </c>
      <c r="P87" s="162">
        <v>1007680</v>
      </c>
      <c r="Q87" s="162">
        <f t="shared" si="22"/>
        <v>0</v>
      </c>
      <c r="R87" s="173">
        <f t="shared" si="18"/>
        <v>0</v>
      </c>
      <c r="S87" s="156"/>
      <c r="T87" s="171">
        <f t="shared" si="19"/>
        <v>0</v>
      </c>
      <c r="U87" s="171"/>
      <c r="V87" s="156"/>
      <c r="W87" s="156"/>
      <c r="X87" s="164"/>
      <c r="Y87" s="156"/>
      <c r="Z87" s="160"/>
    </row>
    <row r="88" spans="1:26">
      <c r="A88" s="155">
        <v>45349</v>
      </c>
      <c r="B88" s="156" t="s">
        <v>17</v>
      </c>
      <c r="C88" s="157">
        <f t="shared" ca="1" si="13"/>
        <v>247</v>
      </c>
      <c r="D88" s="158">
        <v>45349</v>
      </c>
      <c r="E88" s="158" t="str">
        <f t="shared" ca="1" si="17"/>
        <v>Above 180 Days</v>
      </c>
      <c r="F88" s="159" t="s">
        <v>18</v>
      </c>
      <c r="G88" s="160" t="s">
        <v>135</v>
      </c>
      <c r="H88" s="165" t="s">
        <v>110</v>
      </c>
      <c r="I88" s="160">
        <v>88992.68</v>
      </c>
      <c r="J88" s="160">
        <f>I88</f>
        <v>88992.68</v>
      </c>
      <c r="K88" s="159">
        <f t="shared" si="14"/>
        <v>0</v>
      </c>
      <c r="L88" s="160">
        <v>8859.4</v>
      </c>
      <c r="M88" s="160">
        <v>0</v>
      </c>
      <c r="N88" s="162">
        <f t="shared" si="15"/>
        <v>8859.4</v>
      </c>
      <c r="O88" s="163">
        <f t="shared" si="16"/>
        <v>9.9552008097744671E-2</v>
      </c>
      <c r="P88" s="162">
        <f t="shared" ref="P88:P119" si="23">O88*J88</f>
        <v>8859.4</v>
      </c>
      <c r="Q88" s="162">
        <f t="shared" si="22"/>
        <v>0</v>
      </c>
      <c r="R88" s="173">
        <f t="shared" si="18"/>
        <v>0</v>
      </c>
      <c r="S88" s="156"/>
      <c r="T88" s="171">
        <f t="shared" si="19"/>
        <v>0</v>
      </c>
      <c r="U88" s="171"/>
      <c r="V88" s="156"/>
      <c r="W88" s="156"/>
      <c r="X88" s="164"/>
      <c r="Y88" s="156"/>
      <c r="Z88" s="160"/>
    </row>
    <row r="89" spans="1:26">
      <c r="A89" s="155">
        <v>45349</v>
      </c>
      <c r="B89" s="156" t="s">
        <v>17</v>
      </c>
      <c r="C89" s="157">
        <f t="shared" ca="1" si="13"/>
        <v>247</v>
      </c>
      <c r="D89" s="158">
        <v>45349</v>
      </c>
      <c r="E89" s="158" t="str">
        <f t="shared" ca="1" si="17"/>
        <v>Above 180 Days</v>
      </c>
      <c r="F89" s="159" t="s">
        <v>18</v>
      </c>
      <c r="G89" s="160" t="s">
        <v>136</v>
      </c>
      <c r="H89" s="165" t="s">
        <v>110</v>
      </c>
      <c r="I89" s="160">
        <v>10629.72</v>
      </c>
      <c r="J89" s="160">
        <f>I89</f>
        <v>10629.72</v>
      </c>
      <c r="K89" s="159">
        <f t="shared" si="14"/>
        <v>0</v>
      </c>
      <c r="L89" s="160">
        <v>1058.21</v>
      </c>
      <c r="M89" s="160">
        <v>0</v>
      </c>
      <c r="N89" s="162">
        <f t="shared" si="15"/>
        <v>1058.21</v>
      </c>
      <c r="O89" s="163">
        <f t="shared" si="16"/>
        <v>9.9552010777329988E-2</v>
      </c>
      <c r="P89" s="162">
        <f t="shared" si="23"/>
        <v>1058.21</v>
      </c>
      <c r="Q89" s="162">
        <f t="shared" si="22"/>
        <v>0</v>
      </c>
      <c r="R89" s="173">
        <f t="shared" si="18"/>
        <v>0</v>
      </c>
      <c r="S89" s="156"/>
      <c r="T89" s="171">
        <f t="shared" si="19"/>
        <v>0</v>
      </c>
      <c r="U89" s="171"/>
      <c r="V89" s="156"/>
      <c r="W89" s="156"/>
      <c r="X89" s="164"/>
      <c r="Y89" s="156"/>
      <c r="Z89" s="160"/>
    </row>
    <row r="90" spans="1:26">
      <c r="A90" s="155">
        <v>45350</v>
      </c>
      <c r="B90" s="156" t="s">
        <v>17</v>
      </c>
      <c r="C90" s="157">
        <f t="shared" ca="1" si="13"/>
        <v>246</v>
      </c>
      <c r="D90" s="158">
        <v>45350</v>
      </c>
      <c r="E90" s="158" t="str">
        <f t="shared" ca="1" si="17"/>
        <v>Above 180 Days</v>
      </c>
      <c r="F90" s="159" t="s">
        <v>18</v>
      </c>
      <c r="G90" s="160" t="s">
        <v>137</v>
      </c>
      <c r="H90" s="165" t="s">
        <v>138</v>
      </c>
      <c r="I90" s="160">
        <v>7991.3</v>
      </c>
      <c r="J90" s="160">
        <v>7991.3</v>
      </c>
      <c r="K90" s="159">
        <f t="shared" si="14"/>
        <v>0</v>
      </c>
      <c r="L90" s="160">
        <v>1591.1</v>
      </c>
      <c r="M90" s="160">
        <v>0</v>
      </c>
      <c r="N90" s="162">
        <f t="shared" si="15"/>
        <v>1591.1</v>
      </c>
      <c r="O90" s="163">
        <f t="shared" si="16"/>
        <v>0.1991040256278703</v>
      </c>
      <c r="P90" s="162">
        <f t="shared" si="23"/>
        <v>1591.1</v>
      </c>
      <c r="Q90" s="162">
        <f t="shared" si="22"/>
        <v>0</v>
      </c>
      <c r="R90" s="173">
        <f t="shared" si="18"/>
        <v>0</v>
      </c>
      <c r="S90" s="156"/>
      <c r="T90" s="171">
        <f t="shared" si="19"/>
        <v>0</v>
      </c>
      <c r="U90" s="171"/>
      <c r="V90" s="156"/>
      <c r="W90" s="156"/>
      <c r="X90" s="164"/>
      <c r="Y90" s="156"/>
      <c r="Z90" s="160"/>
    </row>
    <row r="91" spans="1:26">
      <c r="A91" s="155">
        <v>45352</v>
      </c>
      <c r="B91" s="156" t="s">
        <v>17</v>
      </c>
      <c r="C91" s="157">
        <f t="shared" ca="1" si="13"/>
        <v>244</v>
      </c>
      <c r="D91" s="158">
        <v>45352</v>
      </c>
      <c r="E91" s="158" t="str">
        <f t="shared" ca="1" si="17"/>
        <v>Above 180 Days</v>
      </c>
      <c r="F91" s="159" t="s">
        <v>18</v>
      </c>
      <c r="G91" s="160" t="s">
        <v>139</v>
      </c>
      <c r="H91" s="165" t="s">
        <v>140</v>
      </c>
      <c r="I91" s="160">
        <v>36825.79</v>
      </c>
      <c r="J91" s="160">
        <v>36825.79</v>
      </c>
      <c r="K91" s="159">
        <f t="shared" si="14"/>
        <v>0</v>
      </c>
      <c r="L91" s="160">
        <v>9155.25</v>
      </c>
      <c r="M91" s="160">
        <v>0</v>
      </c>
      <c r="N91" s="162">
        <f t="shared" si="15"/>
        <v>9155.25</v>
      </c>
      <c r="O91" s="163">
        <f t="shared" si="16"/>
        <v>0.24860973790378971</v>
      </c>
      <c r="P91" s="162">
        <f t="shared" si="23"/>
        <v>9155.25</v>
      </c>
      <c r="Q91" s="162">
        <f t="shared" si="22"/>
        <v>0</v>
      </c>
      <c r="R91" s="173">
        <f t="shared" si="18"/>
        <v>0</v>
      </c>
      <c r="S91" s="156"/>
      <c r="T91" s="171">
        <f t="shared" si="19"/>
        <v>0</v>
      </c>
      <c r="U91" s="171"/>
      <c r="V91" s="156"/>
      <c r="W91" s="156"/>
      <c r="X91" s="164"/>
      <c r="Y91" s="156"/>
      <c r="Z91" s="160"/>
    </row>
    <row r="92" spans="1:26">
      <c r="A92" s="155">
        <v>45352</v>
      </c>
      <c r="B92" s="156" t="s">
        <v>17</v>
      </c>
      <c r="C92" s="157">
        <f t="shared" ca="1" si="13"/>
        <v>244</v>
      </c>
      <c r="D92" s="158">
        <v>45352</v>
      </c>
      <c r="E92" s="158" t="str">
        <f t="shared" ca="1" si="17"/>
        <v>Above 180 Days</v>
      </c>
      <c r="F92" s="159" t="s">
        <v>18</v>
      </c>
      <c r="G92" s="160" t="s">
        <v>141</v>
      </c>
      <c r="H92" s="165" t="s">
        <v>140</v>
      </c>
      <c r="I92" s="160">
        <v>85500.86</v>
      </c>
      <c r="J92" s="160">
        <v>85500.86</v>
      </c>
      <c r="K92" s="159">
        <f t="shared" si="14"/>
        <v>0</v>
      </c>
      <c r="L92" s="160">
        <v>17015.599999999999</v>
      </c>
      <c r="M92" s="160">
        <v>0</v>
      </c>
      <c r="N92" s="162">
        <f t="shared" si="15"/>
        <v>17015.599999999999</v>
      </c>
      <c r="O92" s="163">
        <f t="shared" si="16"/>
        <v>0.1990108637503763</v>
      </c>
      <c r="P92" s="162">
        <f t="shared" si="23"/>
        <v>17015.599999999999</v>
      </c>
      <c r="Q92" s="162">
        <f t="shared" si="22"/>
        <v>0</v>
      </c>
      <c r="R92" s="173">
        <f t="shared" si="18"/>
        <v>0</v>
      </c>
      <c r="S92" s="156"/>
      <c r="T92" s="171">
        <f t="shared" si="19"/>
        <v>0</v>
      </c>
      <c r="U92" s="171"/>
      <c r="V92" s="156"/>
      <c r="W92" s="156"/>
      <c r="X92" s="164"/>
      <c r="Y92" s="156"/>
      <c r="Z92" s="160"/>
    </row>
    <row r="93" spans="1:26">
      <c r="A93" s="155">
        <v>45352</v>
      </c>
      <c r="B93" s="156" t="s">
        <v>17</v>
      </c>
      <c r="C93" s="157">
        <f t="shared" ca="1" si="13"/>
        <v>244</v>
      </c>
      <c r="D93" s="158">
        <v>45352</v>
      </c>
      <c r="E93" s="158" t="str">
        <f t="shared" ca="1" si="17"/>
        <v>Above 180 Days</v>
      </c>
      <c r="F93" s="159" t="s">
        <v>18</v>
      </c>
      <c r="G93" s="160" t="s">
        <v>142</v>
      </c>
      <c r="H93" s="165" t="s">
        <v>140</v>
      </c>
      <c r="I93" s="160">
        <v>10378.31</v>
      </c>
      <c r="J93" s="160">
        <v>10378.31</v>
      </c>
      <c r="K93" s="159">
        <f t="shared" si="14"/>
        <v>0</v>
      </c>
      <c r="L93" s="160">
        <v>1029.2</v>
      </c>
      <c r="M93" s="160">
        <v>0</v>
      </c>
      <c r="N93" s="162">
        <f t="shared" si="15"/>
        <v>1029.2</v>
      </c>
      <c r="O93" s="163">
        <f t="shared" si="16"/>
        <v>9.9168361708216468E-2</v>
      </c>
      <c r="P93" s="162">
        <f t="shared" si="23"/>
        <v>1029.2</v>
      </c>
      <c r="Q93" s="162">
        <f t="shared" si="22"/>
        <v>0</v>
      </c>
      <c r="R93" s="173">
        <f t="shared" si="18"/>
        <v>0</v>
      </c>
      <c r="S93" s="156"/>
      <c r="T93" s="171">
        <f t="shared" si="19"/>
        <v>0</v>
      </c>
      <c r="U93" s="171"/>
      <c r="V93" s="156"/>
      <c r="W93" s="156"/>
      <c r="X93" s="164"/>
      <c r="Y93" s="156"/>
      <c r="Z93" s="160"/>
    </row>
    <row r="94" spans="1:26">
      <c r="A94" s="155">
        <v>45355</v>
      </c>
      <c r="B94" s="156" t="s">
        <v>17</v>
      </c>
      <c r="C94" s="157">
        <f t="shared" ca="1" si="13"/>
        <v>241</v>
      </c>
      <c r="D94" s="158">
        <v>45355</v>
      </c>
      <c r="E94" s="158" t="str">
        <f t="shared" ca="1" si="17"/>
        <v>Above 180 Days</v>
      </c>
      <c r="F94" s="159" t="s">
        <v>18</v>
      </c>
      <c r="G94" s="160" t="s">
        <v>143</v>
      </c>
      <c r="H94" s="165" t="s">
        <v>144</v>
      </c>
      <c r="I94" s="160">
        <v>67531.47</v>
      </c>
      <c r="J94" s="160">
        <v>67531.47</v>
      </c>
      <c r="K94" s="159">
        <f t="shared" si="14"/>
        <v>0</v>
      </c>
      <c r="L94" s="160">
        <v>6722.89</v>
      </c>
      <c r="M94" s="160">
        <v>0</v>
      </c>
      <c r="N94" s="162">
        <f t="shared" si="15"/>
        <v>6722.89</v>
      </c>
      <c r="O94" s="163">
        <f t="shared" si="16"/>
        <v>9.9551957035734606E-2</v>
      </c>
      <c r="P94" s="162">
        <f t="shared" si="23"/>
        <v>6722.89</v>
      </c>
      <c r="Q94" s="162">
        <f t="shared" si="22"/>
        <v>0</v>
      </c>
      <c r="R94" s="173">
        <f t="shared" si="18"/>
        <v>0</v>
      </c>
      <c r="S94" s="156"/>
      <c r="T94" s="171">
        <f t="shared" si="19"/>
        <v>0</v>
      </c>
      <c r="U94" s="171"/>
      <c r="V94" s="156"/>
      <c r="W94" s="156"/>
      <c r="X94" s="164"/>
      <c r="Y94" s="156"/>
      <c r="Z94" s="160"/>
    </row>
    <row r="95" spans="1:26">
      <c r="A95" s="155">
        <v>45355</v>
      </c>
      <c r="B95" s="156" t="s">
        <v>17</v>
      </c>
      <c r="C95" s="157">
        <f t="shared" ca="1" si="13"/>
        <v>241</v>
      </c>
      <c r="D95" s="158">
        <v>45355</v>
      </c>
      <c r="E95" s="158" t="str">
        <f t="shared" ca="1" si="17"/>
        <v>Above 180 Days</v>
      </c>
      <c r="F95" s="159" t="s">
        <v>18</v>
      </c>
      <c r="G95" s="160" t="s">
        <v>145</v>
      </c>
      <c r="H95" s="165" t="s">
        <v>144</v>
      </c>
      <c r="I95" s="160">
        <v>58465.66</v>
      </c>
      <c r="J95" s="160">
        <v>58465.66</v>
      </c>
      <c r="K95" s="159">
        <f t="shared" si="14"/>
        <v>0</v>
      </c>
      <c r="L95" s="160">
        <v>5820.37</v>
      </c>
      <c r="M95" s="160">
        <v>0</v>
      </c>
      <c r="N95" s="162">
        <f t="shared" si="15"/>
        <v>5820.37</v>
      </c>
      <c r="O95" s="163">
        <f t="shared" si="16"/>
        <v>9.9551942114396719E-2</v>
      </c>
      <c r="P95" s="162">
        <f t="shared" si="23"/>
        <v>5820.37</v>
      </c>
      <c r="Q95" s="162">
        <f t="shared" si="22"/>
        <v>0</v>
      </c>
      <c r="R95" s="173">
        <f t="shared" si="18"/>
        <v>0</v>
      </c>
      <c r="S95" s="156"/>
      <c r="T95" s="171">
        <f t="shared" si="19"/>
        <v>0</v>
      </c>
      <c r="U95" s="171"/>
      <c r="V95" s="156"/>
      <c r="W95" s="156"/>
      <c r="X95" s="164"/>
      <c r="Y95" s="156"/>
      <c r="Z95" s="160"/>
    </row>
    <row r="96" spans="1:26">
      <c r="A96" s="155">
        <v>45355</v>
      </c>
      <c r="B96" s="156" t="s">
        <v>17</v>
      </c>
      <c r="C96" s="157">
        <f t="shared" ca="1" si="13"/>
        <v>241</v>
      </c>
      <c r="D96" s="158">
        <v>45355</v>
      </c>
      <c r="E96" s="158" t="str">
        <f t="shared" ca="1" si="17"/>
        <v>Above 180 Days</v>
      </c>
      <c r="F96" s="159" t="s">
        <v>18</v>
      </c>
      <c r="G96" s="160" t="s">
        <v>146</v>
      </c>
      <c r="H96" s="165" t="s">
        <v>144</v>
      </c>
      <c r="I96" s="160">
        <v>8753.6200000000008</v>
      </c>
      <c r="J96" s="160">
        <v>8753.6200000000008</v>
      </c>
      <c r="K96" s="159">
        <f t="shared" si="14"/>
        <v>0</v>
      </c>
      <c r="L96" s="160">
        <v>871.44</v>
      </c>
      <c r="M96" s="160">
        <v>0</v>
      </c>
      <c r="N96" s="162">
        <f t="shared" si="15"/>
        <v>871.44</v>
      </c>
      <c r="O96" s="163">
        <f t="shared" si="16"/>
        <v>9.9551956790447829E-2</v>
      </c>
      <c r="P96" s="162">
        <f t="shared" si="23"/>
        <v>871.44</v>
      </c>
      <c r="Q96" s="162">
        <f t="shared" si="22"/>
        <v>0</v>
      </c>
      <c r="R96" s="173">
        <f t="shared" si="18"/>
        <v>0</v>
      </c>
      <c r="S96" s="156"/>
      <c r="T96" s="171">
        <f t="shared" si="19"/>
        <v>0</v>
      </c>
      <c r="U96" s="171"/>
      <c r="V96" s="156"/>
      <c r="W96" s="156"/>
      <c r="X96" s="164"/>
      <c r="Y96" s="156"/>
      <c r="Z96" s="160"/>
    </row>
    <row r="97" spans="1:26">
      <c r="A97" s="155">
        <v>45356</v>
      </c>
      <c r="B97" s="156" t="s">
        <v>17</v>
      </c>
      <c r="C97" s="157">
        <f t="shared" ca="1" si="13"/>
        <v>240</v>
      </c>
      <c r="D97" s="158">
        <v>45356</v>
      </c>
      <c r="E97" s="158" t="str">
        <f t="shared" ca="1" si="17"/>
        <v>Above 180 Days</v>
      </c>
      <c r="F97" s="159" t="s">
        <v>18</v>
      </c>
      <c r="G97" s="160" t="s">
        <v>147</v>
      </c>
      <c r="H97" s="165" t="s">
        <v>148</v>
      </c>
      <c r="I97" s="160">
        <v>10045</v>
      </c>
      <c r="J97" s="160">
        <v>0</v>
      </c>
      <c r="K97" s="159">
        <f t="shared" si="14"/>
        <v>10045</v>
      </c>
      <c r="L97" s="160">
        <v>1000</v>
      </c>
      <c r="M97" s="160">
        <v>0</v>
      </c>
      <c r="N97" s="162">
        <f t="shared" si="15"/>
        <v>1000</v>
      </c>
      <c r="O97" s="163">
        <f t="shared" si="16"/>
        <v>9.9552015928322551E-2</v>
      </c>
      <c r="P97" s="162">
        <f t="shared" si="23"/>
        <v>0</v>
      </c>
      <c r="Q97" s="162">
        <f t="shared" si="22"/>
        <v>1000</v>
      </c>
      <c r="R97" s="173">
        <f t="shared" si="18"/>
        <v>50</v>
      </c>
      <c r="S97" s="156"/>
      <c r="T97" s="171">
        <f t="shared" si="19"/>
        <v>950</v>
      </c>
      <c r="U97" s="171"/>
      <c r="V97" s="156"/>
      <c r="W97" s="156"/>
      <c r="X97" s="164"/>
      <c r="Y97" s="156"/>
      <c r="Z97" s="160"/>
    </row>
    <row r="98" spans="1:26">
      <c r="A98" s="155">
        <v>45356</v>
      </c>
      <c r="B98" s="156" t="s">
        <v>17</v>
      </c>
      <c r="C98" s="157">
        <f t="shared" ca="1" si="13"/>
        <v>240</v>
      </c>
      <c r="D98" s="158">
        <v>45356</v>
      </c>
      <c r="E98" s="158" t="str">
        <f t="shared" ca="1" si="17"/>
        <v>Above 180 Days</v>
      </c>
      <c r="F98" s="159" t="s">
        <v>18</v>
      </c>
      <c r="G98" s="160" t="s">
        <v>149</v>
      </c>
      <c r="H98" s="161" t="s">
        <v>20</v>
      </c>
      <c r="I98" s="160">
        <v>1315554.46</v>
      </c>
      <c r="J98" s="160">
        <v>1315554.46</v>
      </c>
      <c r="K98" s="159">
        <f t="shared" ref="K98:K129" si="24">I98-J98</f>
        <v>0</v>
      </c>
      <c r="L98" s="160"/>
      <c r="M98" s="160">
        <v>0</v>
      </c>
      <c r="N98" s="162">
        <f t="shared" si="15"/>
        <v>0</v>
      </c>
      <c r="O98" s="163">
        <f t="shared" si="16"/>
        <v>0</v>
      </c>
      <c r="P98" s="162">
        <f t="shared" si="23"/>
        <v>0</v>
      </c>
      <c r="Q98" s="162">
        <f t="shared" si="22"/>
        <v>0</v>
      </c>
      <c r="R98" s="173">
        <f t="shared" si="18"/>
        <v>0</v>
      </c>
      <c r="S98" s="156"/>
      <c r="T98" s="171">
        <f t="shared" si="19"/>
        <v>0</v>
      </c>
      <c r="U98" s="171"/>
      <c r="V98" s="156"/>
      <c r="W98" s="156"/>
      <c r="X98" s="164"/>
      <c r="Y98" s="156"/>
      <c r="Z98" s="160"/>
    </row>
    <row r="99" spans="1:26">
      <c r="A99" s="155">
        <v>45357</v>
      </c>
      <c r="B99" s="156" t="s">
        <v>17</v>
      </c>
      <c r="C99" s="157">
        <f t="shared" ca="1" si="13"/>
        <v>239</v>
      </c>
      <c r="D99" s="158">
        <v>45357</v>
      </c>
      <c r="E99" s="158" t="str">
        <f t="shared" ca="1" si="17"/>
        <v>Above 180 Days</v>
      </c>
      <c r="F99" s="159" t="s">
        <v>18</v>
      </c>
      <c r="G99" s="160" t="s">
        <v>150</v>
      </c>
      <c r="H99" s="165" t="s">
        <v>151</v>
      </c>
      <c r="I99" s="160">
        <v>1450284.66</v>
      </c>
      <c r="J99" s="160">
        <v>1450284.66</v>
      </c>
      <c r="K99" s="159">
        <f t="shared" si="24"/>
        <v>0</v>
      </c>
      <c r="L99" s="160">
        <v>288757.52</v>
      </c>
      <c r="M99" s="160">
        <v>0</v>
      </c>
      <c r="N99" s="162">
        <f t="shared" si="15"/>
        <v>288757.52</v>
      </c>
      <c r="O99" s="163">
        <f t="shared" si="16"/>
        <v>0.19910402968752358</v>
      </c>
      <c r="P99" s="162">
        <f t="shared" si="23"/>
        <v>288757.52</v>
      </c>
      <c r="Q99" s="162">
        <f t="shared" si="22"/>
        <v>0</v>
      </c>
      <c r="R99" s="173">
        <f t="shared" si="18"/>
        <v>0</v>
      </c>
      <c r="S99" s="156"/>
      <c r="T99" s="171">
        <f t="shared" si="19"/>
        <v>0</v>
      </c>
      <c r="U99" s="171"/>
      <c r="V99" s="156"/>
      <c r="W99" s="156"/>
      <c r="X99" s="164"/>
      <c r="Y99" s="156"/>
      <c r="Z99" s="160"/>
    </row>
    <row r="100" spans="1:26">
      <c r="A100" s="155">
        <v>45358</v>
      </c>
      <c r="B100" s="156" t="s">
        <v>17</v>
      </c>
      <c r="C100" s="157">
        <f t="shared" ca="1" si="13"/>
        <v>238</v>
      </c>
      <c r="D100" s="158">
        <v>45358</v>
      </c>
      <c r="E100" s="158" t="str">
        <f t="shared" ca="1" si="17"/>
        <v>Above 180 Days</v>
      </c>
      <c r="F100" s="159" t="s">
        <v>18</v>
      </c>
      <c r="G100" s="160" t="s">
        <v>152</v>
      </c>
      <c r="H100" s="165" t="s">
        <v>153</v>
      </c>
      <c r="I100" s="160">
        <v>36865.15</v>
      </c>
      <c r="J100" s="160">
        <v>19000</v>
      </c>
      <c r="K100" s="159">
        <f t="shared" si="24"/>
        <v>17865.150000000001</v>
      </c>
      <c r="L100" s="160">
        <v>7340</v>
      </c>
      <c r="M100" s="160">
        <v>0</v>
      </c>
      <c r="N100" s="162">
        <f t="shared" si="15"/>
        <v>7340</v>
      </c>
      <c r="O100" s="163">
        <f t="shared" si="16"/>
        <v>0.1991040318566451</v>
      </c>
      <c r="P100" s="162">
        <f t="shared" si="23"/>
        <v>3782.976605276257</v>
      </c>
      <c r="Q100" s="162">
        <f t="shared" si="22"/>
        <v>3557.0233947237434</v>
      </c>
      <c r="R100" s="173">
        <f t="shared" si="18"/>
        <v>177.85116973618719</v>
      </c>
      <c r="S100" s="156"/>
      <c r="T100" s="171">
        <f t="shared" si="19"/>
        <v>3379.1722249875561</v>
      </c>
      <c r="U100" s="171"/>
      <c r="V100" s="156"/>
      <c r="W100" s="156"/>
      <c r="X100" s="164"/>
      <c r="Y100" s="156"/>
      <c r="Z100" s="160"/>
    </row>
    <row r="101" spans="1:26">
      <c r="A101" s="155">
        <v>45359</v>
      </c>
      <c r="B101" s="156" t="s">
        <v>17</v>
      </c>
      <c r="C101" s="157">
        <f t="shared" ca="1" si="13"/>
        <v>237</v>
      </c>
      <c r="D101" s="158">
        <v>45359</v>
      </c>
      <c r="E101" s="158" t="str">
        <f t="shared" ca="1" si="17"/>
        <v>Above 180 Days</v>
      </c>
      <c r="F101" s="159" t="s">
        <v>18</v>
      </c>
      <c r="G101" s="160" t="s">
        <v>154</v>
      </c>
      <c r="H101" s="165" t="s">
        <v>101</v>
      </c>
      <c r="I101" s="160">
        <v>213456.25</v>
      </c>
      <c r="J101" s="160">
        <v>213456.25</v>
      </c>
      <c r="K101" s="159">
        <f t="shared" si="24"/>
        <v>0</v>
      </c>
      <c r="L101" s="160">
        <v>37187.5</v>
      </c>
      <c r="M101" s="160">
        <v>0</v>
      </c>
      <c r="N101" s="162">
        <f t="shared" si="15"/>
        <v>37187.5</v>
      </c>
      <c r="O101" s="163">
        <f t="shared" si="16"/>
        <v>0.17421602787456447</v>
      </c>
      <c r="P101" s="162">
        <f t="shared" si="23"/>
        <v>37187.5</v>
      </c>
      <c r="Q101" s="162">
        <f t="shared" si="22"/>
        <v>0</v>
      </c>
      <c r="R101" s="173">
        <f t="shared" si="18"/>
        <v>0</v>
      </c>
      <c r="S101" s="156"/>
      <c r="T101" s="171">
        <f t="shared" si="19"/>
        <v>0</v>
      </c>
      <c r="U101" s="171"/>
      <c r="V101" s="156"/>
      <c r="W101" s="156"/>
      <c r="X101" s="164"/>
      <c r="Y101" s="156"/>
      <c r="Z101" s="160"/>
    </row>
    <row r="102" spans="1:26">
      <c r="A102" s="155">
        <v>45359</v>
      </c>
      <c r="B102" s="156" t="s">
        <v>17</v>
      </c>
      <c r="C102" s="157">
        <f t="shared" ca="1" si="13"/>
        <v>237</v>
      </c>
      <c r="D102" s="158">
        <v>45359</v>
      </c>
      <c r="E102" s="158" t="str">
        <f t="shared" ca="1" si="17"/>
        <v>Above 180 Days</v>
      </c>
      <c r="F102" s="159" t="s">
        <v>18</v>
      </c>
      <c r="G102" s="160" t="s">
        <v>155</v>
      </c>
      <c r="H102" s="165" t="s">
        <v>156</v>
      </c>
      <c r="I102" s="160">
        <v>37708.75</v>
      </c>
      <c r="J102" s="160">
        <v>37708.75</v>
      </c>
      <c r="K102" s="159">
        <f t="shared" si="24"/>
        <v>0</v>
      </c>
      <c r="L102" s="160">
        <v>3750</v>
      </c>
      <c r="M102" s="160">
        <v>0</v>
      </c>
      <c r="N102" s="162">
        <f t="shared" si="15"/>
        <v>3750</v>
      </c>
      <c r="O102" s="163">
        <f t="shared" si="16"/>
        <v>9.9446414956740808E-2</v>
      </c>
      <c r="P102" s="162">
        <f t="shared" si="23"/>
        <v>3750</v>
      </c>
      <c r="Q102" s="162">
        <f t="shared" si="22"/>
        <v>0</v>
      </c>
      <c r="R102" s="173">
        <f t="shared" si="18"/>
        <v>0</v>
      </c>
      <c r="S102" s="156"/>
      <c r="T102" s="171">
        <f t="shared" si="19"/>
        <v>0</v>
      </c>
      <c r="U102" s="171"/>
      <c r="V102" s="156"/>
      <c r="W102" s="156"/>
      <c r="X102" s="164"/>
      <c r="Y102" s="156"/>
      <c r="Z102" s="160"/>
    </row>
    <row r="103" spans="1:26">
      <c r="A103" s="155">
        <v>45362</v>
      </c>
      <c r="B103" s="156" t="s">
        <v>17</v>
      </c>
      <c r="C103" s="157">
        <f t="shared" ca="1" si="13"/>
        <v>234</v>
      </c>
      <c r="D103" s="158">
        <v>45362</v>
      </c>
      <c r="E103" s="158" t="str">
        <f t="shared" ca="1" si="17"/>
        <v>Above 180 Days</v>
      </c>
      <c r="F103" s="159" t="s">
        <v>18</v>
      </c>
      <c r="G103" s="160" t="s">
        <v>157</v>
      </c>
      <c r="H103" s="165" t="s">
        <v>138</v>
      </c>
      <c r="I103" s="160">
        <v>7991.3</v>
      </c>
      <c r="J103" s="160">
        <v>7991.3</v>
      </c>
      <c r="K103" s="159">
        <f t="shared" si="24"/>
        <v>0</v>
      </c>
      <c r="L103" s="160">
        <v>1591.1</v>
      </c>
      <c r="M103" s="160">
        <v>0</v>
      </c>
      <c r="N103" s="162">
        <f t="shared" si="15"/>
        <v>1591.1</v>
      </c>
      <c r="O103" s="163">
        <f t="shared" si="16"/>
        <v>0.1991040256278703</v>
      </c>
      <c r="P103" s="162">
        <f t="shared" si="23"/>
        <v>1591.1</v>
      </c>
      <c r="Q103" s="162">
        <f t="shared" si="22"/>
        <v>0</v>
      </c>
      <c r="R103" s="173">
        <f t="shared" si="18"/>
        <v>0</v>
      </c>
      <c r="S103" s="156"/>
      <c r="T103" s="171">
        <f t="shared" si="19"/>
        <v>0</v>
      </c>
      <c r="U103" s="171"/>
      <c r="V103" s="156"/>
      <c r="W103" s="156"/>
      <c r="X103" s="164"/>
      <c r="Y103" s="156"/>
      <c r="Z103" s="160"/>
    </row>
    <row r="104" spans="1:26">
      <c r="A104" s="155">
        <v>45363</v>
      </c>
      <c r="B104" s="156" t="s">
        <v>17</v>
      </c>
      <c r="C104" s="157">
        <f t="shared" ca="1" si="13"/>
        <v>233</v>
      </c>
      <c r="D104" s="158">
        <v>45363</v>
      </c>
      <c r="E104" s="158" t="str">
        <f t="shared" ca="1" si="17"/>
        <v>Above 180 Days</v>
      </c>
      <c r="F104" s="159" t="s">
        <v>18</v>
      </c>
      <c r="G104" s="160" t="s">
        <v>158</v>
      </c>
      <c r="H104" s="165" t="s">
        <v>107</v>
      </c>
      <c r="I104" s="160">
        <v>11327.51</v>
      </c>
      <c r="J104" s="160">
        <v>11327.51</v>
      </c>
      <c r="K104" s="159">
        <f t="shared" si="24"/>
        <v>0</v>
      </c>
      <c r="L104" s="160">
        <v>1536.5</v>
      </c>
      <c r="M104" s="160">
        <v>878</v>
      </c>
      <c r="N104" s="162">
        <f t="shared" si="15"/>
        <v>2414.5</v>
      </c>
      <c r="O104" s="163">
        <f t="shared" si="16"/>
        <v>0.21315364100318604</v>
      </c>
      <c r="P104" s="162">
        <f t="shared" si="23"/>
        <v>2414.5</v>
      </c>
      <c r="Q104" s="162">
        <f t="shared" si="22"/>
        <v>0</v>
      </c>
      <c r="R104" s="173">
        <f t="shared" si="18"/>
        <v>0</v>
      </c>
      <c r="S104" s="156"/>
      <c r="T104" s="171">
        <f t="shared" si="19"/>
        <v>0</v>
      </c>
      <c r="U104" s="171"/>
      <c r="V104" s="156"/>
      <c r="W104" s="156"/>
      <c r="X104" s="164"/>
      <c r="Y104" s="156"/>
      <c r="Z104" s="160"/>
    </row>
    <row r="105" spans="1:26">
      <c r="A105" s="155">
        <v>45365</v>
      </c>
      <c r="B105" s="156" t="s">
        <v>17</v>
      </c>
      <c r="C105" s="157">
        <f t="shared" ca="1" si="13"/>
        <v>231</v>
      </c>
      <c r="D105" s="158">
        <v>45365</v>
      </c>
      <c r="E105" s="158" t="str">
        <f t="shared" ca="1" si="17"/>
        <v>Above 180 Days</v>
      </c>
      <c r="F105" s="159" t="s">
        <v>18</v>
      </c>
      <c r="G105" s="160" t="s">
        <v>159</v>
      </c>
      <c r="H105" s="165" t="s">
        <v>132</v>
      </c>
      <c r="I105" s="160">
        <v>54202.5</v>
      </c>
      <c r="J105" s="160">
        <v>0</v>
      </c>
      <c r="K105" s="159">
        <f t="shared" si="24"/>
        <v>54202.5</v>
      </c>
      <c r="L105" s="160">
        <v>4500</v>
      </c>
      <c r="M105" s="160">
        <v>4500</v>
      </c>
      <c r="N105" s="162">
        <f t="shared" si="15"/>
        <v>9000</v>
      </c>
      <c r="O105" s="163">
        <f t="shared" si="16"/>
        <v>0.16604400166044</v>
      </c>
      <c r="P105" s="162">
        <f t="shared" si="23"/>
        <v>0</v>
      </c>
      <c r="Q105" s="162">
        <f t="shared" si="22"/>
        <v>9000</v>
      </c>
      <c r="R105" s="173">
        <f t="shared" si="18"/>
        <v>450</v>
      </c>
      <c r="S105" s="156"/>
      <c r="T105" s="171">
        <f t="shared" si="19"/>
        <v>8550</v>
      </c>
      <c r="U105" s="171"/>
      <c r="V105" s="156"/>
      <c r="W105" s="156"/>
      <c r="X105" s="164"/>
      <c r="Y105" s="156"/>
      <c r="Z105" s="160"/>
    </row>
    <row r="106" spans="1:26">
      <c r="A106" s="155">
        <v>45366</v>
      </c>
      <c r="B106" s="156" t="s">
        <v>17</v>
      </c>
      <c r="C106" s="157">
        <f t="shared" ca="1" si="13"/>
        <v>230</v>
      </c>
      <c r="D106" s="158">
        <v>45366</v>
      </c>
      <c r="E106" s="158" t="str">
        <f t="shared" ca="1" si="17"/>
        <v>Above 180 Days</v>
      </c>
      <c r="F106" s="159" t="s">
        <v>18</v>
      </c>
      <c r="G106" s="160" t="s">
        <v>160</v>
      </c>
      <c r="H106" s="165" t="s">
        <v>161</v>
      </c>
      <c r="I106" s="160">
        <v>5022.5</v>
      </c>
      <c r="J106" s="160">
        <v>5022.5</v>
      </c>
      <c r="K106" s="159">
        <f t="shared" si="24"/>
        <v>0</v>
      </c>
      <c r="L106" s="160">
        <v>1250</v>
      </c>
      <c r="M106" s="160">
        <v>0</v>
      </c>
      <c r="N106" s="162">
        <f t="shared" si="15"/>
        <v>1250</v>
      </c>
      <c r="O106" s="163">
        <f t="shared" si="16"/>
        <v>0.24888003982080636</v>
      </c>
      <c r="P106" s="162">
        <f t="shared" si="23"/>
        <v>1250</v>
      </c>
      <c r="Q106" s="162">
        <f t="shared" si="22"/>
        <v>0</v>
      </c>
      <c r="R106" s="173">
        <f t="shared" si="18"/>
        <v>0</v>
      </c>
      <c r="S106" s="156"/>
      <c r="T106" s="171">
        <f t="shared" si="19"/>
        <v>0</v>
      </c>
      <c r="U106" s="171"/>
      <c r="V106" s="156"/>
      <c r="W106" s="156"/>
      <c r="X106" s="164"/>
      <c r="Y106" s="156"/>
      <c r="Z106" s="160"/>
    </row>
    <row r="107" spans="1:26">
      <c r="A107" s="155">
        <v>45366</v>
      </c>
      <c r="B107" s="156" t="s">
        <v>17</v>
      </c>
      <c r="C107" s="157">
        <f t="shared" ca="1" si="13"/>
        <v>230</v>
      </c>
      <c r="D107" s="158">
        <v>45366</v>
      </c>
      <c r="E107" s="158" t="str">
        <f t="shared" ca="1" si="17"/>
        <v>Above 180 Days</v>
      </c>
      <c r="F107" s="159" t="s">
        <v>18</v>
      </c>
      <c r="G107" s="160" t="s">
        <v>162</v>
      </c>
      <c r="H107" s="165" t="s">
        <v>161</v>
      </c>
      <c r="I107" s="160">
        <v>5022.5</v>
      </c>
      <c r="J107" s="160">
        <v>5022.5</v>
      </c>
      <c r="K107" s="159">
        <f t="shared" si="24"/>
        <v>0</v>
      </c>
      <c r="L107" s="160">
        <v>500</v>
      </c>
      <c r="M107" s="160">
        <v>0</v>
      </c>
      <c r="N107" s="162">
        <f t="shared" si="15"/>
        <v>500</v>
      </c>
      <c r="O107" s="163">
        <f t="shared" si="16"/>
        <v>9.9552015928322551E-2</v>
      </c>
      <c r="P107" s="162">
        <f t="shared" si="23"/>
        <v>500</v>
      </c>
      <c r="Q107" s="162">
        <f t="shared" si="22"/>
        <v>0</v>
      </c>
      <c r="R107" s="173">
        <f t="shared" si="18"/>
        <v>0</v>
      </c>
      <c r="S107" s="156"/>
      <c r="T107" s="171">
        <f t="shared" si="19"/>
        <v>0</v>
      </c>
      <c r="U107" s="171"/>
      <c r="V107" s="156"/>
      <c r="W107" s="156"/>
      <c r="X107" s="164"/>
      <c r="Y107" s="156"/>
      <c r="Z107" s="160"/>
    </row>
    <row r="108" spans="1:26">
      <c r="A108" s="155">
        <v>45366</v>
      </c>
      <c r="B108" s="156" t="s">
        <v>17</v>
      </c>
      <c r="C108" s="157">
        <f t="shared" ca="1" si="13"/>
        <v>230</v>
      </c>
      <c r="D108" s="158">
        <v>45366</v>
      </c>
      <c r="E108" s="158" t="str">
        <f t="shared" ca="1" si="17"/>
        <v>Above 180 Days</v>
      </c>
      <c r="F108" s="159" t="s">
        <v>18</v>
      </c>
      <c r="G108" s="160" t="s">
        <v>163</v>
      </c>
      <c r="H108" s="165" t="s">
        <v>161</v>
      </c>
      <c r="I108" s="160">
        <v>23909.11</v>
      </c>
      <c r="J108" s="160">
        <v>23909.11</v>
      </c>
      <c r="K108" s="159">
        <f t="shared" si="24"/>
        <v>0</v>
      </c>
      <c r="L108" s="160">
        <v>2380.1999999999998</v>
      </c>
      <c r="M108" s="160">
        <v>0</v>
      </c>
      <c r="N108" s="162">
        <f t="shared" si="15"/>
        <v>2380.1999999999998</v>
      </c>
      <c r="O108" s="163">
        <f t="shared" si="16"/>
        <v>9.9552011764553333E-2</v>
      </c>
      <c r="P108" s="162">
        <f t="shared" si="23"/>
        <v>2380.1999999999998</v>
      </c>
      <c r="Q108" s="162">
        <f t="shared" si="22"/>
        <v>0</v>
      </c>
      <c r="R108" s="173">
        <f t="shared" si="18"/>
        <v>0</v>
      </c>
      <c r="S108" s="156"/>
      <c r="T108" s="171">
        <f t="shared" si="19"/>
        <v>0</v>
      </c>
      <c r="U108" s="171"/>
      <c r="V108" s="156"/>
      <c r="W108" s="156"/>
      <c r="X108" s="164"/>
      <c r="Y108" s="156"/>
      <c r="Z108" s="160"/>
    </row>
    <row r="109" spans="1:26">
      <c r="A109" s="155">
        <v>45366</v>
      </c>
      <c r="B109" s="156" t="s">
        <v>17</v>
      </c>
      <c r="C109" s="157">
        <f t="shared" ca="1" si="13"/>
        <v>230</v>
      </c>
      <c r="D109" s="158">
        <v>45366</v>
      </c>
      <c r="E109" s="158" t="str">
        <f t="shared" ca="1" si="17"/>
        <v>Above 180 Days</v>
      </c>
      <c r="F109" s="159" t="s">
        <v>18</v>
      </c>
      <c r="G109" s="160" t="s">
        <v>164</v>
      </c>
      <c r="H109" s="165" t="s">
        <v>161</v>
      </c>
      <c r="I109" s="160">
        <v>5022.5</v>
      </c>
      <c r="J109" s="160">
        <v>5022.5</v>
      </c>
      <c r="K109" s="159">
        <f t="shared" si="24"/>
        <v>0</v>
      </c>
      <c r="L109" s="160">
        <v>1000</v>
      </c>
      <c r="M109" s="160">
        <v>0</v>
      </c>
      <c r="N109" s="162">
        <f t="shared" si="15"/>
        <v>1000</v>
      </c>
      <c r="O109" s="163">
        <f t="shared" si="16"/>
        <v>0.1991040318566451</v>
      </c>
      <c r="P109" s="162">
        <f t="shared" si="23"/>
        <v>1000</v>
      </c>
      <c r="Q109" s="162">
        <f t="shared" si="22"/>
        <v>0</v>
      </c>
      <c r="R109" s="173">
        <f t="shared" si="18"/>
        <v>0</v>
      </c>
      <c r="S109" s="156"/>
      <c r="T109" s="171">
        <f t="shared" si="19"/>
        <v>0</v>
      </c>
      <c r="U109" s="171"/>
      <c r="V109" s="156"/>
      <c r="W109" s="156"/>
      <c r="X109" s="164"/>
      <c r="Y109" s="156"/>
      <c r="Z109" s="160"/>
    </row>
    <row r="110" spans="1:26">
      <c r="A110" s="155">
        <v>45369</v>
      </c>
      <c r="B110" s="156" t="s">
        <v>17</v>
      </c>
      <c r="C110" s="157">
        <f t="shared" ca="1" si="13"/>
        <v>227</v>
      </c>
      <c r="D110" s="158">
        <v>45369</v>
      </c>
      <c r="E110" s="158" t="str">
        <f t="shared" ca="1" si="17"/>
        <v>Above 180 Days</v>
      </c>
      <c r="F110" s="159" t="s">
        <v>18</v>
      </c>
      <c r="G110" s="160" t="s">
        <v>165</v>
      </c>
      <c r="H110" s="165" t="s">
        <v>166</v>
      </c>
      <c r="I110" s="160">
        <v>2838242.08</v>
      </c>
      <c r="J110" s="160">
        <v>2838242.08</v>
      </c>
      <c r="K110" s="159">
        <f t="shared" si="24"/>
        <v>0</v>
      </c>
      <c r="L110" s="160">
        <v>280543.35999999999</v>
      </c>
      <c r="M110" s="160">
        <v>0</v>
      </c>
      <c r="N110" s="162">
        <f t="shared" si="15"/>
        <v>280543.35999999999</v>
      </c>
      <c r="O110" s="163">
        <f t="shared" si="16"/>
        <v>9.8844056318127732E-2</v>
      </c>
      <c r="P110" s="162">
        <f t="shared" si="23"/>
        <v>280543.35999999999</v>
      </c>
      <c r="Q110" s="162">
        <f t="shared" si="22"/>
        <v>0</v>
      </c>
      <c r="R110" s="173">
        <f t="shared" si="18"/>
        <v>0</v>
      </c>
      <c r="S110" s="156"/>
      <c r="T110" s="171">
        <f t="shared" si="19"/>
        <v>0</v>
      </c>
      <c r="U110" s="171"/>
      <c r="V110" s="156"/>
      <c r="W110" s="156"/>
      <c r="X110" s="164"/>
      <c r="Y110" s="156"/>
      <c r="Z110" s="160"/>
    </row>
    <row r="111" spans="1:26">
      <c r="A111" s="155">
        <v>45369</v>
      </c>
      <c r="B111" s="156" t="s">
        <v>17</v>
      </c>
      <c r="C111" s="157">
        <f t="shared" ca="1" si="13"/>
        <v>227</v>
      </c>
      <c r="D111" s="158">
        <v>45369</v>
      </c>
      <c r="E111" s="158" t="str">
        <f t="shared" ca="1" si="17"/>
        <v>Above 180 Days</v>
      </c>
      <c r="F111" s="159" t="s">
        <v>18</v>
      </c>
      <c r="G111" s="160" t="s">
        <v>167</v>
      </c>
      <c r="H111" s="165" t="s">
        <v>92</v>
      </c>
      <c r="I111" s="160">
        <v>71861.75</v>
      </c>
      <c r="J111" s="160">
        <v>71861.75</v>
      </c>
      <c r="K111" s="159">
        <f t="shared" si="24"/>
        <v>0</v>
      </c>
      <c r="L111" s="160">
        <v>12512.5</v>
      </c>
      <c r="M111" s="160">
        <v>0</v>
      </c>
      <c r="N111" s="162">
        <f t="shared" si="15"/>
        <v>12512.5</v>
      </c>
      <c r="O111" s="163">
        <f t="shared" si="16"/>
        <v>0.17411905499100705</v>
      </c>
      <c r="P111" s="162">
        <f t="shared" si="23"/>
        <v>12512.5</v>
      </c>
      <c r="Q111" s="162">
        <f t="shared" si="22"/>
        <v>0</v>
      </c>
      <c r="R111" s="173">
        <f t="shared" si="18"/>
        <v>0</v>
      </c>
      <c r="S111" s="156"/>
      <c r="T111" s="171">
        <f t="shared" si="19"/>
        <v>0</v>
      </c>
      <c r="U111" s="171"/>
      <c r="V111" s="156"/>
      <c r="W111" s="156"/>
      <c r="X111" s="164"/>
      <c r="Y111" s="156"/>
      <c r="Z111" s="160"/>
    </row>
    <row r="112" spans="1:26">
      <c r="A112" s="155">
        <v>45369</v>
      </c>
      <c r="B112" s="156" t="s">
        <v>17</v>
      </c>
      <c r="C112" s="157">
        <f t="shared" ca="1" si="13"/>
        <v>227</v>
      </c>
      <c r="D112" s="158">
        <v>45369</v>
      </c>
      <c r="E112" s="158" t="str">
        <f t="shared" ca="1" si="17"/>
        <v>Above 180 Days</v>
      </c>
      <c r="F112" s="159" t="s">
        <v>18</v>
      </c>
      <c r="G112" s="160" t="s">
        <v>168</v>
      </c>
      <c r="H112" s="161" t="s">
        <v>20</v>
      </c>
      <c r="I112" s="160">
        <v>716302.31</v>
      </c>
      <c r="J112" s="160">
        <v>0</v>
      </c>
      <c r="K112" s="159">
        <f t="shared" si="24"/>
        <v>716302.31</v>
      </c>
      <c r="L112" s="160"/>
      <c r="M112" s="160">
        <v>0</v>
      </c>
      <c r="N112" s="162">
        <f t="shared" si="15"/>
        <v>0</v>
      </c>
      <c r="O112" s="163">
        <f t="shared" si="16"/>
        <v>0</v>
      </c>
      <c r="P112" s="162">
        <f t="shared" si="23"/>
        <v>0</v>
      </c>
      <c r="Q112" s="162">
        <f t="shared" si="22"/>
        <v>0</v>
      </c>
      <c r="R112" s="173">
        <f t="shared" si="18"/>
        <v>0</v>
      </c>
      <c r="S112" s="156"/>
      <c r="T112" s="171">
        <f t="shared" si="19"/>
        <v>0</v>
      </c>
      <c r="U112" s="171"/>
      <c r="V112" s="156"/>
      <c r="W112" s="156"/>
      <c r="X112" s="164"/>
      <c r="Y112" s="156"/>
      <c r="Z112" s="160"/>
    </row>
    <row r="113" spans="1:26">
      <c r="A113" s="155">
        <v>45371</v>
      </c>
      <c r="B113" s="156" t="s">
        <v>17</v>
      </c>
      <c r="C113" s="157">
        <f t="shared" ca="1" si="13"/>
        <v>225</v>
      </c>
      <c r="D113" s="158">
        <v>45371</v>
      </c>
      <c r="E113" s="158" t="str">
        <f t="shared" ca="1" si="17"/>
        <v>Above 180 Days</v>
      </c>
      <c r="F113" s="159" t="s">
        <v>18</v>
      </c>
      <c r="G113" s="160" t="s">
        <v>169</v>
      </c>
      <c r="H113" s="165" t="s">
        <v>148</v>
      </c>
      <c r="I113" s="160">
        <v>914828.1</v>
      </c>
      <c r="J113" s="160">
        <v>914828.1</v>
      </c>
      <c r="K113" s="159">
        <f t="shared" si="24"/>
        <v>0</v>
      </c>
      <c r="L113" s="160">
        <v>91069</v>
      </c>
      <c r="M113" s="160">
        <v>0</v>
      </c>
      <c r="N113" s="162">
        <f t="shared" si="15"/>
        <v>91069</v>
      </c>
      <c r="O113" s="163">
        <f t="shared" si="16"/>
        <v>9.9547663653969526E-2</v>
      </c>
      <c r="P113" s="162">
        <f t="shared" si="23"/>
        <v>91069</v>
      </c>
      <c r="Q113" s="162">
        <f t="shared" si="22"/>
        <v>0</v>
      </c>
      <c r="R113" s="173">
        <f t="shared" si="18"/>
        <v>0</v>
      </c>
      <c r="S113" s="156"/>
      <c r="T113" s="171">
        <f t="shared" si="19"/>
        <v>0</v>
      </c>
      <c r="U113" s="171"/>
      <c r="V113" s="156"/>
      <c r="W113" s="156"/>
      <c r="X113" s="164"/>
      <c r="Y113" s="156"/>
      <c r="Z113" s="160"/>
    </row>
    <row r="114" spans="1:26">
      <c r="A114" s="155">
        <v>45371</v>
      </c>
      <c r="B114" s="156" t="s">
        <v>17</v>
      </c>
      <c r="C114" s="157">
        <f t="shared" ca="1" si="13"/>
        <v>225</v>
      </c>
      <c r="D114" s="158">
        <v>45371</v>
      </c>
      <c r="E114" s="158" t="str">
        <f t="shared" ca="1" si="17"/>
        <v>Above 180 Days</v>
      </c>
      <c r="F114" s="159" t="s">
        <v>18</v>
      </c>
      <c r="G114" s="160" t="s">
        <v>170</v>
      </c>
      <c r="H114" s="165" t="s">
        <v>132</v>
      </c>
      <c r="I114" s="160">
        <v>45202.5</v>
      </c>
      <c r="J114" s="160">
        <v>0</v>
      </c>
      <c r="K114" s="159">
        <f t="shared" si="24"/>
        <v>45202.5</v>
      </c>
      <c r="L114" s="160">
        <v>4500</v>
      </c>
      <c r="M114" s="160">
        <v>4500</v>
      </c>
      <c r="N114" s="162">
        <f t="shared" si="15"/>
        <v>9000</v>
      </c>
      <c r="O114" s="163">
        <f t="shared" si="16"/>
        <v>0.1991040318566451</v>
      </c>
      <c r="P114" s="162">
        <f t="shared" si="23"/>
        <v>0</v>
      </c>
      <c r="Q114" s="162">
        <f t="shared" si="22"/>
        <v>9000</v>
      </c>
      <c r="R114" s="173">
        <f t="shared" si="18"/>
        <v>450</v>
      </c>
      <c r="S114" s="156"/>
      <c r="T114" s="171">
        <f t="shared" si="19"/>
        <v>8550</v>
      </c>
      <c r="U114" s="171"/>
      <c r="V114" s="156"/>
      <c r="W114" s="156"/>
      <c r="X114" s="164"/>
      <c r="Y114" s="156"/>
      <c r="Z114" s="160"/>
    </row>
    <row r="115" spans="1:26">
      <c r="A115" s="155">
        <v>45371</v>
      </c>
      <c r="B115" s="156" t="s">
        <v>17</v>
      </c>
      <c r="C115" s="157">
        <f t="shared" ca="1" si="13"/>
        <v>225</v>
      </c>
      <c r="D115" s="158">
        <v>45371</v>
      </c>
      <c r="E115" s="158" t="str">
        <f t="shared" ca="1" si="17"/>
        <v>Above 180 Days</v>
      </c>
      <c r="F115" s="159" t="s">
        <v>18</v>
      </c>
      <c r="G115" s="160">
        <v>14808</v>
      </c>
      <c r="H115" s="165" t="s">
        <v>166</v>
      </c>
      <c r="I115" s="160">
        <v>-100537.28</v>
      </c>
      <c r="J115" s="160">
        <v>0</v>
      </c>
      <c r="K115" s="159">
        <f t="shared" si="24"/>
        <v>-100537.28</v>
      </c>
      <c r="L115" s="160">
        <v>-9939.4</v>
      </c>
      <c r="M115" s="160">
        <v>0</v>
      </c>
      <c r="N115" s="162">
        <f t="shared" si="15"/>
        <v>-9939.4</v>
      </c>
      <c r="O115" s="163">
        <f t="shared" si="16"/>
        <v>9.886282978811442E-2</v>
      </c>
      <c r="P115" s="162">
        <f t="shared" si="23"/>
        <v>0</v>
      </c>
      <c r="Q115" s="162">
        <f t="shared" ref="Q115:Q146" si="25">O115*K115</f>
        <v>-9939.4</v>
      </c>
      <c r="R115" s="173">
        <f t="shared" si="18"/>
        <v>-496.97</v>
      </c>
      <c r="S115" s="156"/>
      <c r="T115" s="171">
        <f t="shared" si="19"/>
        <v>-9442.43</v>
      </c>
      <c r="U115" s="171"/>
      <c r="V115" s="156"/>
      <c r="W115" s="156"/>
      <c r="X115" s="164"/>
      <c r="Y115" s="156"/>
      <c r="Z115" s="160"/>
    </row>
    <row r="116" spans="1:26">
      <c r="A116" s="155">
        <v>45372</v>
      </c>
      <c r="B116" s="156" t="s">
        <v>17</v>
      </c>
      <c r="C116" s="157">
        <f t="shared" ca="1" si="13"/>
        <v>224</v>
      </c>
      <c r="D116" s="158">
        <v>45372</v>
      </c>
      <c r="E116" s="158" t="str">
        <f t="shared" ca="1" si="17"/>
        <v>Above 180 Days</v>
      </c>
      <c r="F116" s="159" t="s">
        <v>18</v>
      </c>
      <c r="G116" s="160" t="s">
        <v>171</v>
      </c>
      <c r="H116" s="165" t="s">
        <v>172</v>
      </c>
      <c r="I116" s="160">
        <v>385482.9</v>
      </c>
      <c r="J116" s="160">
        <v>385482.9</v>
      </c>
      <c r="K116" s="159">
        <f t="shared" si="24"/>
        <v>0</v>
      </c>
      <c r="L116" s="160">
        <v>38375.599999999999</v>
      </c>
      <c r="M116" s="160">
        <v>0</v>
      </c>
      <c r="N116" s="162">
        <f t="shared" si="15"/>
        <v>38375.599999999999</v>
      </c>
      <c r="O116" s="163">
        <f t="shared" si="16"/>
        <v>9.9552016444828029E-2</v>
      </c>
      <c r="P116" s="162">
        <f t="shared" si="23"/>
        <v>38375.599999999999</v>
      </c>
      <c r="Q116" s="162">
        <f t="shared" si="25"/>
        <v>0</v>
      </c>
      <c r="R116" s="173">
        <f t="shared" si="18"/>
        <v>0</v>
      </c>
      <c r="S116" s="156"/>
      <c r="T116" s="171">
        <f t="shared" si="19"/>
        <v>0</v>
      </c>
      <c r="U116" s="171"/>
      <c r="V116" s="156"/>
      <c r="W116" s="156"/>
      <c r="X116" s="164"/>
      <c r="Y116" s="156"/>
      <c r="Z116" s="160"/>
    </row>
    <row r="117" spans="1:26">
      <c r="A117" s="155">
        <v>45377</v>
      </c>
      <c r="B117" s="156" t="s">
        <v>17</v>
      </c>
      <c r="C117" s="157">
        <f t="shared" ca="1" si="13"/>
        <v>219</v>
      </c>
      <c r="D117" s="158">
        <v>45377</v>
      </c>
      <c r="E117" s="158" t="str">
        <f t="shared" ca="1" si="17"/>
        <v>Above 180 Days</v>
      </c>
      <c r="F117" s="159" t="s">
        <v>18</v>
      </c>
      <c r="G117" s="160" t="s">
        <v>173</v>
      </c>
      <c r="H117" s="165" t="s">
        <v>174</v>
      </c>
      <c r="I117" s="160">
        <v>-19587.75</v>
      </c>
      <c r="J117" s="160">
        <v>0</v>
      </c>
      <c r="K117" s="159">
        <f t="shared" si="24"/>
        <v>-19587.75</v>
      </c>
      <c r="L117" s="160">
        <v>-1950</v>
      </c>
      <c r="M117" s="160">
        <v>-975</v>
      </c>
      <c r="N117" s="162">
        <f t="shared" si="15"/>
        <v>-2925</v>
      </c>
      <c r="O117" s="163">
        <f t="shared" si="16"/>
        <v>0.14932802389248381</v>
      </c>
      <c r="P117" s="162">
        <f t="shared" si="23"/>
        <v>0</v>
      </c>
      <c r="Q117" s="162">
        <f t="shared" si="25"/>
        <v>-2925</v>
      </c>
      <c r="R117" s="173">
        <f t="shared" si="18"/>
        <v>-146.25</v>
      </c>
      <c r="S117" s="156"/>
      <c r="T117" s="171">
        <f t="shared" si="19"/>
        <v>-2778.75</v>
      </c>
      <c r="U117" s="171"/>
      <c r="V117" s="156"/>
      <c r="W117" s="156"/>
      <c r="X117" s="164"/>
      <c r="Y117" s="156"/>
      <c r="Z117" s="160"/>
    </row>
    <row r="118" spans="1:26">
      <c r="A118" s="155">
        <v>45377</v>
      </c>
      <c r="B118" s="156" t="s">
        <v>17</v>
      </c>
      <c r="C118" s="157">
        <f t="shared" ca="1" si="13"/>
        <v>219</v>
      </c>
      <c r="D118" s="158">
        <v>45377</v>
      </c>
      <c r="E118" s="158" t="str">
        <f t="shared" ca="1" si="17"/>
        <v>Above 180 Days</v>
      </c>
      <c r="F118" s="159" t="s">
        <v>18</v>
      </c>
      <c r="G118" s="160" t="s">
        <v>175</v>
      </c>
      <c r="H118" s="165" t="s">
        <v>174</v>
      </c>
      <c r="I118" s="160">
        <v>300119.49</v>
      </c>
      <c r="J118" s="160">
        <v>125326.48</v>
      </c>
      <c r="K118" s="159">
        <f t="shared" si="24"/>
        <v>174793.01</v>
      </c>
      <c r="L118" s="160">
        <v>74693.75</v>
      </c>
      <c r="M118" s="160">
        <v>0</v>
      </c>
      <c r="N118" s="162">
        <f t="shared" si="15"/>
        <v>74693.75</v>
      </c>
      <c r="O118" s="163">
        <f t="shared" si="16"/>
        <v>0.24888003774763179</v>
      </c>
      <c r="P118" s="162">
        <f t="shared" si="23"/>
        <v>31191.259073177818</v>
      </c>
      <c r="Q118" s="162">
        <f t="shared" si="25"/>
        <v>43502.490926822182</v>
      </c>
      <c r="R118" s="173">
        <f t="shared" si="18"/>
        <v>2175.1245463411092</v>
      </c>
      <c r="S118" s="156"/>
      <c r="T118" s="171">
        <f t="shared" si="19"/>
        <v>41327.366380481071</v>
      </c>
      <c r="U118" s="171"/>
      <c r="V118" s="156"/>
      <c r="W118" s="156"/>
      <c r="X118" s="164"/>
      <c r="Y118" s="156"/>
      <c r="Z118" s="160"/>
    </row>
    <row r="119" spans="1:26">
      <c r="A119" s="155">
        <v>45377</v>
      </c>
      <c r="B119" s="156" t="s">
        <v>17</v>
      </c>
      <c r="C119" s="157">
        <f t="shared" ca="1" si="13"/>
        <v>219</v>
      </c>
      <c r="D119" s="158">
        <v>45377</v>
      </c>
      <c r="E119" s="158" t="str">
        <f t="shared" ca="1" si="17"/>
        <v>Above 180 Days</v>
      </c>
      <c r="F119" s="159" t="s">
        <v>18</v>
      </c>
      <c r="G119" s="160" t="s">
        <v>176</v>
      </c>
      <c r="H119" s="165" t="s">
        <v>174</v>
      </c>
      <c r="I119" s="160">
        <v>24324.97</v>
      </c>
      <c r="J119" s="160">
        <v>24075.98</v>
      </c>
      <c r="K119" s="159">
        <f t="shared" si="24"/>
        <v>248.9900000000016</v>
      </c>
      <c r="L119" s="160">
        <v>6054</v>
      </c>
      <c r="M119" s="160">
        <v>0</v>
      </c>
      <c r="N119" s="162">
        <f t="shared" si="15"/>
        <v>6054</v>
      </c>
      <c r="O119" s="163">
        <f t="shared" si="16"/>
        <v>0.24888006028373313</v>
      </c>
      <c r="P119" s="162">
        <f t="shared" si="23"/>
        <v>5992.0313537899528</v>
      </c>
      <c r="Q119" s="162">
        <f t="shared" si="25"/>
        <v>61.968646210047112</v>
      </c>
      <c r="R119" s="173">
        <f t="shared" si="18"/>
        <v>3.0984323105023557</v>
      </c>
      <c r="S119" s="156"/>
      <c r="T119" s="171">
        <f t="shared" si="19"/>
        <v>58.870213899544758</v>
      </c>
      <c r="U119" s="171"/>
      <c r="V119" s="156"/>
      <c r="W119" s="156"/>
      <c r="X119" s="164"/>
      <c r="Y119" s="156"/>
      <c r="Z119" s="160"/>
    </row>
    <row r="120" spans="1:26">
      <c r="A120" s="155">
        <v>45377</v>
      </c>
      <c r="B120" s="156" t="s">
        <v>17</v>
      </c>
      <c r="C120" s="157">
        <f t="shared" ca="1" si="13"/>
        <v>219</v>
      </c>
      <c r="D120" s="158">
        <v>45377</v>
      </c>
      <c r="E120" s="158" t="str">
        <f t="shared" ca="1" si="17"/>
        <v>Above 180 Days</v>
      </c>
      <c r="F120" s="159" t="s">
        <v>18</v>
      </c>
      <c r="G120" s="160" t="s">
        <v>177</v>
      </c>
      <c r="H120" s="165" t="s">
        <v>174</v>
      </c>
      <c r="I120" s="160">
        <v>15202.11</v>
      </c>
      <c r="J120" s="160">
        <v>15202.11</v>
      </c>
      <c r="K120" s="159">
        <f t="shared" si="24"/>
        <v>0</v>
      </c>
      <c r="L120" s="160">
        <v>1513.4</v>
      </c>
      <c r="M120" s="160">
        <v>0</v>
      </c>
      <c r="N120" s="162">
        <f t="shared" si="15"/>
        <v>1513.4</v>
      </c>
      <c r="O120" s="163">
        <f t="shared" si="16"/>
        <v>9.9551970088362737E-2</v>
      </c>
      <c r="P120" s="162">
        <f t="shared" ref="P120:P151" si="26">O120*J120</f>
        <v>1513.4</v>
      </c>
      <c r="Q120" s="162">
        <f t="shared" si="25"/>
        <v>0</v>
      </c>
      <c r="R120" s="173">
        <f t="shared" si="18"/>
        <v>0</v>
      </c>
      <c r="S120" s="156"/>
      <c r="T120" s="171">
        <f t="shared" si="19"/>
        <v>0</v>
      </c>
      <c r="U120" s="171"/>
      <c r="V120" s="156"/>
      <c r="W120" s="156"/>
      <c r="X120" s="164"/>
      <c r="Y120" s="156"/>
      <c r="Z120" s="160"/>
    </row>
    <row r="121" spans="1:26">
      <c r="A121" s="155">
        <v>45377</v>
      </c>
      <c r="B121" s="156" t="s">
        <v>17</v>
      </c>
      <c r="C121" s="157">
        <f t="shared" ca="1" si="13"/>
        <v>219</v>
      </c>
      <c r="D121" s="158">
        <v>45377</v>
      </c>
      <c r="E121" s="158" t="str">
        <f t="shared" ca="1" si="17"/>
        <v>Above 180 Days</v>
      </c>
      <c r="F121" s="159" t="s">
        <v>18</v>
      </c>
      <c r="G121" s="160" t="s">
        <v>178</v>
      </c>
      <c r="H121" s="165" t="s">
        <v>174</v>
      </c>
      <c r="I121" s="160">
        <v>19587.75</v>
      </c>
      <c r="J121" s="160">
        <v>0</v>
      </c>
      <c r="K121" s="159">
        <f t="shared" si="24"/>
        <v>19587.75</v>
      </c>
      <c r="L121" s="160">
        <v>1950</v>
      </c>
      <c r="M121" s="160">
        <v>975</v>
      </c>
      <c r="N121" s="162">
        <f t="shared" si="15"/>
        <v>2925</v>
      </c>
      <c r="O121" s="163">
        <f t="shared" si="16"/>
        <v>0.14932802389248381</v>
      </c>
      <c r="P121" s="162">
        <f t="shared" si="26"/>
        <v>0</v>
      </c>
      <c r="Q121" s="162">
        <f t="shared" si="25"/>
        <v>2925</v>
      </c>
      <c r="R121" s="173">
        <f t="shared" si="18"/>
        <v>146.25</v>
      </c>
      <c r="S121" s="156"/>
      <c r="T121" s="171">
        <f t="shared" si="19"/>
        <v>2778.75</v>
      </c>
      <c r="U121" s="171"/>
      <c r="V121" s="156"/>
      <c r="W121" s="156"/>
      <c r="X121" s="164"/>
      <c r="Y121" s="156"/>
      <c r="Z121" s="160"/>
    </row>
    <row r="122" spans="1:26">
      <c r="A122" s="155">
        <v>45377</v>
      </c>
      <c r="B122" s="156" t="s">
        <v>17</v>
      </c>
      <c r="C122" s="157">
        <f t="shared" ca="1" si="13"/>
        <v>219</v>
      </c>
      <c r="D122" s="158">
        <v>45377</v>
      </c>
      <c r="E122" s="158" t="str">
        <f t="shared" ca="1" si="17"/>
        <v>Above 180 Days</v>
      </c>
      <c r="F122" s="159" t="s">
        <v>18</v>
      </c>
      <c r="G122" s="160" t="s">
        <v>179</v>
      </c>
      <c r="H122" s="165" t="s">
        <v>174</v>
      </c>
      <c r="I122" s="160">
        <v>19587.75</v>
      </c>
      <c r="J122" s="160">
        <v>19587.75</v>
      </c>
      <c r="K122" s="159">
        <f t="shared" si="24"/>
        <v>0</v>
      </c>
      <c r="L122" s="160">
        <v>1950</v>
      </c>
      <c r="M122" s="160">
        <v>0</v>
      </c>
      <c r="N122" s="162">
        <f t="shared" si="15"/>
        <v>1950</v>
      </c>
      <c r="O122" s="163">
        <f t="shared" si="16"/>
        <v>9.9552015928322551E-2</v>
      </c>
      <c r="P122" s="162">
        <f t="shared" si="26"/>
        <v>1950</v>
      </c>
      <c r="Q122" s="162">
        <f t="shared" si="25"/>
        <v>0</v>
      </c>
      <c r="R122" s="173">
        <f t="shared" si="18"/>
        <v>0</v>
      </c>
      <c r="S122" s="156"/>
      <c r="T122" s="171">
        <f t="shared" si="19"/>
        <v>0</v>
      </c>
      <c r="U122" s="171"/>
      <c r="V122" s="156"/>
      <c r="W122" s="156"/>
      <c r="X122" s="164"/>
      <c r="Y122" s="156"/>
      <c r="Z122" s="160"/>
    </row>
    <row r="123" spans="1:26">
      <c r="A123" s="155">
        <v>45377</v>
      </c>
      <c r="B123" s="156" t="s">
        <v>17</v>
      </c>
      <c r="C123" s="157">
        <f t="shared" ca="1" si="13"/>
        <v>219</v>
      </c>
      <c r="D123" s="158">
        <v>45377</v>
      </c>
      <c r="E123" s="158" t="str">
        <f t="shared" ca="1" si="17"/>
        <v>Above 180 Days</v>
      </c>
      <c r="F123" s="159" t="s">
        <v>18</v>
      </c>
      <c r="G123" s="160" t="s">
        <v>180</v>
      </c>
      <c r="H123" s="165" t="s">
        <v>174</v>
      </c>
      <c r="I123" s="160">
        <v>12556.25</v>
      </c>
      <c r="J123" s="160">
        <v>0</v>
      </c>
      <c r="K123" s="159">
        <f t="shared" si="24"/>
        <v>12556.25</v>
      </c>
      <c r="L123" s="160">
        <v>2500</v>
      </c>
      <c r="M123" s="160">
        <v>0</v>
      </c>
      <c r="N123" s="162">
        <f t="shared" si="15"/>
        <v>2500</v>
      </c>
      <c r="O123" s="163">
        <f t="shared" si="16"/>
        <v>0.1991040318566451</v>
      </c>
      <c r="P123" s="162">
        <f t="shared" si="26"/>
        <v>0</v>
      </c>
      <c r="Q123" s="162">
        <f t="shared" si="25"/>
        <v>2500</v>
      </c>
      <c r="R123" s="173">
        <f t="shared" si="18"/>
        <v>125</v>
      </c>
      <c r="S123" s="156"/>
      <c r="T123" s="171">
        <f t="shared" si="19"/>
        <v>2375</v>
      </c>
      <c r="U123" s="171"/>
      <c r="V123" s="156"/>
      <c r="W123" s="156"/>
      <c r="X123" s="164"/>
      <c r="Y123" s="156"/>
      <c r="Z123" s="160"/>
    </row>
    <row r="124" spans="1:26">
      <c r="A124" s="155">
        <v>45377</v>
      </c>
      <c r="B124" s="156" t="s">
        <v>17</v>
      </c>
      <c r="C124" s="157">
        <f t="shared" ca="1" si="13"/>
        <v>219</v>
      </c>
      <c r="D124" s="158">
        <v>45377</v>
      </c>
      <c r="E124" s="158" t="str">
        <f t="shared" ca="1" si="17"/>
        <v>Above 180 Days</v>
      </c>
      <c r="F124" s="159" t="s">
        <v>18</v>
      </c>
      <c r="G124" s="160" t="s">
        <v>181</v>
      </c>
      <c r="H124" s="165" t="s">
        <v>174</v>
      </c>
      <c r="I124" s="160">
        <v>623366.59</v>
      </c>
      <c r="J124" s="160">
        <f>250000+250000</f>
        <v>500000</v>
      </c>
      <c r="K124" s="159">
        <f t="shared" si="24"/>
        <v>123366.58999999997</v>
      </c>
      <c r="L124" s="160">
        <v>124114.8</v>
      </c>
      <c r="M124" s="160">
        <v>0</v>
      </c>
      <c r="N124" s="162">
        <f t="shared" si="15"/>
        <v>124114.8</v>
      </c>
      <c r="O124" s="163">
        <f t="shared" si="16"/>
        <v>0.19910402962083676</v>
      </c>
      <c r="P124" s="162">
        <f t="shared" si="26"/>
        <v>99552.014810418375</v>
      </c>
      <c r="Q124" s="162">
        <f t="shared" si="25"/>
        <v>24562.785189581617</v>
      </c>
      <c r="R124" s="173">
        <f t="shared" si="18"/>
        <v>1228.1392594790809</v>
      </c>
      <c r="S124" s="156"/>
      <c r="T124" s="171">
        <f t="shared" si="19"/>
        <v>23334.645930102535</v>
      </c>
      <c r="U124" s="171"/>
      <c r="V124" s="156"/>
      <c r="W124" s="156"/>
      <c r="X124" s="164"/>
      <c r="Y124" s="156"/>
      <c r="Z124" s="160"/>
    </row>
    <row r="125" spans="1:26">
      <c r="A125" s="155">
        <v>45377</v>
      </c>
      <c r="B125" s="156" t="s">
        <v>17</v>
      </c>
      <c r="C125" s="157">
        <f t="shared" ca="1" si="13"/>
        <v>219</v>
      </c>
      <c r="D125" s="158">
        <v>45377</v>
      </c>
      <c r="E125" s="158" t="str">
        <f t="shared" ca="1" si="17"/>
        <v>Above 180 Days</v>
      </c>
      <c r="F125" s="159" t="s">
        <v>18</v>
      </c>
      <c r="G125" s="160" t="s">
        <v>182</v>
      </c>
      <c r="H125" s="165" t="s">
        <v>174</v>
      </c>
      <c r="I125" s="160">
        <v>124673.52</v>
      </c>
      <c r="J125" s="160">
        <v>124673.52</v>
      </c>
      <c r="K125" s="159">
        <f t="shared" si="24"/>
        <v>0</v>
      </c>
      <c r="L125" s="160">
        <v>24823</v>
      </c>
      <c r="M125" s="160">
        <v>0</v>
      </c>
      <c r="N125" s="162">
        <f t="shared" si="15"/>
        <v>24823</v>
      </c>
      <c r="O125" s="163">
        <f t="shared" si="16"/>
        <v>0.19910402786413667</v>
      </c>
      <c r="P125" s="162">
        <f t="shared" si="26"/>
        <v>24823</v>
      </c>
      <c r="Q125" s="162">
        <f t="shared" si="25"/>
        <v>0</v>
      </c>
      <c r="R125" s="173">
        <f t="shared" si="18"/>
        <v>0</v>
      </c>
      <c r="S125" s="156"/>
      <c r="T125" s="171">
        <f t="shared" si="19"/>
        <v>0</v>
      </c>
      <c r="U125" s="171"/>
      <c r="V125" s="156"/>
      <c r="W125" s="156"/>
      <c r="X125" s="164"/>
      <c r="Y125" s="156"/>
      <c r="Z125" s="160"/>
    </row>
    <row r="126" spans="1:26">
      <c r="A126" s="155">
        <v>45377</v>
      </c>
      <c r="B126" s="156" t="s">
        <v>17</v>
      </c>
      <c r="C126" s="157">
        <f t="shared" ca="1" si="13"/>
        <v>219</v>
      </c>
      <c r="D126" s="158">
        <v>45377</v>
      </c>
      <c r="E126" s="158" t="str">
        <f t="shared" ca="1" si="17"/>
        <v>Above 180 Days</v>
      </c>
      <c r="F126" s="159" t="s">
        <v>18</v>
      </c>
      <c r="G126" s="160" t="s">
        <v>183</v>
      </c>
      <c r="H126" s="165" t="s">
        <v>174</v>
      </c>
      <c r="I126" s="160">
        <v>43341.16</v>
      </c>
      <c r="J126" s="160">
        <v>43341.16</v>
      </c>
      <c r="K126" s="159">
        <f t="shared" si="24"/>
        <v>0</v>
      </c>
      <c r="L126" s="160">
        <v>8629.4</v>
      </c>
      <c r="M126" s="160">
        <v>0</v>
      </c>
      <c r="N126" s="162">
        <f t="shared" si="15"/>
        <v>8629.4</v>
      </c>
      <c r="O126" s="163">
        <f t="shared" si="16"/>
        <v>0.19910403874746313</v>
      </c>
      <c r="P126" s="162">
        <f t="shared" si="26"/>
        <v>8629.4</v>
      </c>
      <c r="Q126" s="162">
        <f t="shared" si="25"/>
        <v>0</v>
      </c>
      <c r="R126" s="173">
        <f t="shared" si="18"/>
        <v>0</v>
      </c>
      <c r="S126" s="156"/>
      <c r="T126" s="171">
        <f t="shared" si="19"/>
        <v>0</v>
      </c>
      <c r="U126" s="171"/>
      <c r="V126" s="156"/>
      <c r="W126" s="156"/>
      <c r="X126" s="164"/>
      <c r="Y126" s="156"/>
      <c r="Z126" s="160"/>
    </row>
    <row r="127" spans="1:26">
      <c r="A127" s="155">
        <v>45377</v>
      </c>
      <c r="B127" s="156" t="s">
        <v>17</v>
      </c>
      <c r="C127" s="157">
        <f t="shared" ca="1" si="13"/>
        <v>219</v>
      </c>
      <c r="D127" s="158">
        <v>45377</v>
      </c>
      <c r="E127" s="158" t="str">
        <f t="shared" ca="1" si="17"/>
        <v>Above 180 Days</v>
      </c>
      <c r="F127" s="159" t="s">
        <v>18</v>
      </c>
      <c r="G127" s="160" t="s">
        <v>184</v>
      </c>
      <c r="H127" s="165" t="s">
        <v>174</v>
      </c>
      <c r="I127" s="160">
        <v>5022.5</v>
      </c>
      <c r="J127" s="160">
        <v>0</v>
      </c>
      <c r="K127" s="159">
        <f t="shared" si="24"/>
        <v>5022.5</v>
      </c>
      <c r="L127" s="160">
        <v>500</v>
      </c>
      <c r="M127" s="160">
        <v>0</v>
      </c>
      <c r="N127" s="162">
        <f t="shared" si="15"/>
        <v>500</v>
      </c>
      <c r="O127" s="163">
        <f t="shared" si="16"/>
        <v>9.9552015928322551E-2</v>
      </c>
      <c r="P127" s="162">
        <f t="shared" si="26"/>
        <v>0</v>
      </c>
      <c r="Q127" s="162">
        <f t="shared" si="25"/>
        <v>500</v>
      </c>
      <c r="R127" s="173">
        <f t="shared" si="18"/>
        <v>25</v>
      </c>
      <c r="S127" s="156"/>
      <c r="T127" s="171">
        <f t="shared" si="19"/>
        <v>475</v>
      </c>
      <c r="U127" s="171"/>
      <c r="V127" s="156"/>
      <c r="W127" s="156"/>
      <c r="X127" s="164"/>
      <c r="Y127" s="156"/>
      <c r="Z127" s="160"/>
    </row>
    <row r="128" spans="1:26">
      <c r="A128" s="155">
        <v>45377</v>
      </c>
      <c r="B128" s="156" t="s">
        <v>17</v>
      </c>
      <c r="C128" s="157">
        <f t="shared" ca="1" si="13"/>
        <v>219</v>
      </c>
      <c r="D128" s="158">
        <v>45377</v>
      </c>
      <c r="E128" s="158" t="str">
        <f t="shared" ca="1" si="17"/>
        <v>Above 180 Days</v>
      </c>
      <c r="F128" s="159" t="s">
        <v>18</v>
      </c>
      <c r="G128" s="160" t="s">
        <v>185</v>
      </c>
      <c r="H128" s="165" t="s">
        <v>174</v>
      </c>
      <c r="I128" s="160">
        <v>20090</v>
      </c>
      <c r="J128" s="160">
        <v>20090</v>
      </c>
      <c r="K128" s="159">
        <f t="shared" si="24"/>
        <v>0</v>
      </c>
      <c r="L128" s="160">
        <v>2000</v>
      </c>
      <c r="M128" s="160">
        <v>0</v>
      </c>
      <c r="N128" s="162">
        <f t="shared" si="15"/>
        <v>2000</v>
      </c>
      <c r="O128" s="163">
        <f t="shared" si="16"/>
        <v>9.9552015928322551E-2</v>
      </c>
      <c r="P128" s="162">
        <f t="shared" si="26"/>
        <v>2000</v>
      </c>
      <c r="Q128" s="162">
        <f t="shared" si="25"/>
        <v>0</v>
      </c>
      <c r="R128" s="173">
        <f t="shared" si="18"/>
        <v>0</v>
      </c>
      <c r="S128" s="156"/>
      <c r="T128" s="171">
        <f t="shared" si="19"/>
        <v>0</v>
      </c>
      <c r="U128" s="171"/>
      <c r="V128" s="156"/>
      <c r="W128" s="156"/>
      <c r="X128" s="164"/>
      <c r="Y128" s="156"/>
      <c r="Z128" s="160"/>
    </row>
    <row r="129" spans="1:26">
      <c r="A129" s="155">
        <v>45378</v>
      </c>
      <c r="B129" s="156" t="s">
        <v>17</v>
      </c>
      <c r="C129" s="157">
        <f t="shared" ca="1" si="13"/>
        <v>218</v>
      </c>
      <c r="D129" s="158">
        <v>45378</v>
      </c>
      <c r="E129" s="158" t="str">
        <f t="shared" ca="1" si="17"/>
        <v>Above 180 Days</v>
      </c>
      <c r="F129" s="159" t="s">
        <v>18</v>
      </c>
      <c r="G129" s="160" t="s">
        <v>186</v>
      </c>
      <c r="H129" s="165" t="s">
        <v>148</v>
      </c>
      <c r="I129" s="160">
        <v>35926.83</v>
      </c>
      <c r="J129" s="160">
        <v>0</v>
      </c>
      <c r="K129" s="159">
        <f t="shared" si="24"/>
        <v>35926.83</v>
      </c>
      <c r="L129" s="160">
        <v>3576.59</v>
      </c>
      <c r="M129" s="160">
        <v>0</v>
      </c>
      <c r="N129" s="162">
        <f t="shared" si="15"/>
        <v>3576.59</v>
      </c>
      <c r="O129" s="163">
        <f t="shared" si="16"/>
        <v>9.9552061787805943E-2</v>
      </c>
      <c r="P129" s="162">
        <f t="shared" si="26"/>
        <v>0</v>
      </c>
      <c r="Q129" s="162">
        <f t="shared" si="25"/>
        <v>3576.59</v>
      </c>
      <c r="R129" s="173">
        <f t="shared" si="18"/>
        <v>178.82950000000002</v>
      </c>
      <c r="S129" s="156"/>
      <c r="T129" s="171">
        <f t="shared" si="19"/>
        <v>3397.7605000000003</v>
      </c>
      <c r="U129" s="171"/>
      <c r="V129" s="156"/>
      <c r="W129" s="156"/>
      <c r="X129" s="164"/>
      <c r="Y129" s="156"/>
      <c r="Z129" s="160"/>
    </row>
    <row r="130" spans="1:26">
      <c r="A130" s="155">
        <v>45379</v>
      </c>
      <c r="B130" s="156" t="s">
        <v>17</v>
      </c>
      <c r="C130" s="157">
        <f t="shared" ref="C130:C193" ca="1" si="27">TODAY()-A130</f>
        <v>217</v>
      </c>
      <c r="D130" s="158">
        <v>45379</v>
      </c>
      <c r="E130" s="158" t="str">
        <f t="shared" ca="1" si="17"/>
        <v>Above 180 Days</v>
      </c>
      <c r="F130" s="159" t="s">
        <v>18</v>
      </c>
      <c r="G130" s="160" t="s">
        <v>187</v>
      </c>
      <c r="H130" s="165" t="s">
        <v>188</v>
      </c>
      <c r="I130" s="160">
        <v>93157.33</v>
      </c>
      <c r="J130" s="160">
        <v>0</v>
      </c>
      <c r="K130" s="159">
        <f t="shared" ref="K130:K161" si="28">I130-J130</f>
        <v>93157.33</v>
      </c>
      <c r="L130" s="160">
        <v>18548</v>
      </c>
      <c r="M130" s="160">
        <v>0</v>
      </c>
      <c r="N130" s="162">
        <f t="shared" ref="N130:N193" si="29">L130+M130</f>
        <v>18548</v>
      </c>
      <c r="O130" s="163">
        <f t="shared" ref="O130:O193" si="30">N130/I130</f>
        <v>0.1991040318566451</v>
      </c>
      <c r="P130" s="162">
        <f t="shared" si="26"/>
        <v>0</v>
      </c>
      <c r="Q130" s="162">
        <f t="shared" si="25"/>
        <v>18548</v>
      </c>
      <c r="R130" s="173">
        <f t="shared" si="18"/>
        <v>927.40000000000009</v>
      </c>
      <c r="S130" s="156"/>
      <c r="T130" s="171">
        <f t="shared" si="19"/>
        <v>17620.599999999999</v>
      </c>
      <c r="U130" s="171"/>
      <c r="V130" s="156"/>
      <c r="W130" s="156"/>
      <c r="X130" s="164"/>
      <c r="Y130" s="156"/>
      <c r="Z130" s="160"/>
    </row>
    <row r="131" spans="1:26">
      <c r="A131" s="155">
        <v>45385</v>
      </c>
      <c r="B131" s="156" t="s">
        <v>17</v>
      </c>
      <c r="C131" s="157">
        <f t="shared" ca="1" si="27"/>
        <v>211</v>
      </c>
      <c r="D131" s="158">
        <v>45385</v>
      </c>
      <c r="E131" s="158" t="str">
        <f t="shared" ref="E131:E194" ca="1" si="31">VLOOKUP(C131,$V$2:$W$9,2,TRUE)</f>
        <v>Above 180 Days</v>
      </c>
      <c r="F131" s="159" t="s">
        <v>18</v>
      </c>
      <c r="G131" s="160" t="s">
        <v>190</v>
      </c>
      <c r="H131" s="165" t="s">
        <v>191</v>
      </c>
      <c r="I131" s="160">
        <v>6393758.8399999999</v>
      </c>
      <c r="J131" s="160">
        <f>I131</f>
        <v>6393758.8399999999</v>
      </c>
      <c r="K131" s="159">
        <f t="shared" si="28"/>
        <v>0</v>
      </c>
      <c r="L131" s="160">
        <v>1591269</v>
      </c>
      <c r="M131" s="160">
        <v>0</v>
      </c>
      <c r="N131" s="162">
        <f t="shared" si="29"/>
        <v>1591269</v>
      </c>
      <c r="O131" s="163">
        <f t="shared" si="30"/>
        <v>0.24887848288003306</v>
      </c>
      <c r="P131" s="162">
        <f t="shared" si="26"/>
        <v>1591269</v>
      </c>
      <c r="Q131" s="162">
        <f t="shared" si="25"/>
        <v>0</v>
      </c>
      <c r="R131" s="173">
        <f t="shared" ref="R131:R194" si="32">Q131*5%</f>
        <v>0</v>
      </c>
      <c r="S131" s="156"/>
      <c r="T131" s="171">
        <f t="shared" ref="T131:T194" si="33">Q131-R131-S131</f>
        <v>0</v>
      </c>
      <c r="U131" s="171"/>
      <c r="V131" s="156"/>
      <c r="W131" s="156"/>
      <c r="X131" s="164"/>
      <c r="Y131" s="156"/>
      <c r="Z131" s="160"/>
    </row>
    <row r="132" spans="1:26">
      <c r="A132" s="155">
        <v>45391</v>
      </c>
      <c r="B132" s="156" t="s">
        <v>17</v>
      </c>
      <c r="C132" s="157">
        <f t="shared" ca="1" si="27"/>
        <v>205</v>
      </c>
      <c r="D132" s="158">
        <v>45391</v>
      </c>
      <c r="E132" s="158" t="str">
        <f t="shared" ca="1" si="31"/>
        <v>Above 180 Days</v>
      </c>
      <c r="F132" s="159" t="s">
        <v>18</v>
      </c>
      <c r="G132" s="160" t="s">
        <v>192</v>
      </c>
      <c r="H132" s="165" t="s">
        <v>138</v>
      </c>
      <c r="I132" s="160">
        <v>10284.89</v>
      </c>
      <c r="J132" s="160">
        <v>10284.89</v>
      </c>
      <c r="K132" s="159">
        <f t="shared" si="28"/>
        <v>0</v>
      </c>
      <c r="L132" s="160">
        <v>2047.76</v>
      </c>
      <c r="M132" s="160">
        <v>0</v>
      </c>
      <c r="N132" s="162">
        <f t="shared" si="29"/>
        <v>2047.76</v>
      </c>
      <c r="O132" s="163">
        <f t="shared" si="30"/>
        <v>0.19910373372977253</v>
      </c>
      <c r="P132" s="162">
        <f t="shared" si="26"/>
        <v>2047.76</v>
      </c>
      <c r="Q132" s="162">
        <f t="shared" si="25"/>
        <v>0</v>
      </c>
      <c r="R132" s="173">
        <f t="shared" si="32"/>
        <v>0</v>
      </c>
      <c r="S132" s="156"/>
      <c r="T132" s="171">
        <f t="shared" si="33"/>
        <v>0</v>
      </c>
      <c r="U132" s="171"/>
      <c r="V132" s="156"/>
      <c r="W132" s="156"/>
      <c r="X132" s="164"/>
      <c r="Y132" s="156"/>
      <c r="Z132" s="160"/>
    </row>
    <row r="133" spans="1:26">
      <c r="A133" s="155">
        <v>45391</v>
      </c>
      <c r="B133" s="156" t="s">
        <v>17</v>
      </c>
      <c r="C133" s="157">
        <f t="shared" ca="1" si="27"/>
        <v>205</v>
      </c>
      <c r="D133" s="158">
        <v>45391</v>
      </c>
      <c r="E133" s="158" t="str">
        <f t="shared" ca="1" si="31"/>
        <v>Above 180 Days</v>
      </c>
      <c r="F133" s="159" t="s">
        <v>18</v>
      </c>
      <c r="G133" s="160" t="s">
        <v>193</v>
      </c>
      <c r="H133" s="161" t="s">
        <v>20</v>
      </c>
      <c r="I133" s="160">
        <v>1962941</v>
      </c>
      <c r="J133" s="160">
        <v>1962941</v>
      </c>
      <c r="K133" s="159">
        <f t="shared" si="28"/>
        <v>0</v>
      </c>
      <c r="L133" s="160"/>
      <c r="M133" s="160">
        <v>0</v>
      </c>
      <c r="N133" s="162">
        <f t="shared" si="29"/>
        <v>0</v>
      </c>
      <c r="O133" s="163">
        <f t="shared" si="30"/>
        <v>0</v>
      </c>
      <c r="P133" s="162">
        <f t="shared" si="26"/>
        <v>0</v>
      </c>
      <c r="Q133" s="162">
        <f t="shared" si="25"/>
        <v>0</v>
      </c>
      <c r="R133" s="173">
        <f t="shared" si="32"/>
        <v>0</v>
      </c>
      <c r="S133" s="156"/>
      <c r="T133" s="171">
        <f t="shared" si="33"/>
        <v>0</v>
      </c>
      <c r="U133" s="171"/>
      <c r="V133" s="156"/>
      <c r="W133" s="156"/>
      <c r="X133" s="164"/>
      <c r="Y133" s="156"/>
      <c r="Z133" s="160"/>
    </row>
    <row r="134" spans="1:26">
      <c r="A134" s="155">
        <v>45391</v>
      </c>
      <c r="B134" s="156" t="s">
        <v>17</v>
      </c>
      <c r="C134" s="157">
        <f t="shared" ca="1" si="27"/>
        <v>205</v>
      </c>
      <c r="D134" s="158">
        <v>45391</v>
      </c>
      <c r="E134" s="158" t="str">
        <f t="shared" ca="1" si="31"/>
        <v>Above 180 Days</v>
      </c>
      <c r="F134" s="159" t="s">
        <v>18</v>
      </c>
      <c r="G134" s="160" t="s">
        <v>194</v>
      </c>
      <c r="H134" s="165" t="s">
        <v>195</v>
      </c>
      <c r="I134" s="160">
        <v>19652.04</v>
      </c>
      <c r="J134" s="160">
        <v>19652.04</v>
      </c>
      <c r="K134" s="159">
        <f t="shared" si="28"/>
        <v>0</v>
      </c>
      <c r="L134" s="160">
        <v>1956.4</v>
      </c>
      <c r="M134" s="160">
        <v>0</v>
      </c>
      <c r="N134" s="162">
        <f t="shared" si="29"/>
        <v>1956.4</v>
      </c>
      <c r="O134" s="163">
        <f t="shared" si="30"/>
        <v>9.9552005796853665E-2</v>
      </c>
      <c r="P134" s="162">
        <f t="shared" si="26"/>
        <v>1956.4</v>
      </c>
      <c r="Q134" s="162">
        <f t="shared" si="25"/>
        <v>0</v>
      </c>
      <c r="R134" s="173">
        <f t="shared" si="32"/>
        <v>0</v>
      </c>
      <c r="S134" s="156"/>
      <c r="T134" s="171">
        <f t="shared" si="33"/>
        <v>0</v>
      </c>
      <c r="U134" s="171"/>
      <c r="V134" s="156"/>
      <c r="W134" s="156"/>
      <c r="X134" s="164"/>
      <c r="Y134" s="156"/>
      <c r="Z134" s="160"/>
    </row>
    <row r="135" spans="1:26">
      <c r="A135" s="155">
        <v>45393</v>
      </c>
      <c r="B135" s="156" t="s">
        <v>17</v>
      </c>
      <c r="C135" s="157">
        <f t="shared" ca="1" si="27"/>
        <v>203</v>
      </c>
      <c r="D135" s="158">
        <v>45393</v>
      </c>
      <c r="E135" s="158" t="str">
        <f t="shared" ca="1" si="31"/>
        <v>Above 180 Days</v>
      </c>
      <c r="F135" s="159" t="s">
        <v>18</v>
      </c>
      <c r="G135" s="160" t="s">
        <v>196</v>
      </c>
      <c r="H135" s="165" t="s">
        <v>197</v>
      </c>
      <c r="I135" s="160">
        <v>984129.11</v>
      </c>
      <c r="J135" s="160">
        <f>I135</f>
        <v>984129.11</v>
      </c>
      <c r="K135" s="159">
        <f t="shared" si="28"/>
        <v>0</v>
      </c>
      <c r="L135" s="160">
        <v>97348.44</v>
      </c>
      <c r="M135" s="160">
        <v>0</v>
      </c>
      <c r="N135" s="162">
        <f t="shared" si="29"/>
        <v>97348.44</v>
      </c>
      <c r="O135" s="163">
        <f t="shared" si="30"/>
        <v>9.8918362449414793E-2</v>
      </c>
      <c r="P135" s="162">
        <f t="shared" si="26"/>
        <v>97348.44</v>
      </c>
      <c r="Q135" s="162">
        <f t="shared" si="25"/>
        <v>0</v>
      </c>
      <c r="R135" s="173">
        <f t="shared" si="32"/>
        <v>0</v>
      </c>
      <c r="S135" s="156"/>
      <c r="T135" s="171">
        <f t="shared" si="33"/>
        <v>0</v>
      </c>
      <c r="U135" s="171"/>
      <c r="V135" s="156"/>
      <c r="W135" s="156"/>
      <c r="X135" s="164"/>
      <c r="Y135" s="156"/>
      <c r="Z135" s="160"/>
    </row>
    <row r="136" spans="1:26">
      <c r="A136" s="155">
        <v>45394</v>
      </c>
      <c r="B136" s="156" t="s">
        <v>17</v>
      </c>
      <c r="C136" s="157">
        <f t="shared" ca="1" si="27"/>
        <v>202</v>
      </c>
      <c r="D136" s="158">
        <v>45394</v>
      </c>
      <c r="E136" s="158" t="str">
        <f t="shared" ca="1" si="31"/>
        <v>Above 180 Days</v>
      </c>
      <c r="F136" s="159" t="s">
        <v>18</v>
      </c>
      <c r="G136" s="160" t="s">
        <v>198</v>
      </c>
      <c r="H136" s="165" t="s">
        <v>199</v>
      </c>
      <c r="I136" s="160">
        <v>5022.5</v>
      </c>
      <c r="J136" s="160">
        <v>5022.5</v>
      </c>
      <c r="K136" s="159">
        <f t="shared" si="28"/>
        <v>0</v>
      </c>
      <c r="L136" s="160">
        <v>1000</v>
      </c>
      <c r="M136" s="160">
        <v>0</v>
      </c>
      <c r="N136" s="162">
        <f t="shared" si="29"/>
        <v>1000</v>
      </c>
      <c r="O136" s="163">
        <f t="shared" si="30"/>
        <v>0.1991040318566451</v>
      </c>
      <c r="P136" s="162">
        <f t="shared" si="26"/>
        <v>1000</v>
      </c>
      <c r="Q136" s="162">
        <f t="shared" si="25"/>
        <v>0</v>
      </c>
      <c r="R136" s="173">
        <f t="shared" si="32"/>
        <v>0</v>
      </c>
      <c r="S136" s="156"/>
      <c r="T136" s="171">
        <f t="shared" si="33"/>
        <v>0</v>
      </c>
      <c r="U136" s="171"/>
      <c r="V136" s="156"/>
      <c r="W136" s="156"/>
      <c r="X136" s="164"/>
      <c r="Y136" s="156"/>
      <c r="Z136" s="160"/>
    </row>
    <row r="137" spans="1:26">
      <c r="A137" s="155">
        <v>45394</v>
      </c>
      <c r="B137" s="156" t="s">
        <v>17</v>
      </c>
      <c r="C137" s="157">
        <f t="shared" ca="1" si="27"/>
        <v>202</v>
      </c>
      <c r="D137" s="158">
        <v>45394</v>
      </c>
      <c r="E137" s="158" t="str">
        <f t="shared" ca="1" si="31"/>
        <v>Above 180 Days</v>
      </c>
      <c r="F137" s="159" t="s">
        <v>18</v>
      </c>
      <c r="G137" s="160" t="s">
        <v>200</v>
      </c>
      <c r="H137" s="165" t="s">
        <v>199</v>
      </c>
      <c r="I137" s="160">
        <v>50225</v>
      </c>
      <c r="J137" s="160">
        <v>50225</v>
      </c>
      <c r="K137" s="159">
        <f t="shared" si="28"/>
        <v>0</v>
      </c>
      <c r="L137" s="160">
        <v>10000</v>
      </c>
      <c r="M137" s="160">
        <v>0</v>
      </c>
      <c r="N137" s="162">
        <f t="shared" si="29"/>
        <v>10000</v>
      </c>
      <c r="O137" s="163">
        <f t="shared" si="30"/>
        <v>0.1991040318566451</v>
      </c>
      <c r="P137" s="162">
        <f t="shared" si="26"/>
        <v>10000</v>
      </c>
      <c r="Q137" s="162">
        <f t="shared" si="25"/>
        <v>0</v>
      </c>
      <c r="R137" s="173">
        <f t="shared" si="32"/>
        <v>0</v>
      </c>
      <c r="S137" s="156"/>
      <c r="T137" s="171">
        <f t="shared" si="33"/>
        <v>0</v>
      </c>
      <c r="U137" s="171"/>
      <c r="V137" s="156"/>
      <c r="W137" s="156"/>
      <c r="X137" s="164"/>
      <c r="Y137" s="156"/>
      <c r="Z137" s="160"/>
    </row>
    <row r="138" spans="1:26">
      <c r="A138" s="155">
        <v>45394</v>
      </c>
      <c r="B138" s="156" t="s">
        <v>17</v>
      </c>
      <c r="C138" s="157">
        <f t="shared" ca="1" si="27"/>
        <v>202</v>
      </c>
      <c r="D138" s="158">
        <v>45394</v>
      </c>
      <c r="E138" s="158" t="str">
        <f t="shared" ca="1" si="31"/>
        <v>Above 180 Days</v>
      </c>
      <c r="F138" s="159" t="s">
        <v>18</v>
      </c>
      <c r="G138" s="160" t="s">
        <v>201</v>
      </c>
      <c r="H138" s="165" t="s">
        <v>199</v>
      </c>
      <c r="I138" s="160">
        <v>38673.25</v>
      </c>
      <c r="J138" s="160">
        <v>38673.25</v>
      </c>
      <c r="K138" s="159">
        <f t="shared" si="28"/>
        <v>0</v>
      </c>
      <c r="L138" s="160">
        <v>7700</v>
      </c>
      <c r="M138" s="160">
        <v>0</v>
      </c>
      <c r="N138" s="162">
        <f t="shared" si="29"/>
        <v>7700</v>
      </c>
      <c r="O138" s="163">
        <f t="shared" si="30"/>
        <v>0.1991040318566451</v>
      </c>
      <c r="P138" s="162">
        <f t="shared" si="26"/>
        <v>7700</v>
      </c>
      <c r="Q138" s="162">
        <f t="shared" si="25"/>
        <v>0</v>
      </c>
      <c r="R138" s="173">
        <f t="shared" si="32"/>
        <v>0</v>
      </c>
      <c r="S138" s="156"/>
      <c r="T138" s="171">
        <f t="shared" si="33"/>
        <v>0</v>
      </c>
      <c r="U138" s="171"/>
      <c r="V138" s="156"/>
      <c r="W138" s="156"/>
      <c r="X138" s="164"/>
      <c r="Y138" s="156"/>
      <c r="Z138" s="160"/>
    </row>
    <row r="139" spans="1:26">
      <c r="A139" s="155">
        <v>45394</v>
      </c>
      <c r="B139" s="156" t="s">
        <v>17</v>
      </c>
      <c r="C139" s="157">
        <f t="shared" ca="1" si="27"/>
        <v>202</v>
      </c>
      <c r="D139" s="158">
        <v>45394</v>
      </c>
      <c r="E139" s="158" t="str">
        <f t="shared" ca="1" si="31"/>
        <v>Above 180 Days</v>
      </c>
      <c r="F139" s="159" t="s">
        <v>18</v>
      </c>
      <c r="G139" s="160" t="s">
        <v>202</v>
      </c>
      <c r="H139" s="165" t="s">
        <v>199</v>
      </c>
      <c r="I139" s="160">
        <v>159024.4</v>
      </c>
      <c r="J139" s="160">
        <v>159024.4</v>
      </c>
      <c r="K139" s="159">
        <f t="shared" si="28"/>
        <v>0</v>
      </c>
      <c r="L139" s="160">
        <v>31662.400000000001</v>
      </c>
      <c r="M139" s="160">
        <v>0</v>
      </c>
      <c r="N139" s="162">
        <f t="shared" si="29"/>
        <v>31662.400000000001</v>
      </c>
      <c r="O139" s="163">
        <f t="shared" si="30"/>
        <v>0.19910403686478303</v>
      </c>
      <c r="P139" s="162">
        <f t="shared" si="26"/>
        <v>31662.400000000001</v>
      </c>
      <c r="Q139" s="162">
        <f t="shared" si="25"/>
        <v>0</v>
      </c>
      <c r="R139" s="173">
        <f t="shared" si="32"/>
        <v>0</v>
      </c>
      <c r="S139" s="156"/>
      <c r="T139" s="171">
        <f t="shared" si="33"/>
        <v>0</v>
      </c>
      <c r="U139" s="171"/>
      <c r="V139" s="156"/>
      <c r="W139" s="156"/>
      <c r="X139" s="164"/>
      <c r="Y139" s="156"/>
      <c r="Z139" s="160"/>
    </row>
    <row r="140" spans="1:26">
      <c r="A140" s="155">
        <v>45397</v>
      </c>
      <c r="B140" s="156" t="s">
        <v>17</v>
      </c>
      <c r="C140" s="157">
        <f t="shared" ca="1" si="27"/>
        <v>199</v>
      </c>
      <c r="D140" s="158">
        <v>45397</v>
      </c>
      <c r="E140" s="158" t="str">
        <f t="shared" ca="1" si="31"/>
        <v>Above 180 Days</v>
      </c>
      <c r="F140" s="159" t="s">
        <v>189</v>
      </c>
      <c r="G140" s="160" t="s">
        <v>203</v>
      </c>
      <c r="H140" s="165" t="s">
        <v>204</v>
      </c>
      <c r="I140" s="160">
        <v>14245.09</v>
      </c>
      <c r="J140" s="160">
        <v>0</v>
      </c>
      <c r="K140" s="159">
        <f t="shared" si="28"/>
        <v>14245.09</v>
      </c>
      <c r="L140" s="160">
        <v>1418.13</v>
      </c>
      <c r="M140" s="160">
        <v>0</v>
      </c>
      <c r="N140" s="162">
        <f t="shared" si="29"/>
        <v>1418.13</v>
      </c>
      <c r="O140" s="163">
        <f t="shared" si="30"/>
        <v>9.9552196581418589E-2</v>
      </c>
      <c r="P140" s="162">
        <f t="shared" si="26"/>
        <v>0</v>
      </c>
      <c r="Q140" s="162">
        <f t="shared" si="25"/>
        <v>1418.13</v>
      </c>
      <c r="R140" s="173">
        <f t="shared" si="32"/>
        <v>70.906500000000008</v>
      </c>
      <c r="S140" s="156"/>
      <c r="T140" s="171">
        <f t="shared" si="33"/>
        <v>1347.2235000000001</v>
      </c>
      <c r="U140" s="171"/>
      <c r="V140" s="156"/>
      <c r="W140" s="156"/>
      <c r="X140" s="164"/>
      <c r="Y140" s="156"/>
      <c r="Z140" s="160"/>
    </row>
    <row r="141" spans="1:26">
      <c r="A141" s="155">
        <v>45397</v>
      </c>
      <c r="B141" s="156" t="s">
        <v>17</v>
      </c>
      <c r="C141" s="157">
        <f t="shared" ca="1" si="27"/>
        <v>199</v>
      </c>
      <c r="D141" s="158">
        <v>45397</v>
      </c>
      <c r="E141" s="158" t="str">
        <f t="shared" ca="1" si="31"/>
        <v>Above 180 Days</v>
      </c>
      <c r="F141" s="159" t="s">
        <v>189</v>
      </c>
      <c r="G141" s="160" t="s">
        <v>205</v>
      </c>
      <c r="H141" s="165" t="s">
        <v>204</v>
      </c>
      <c r="I141" s="160">
        <v>47535.96</v>
      </c>
      <c r="J141" s="160">
        <v>0</v>
      </c>
      <c r="K141" s="159">
        <f t="shared" si="28"/>
        <v>47535.96</v>
      </c>
      <c r="L141" s="160">
        <v>4732.3</v>
      </c>
      <c r="M141" s="160">
        <v>0</v>
      </c>
      <c r="N141" s="162">
        <f t="shared" si="29"/>
        <v>4732.3</v>
      </c>
      <c r="O141" s="163">
        <f t="shared" si="30"/>
        <v>9.9552002315720561E-2</v>
      </c>
      <c r="P141" s="162">
        <f t="shared" si="26"/>
        <v>0</v>
      </c>
      <c r="Q141" s="162">
        <f t="shared" si="25"/>
        <v>4732.3</v>
      </c>
      <c r="R141" s="173">
        <f t="shared" si="32"/>
        <v>236.61500000000001</v>
      </c>
      <c r="S141" s="156"/>
      <c r="T141" s="171">
        <f t="shared" si="33"/>
        <v>4495.6850000000004</v>
      </c>
      <c r="U141" s="171"/>
      <c r="V141" s="156"/>
      <c r="W141" s="156"/>
      <c r="X141" s="164"/>
      <c r="Y141" s="156"/>
      <c r="Z141" s="160"/>
    </row>
    <row r="142" spans="1:26">
      <c r="A142" s="155">
        <v>45397</v>
      </c>
      <c r="B142" s="156" t="s">
        <v>17</v>
      </c>
      <c r="C142" s="157">
        <f t="shared" ca="1" si="27"/>
        <v>199</v>
      </c>
      <c r="D142" s="158">
        <v>45397</v>
      </c>
      <c r="E142" s="158" t="str">
        <f t="shared" ca="1" si="31"/>
        <v>Above 180 Days</v>
      </c>
      <c r="F142" s="159" t="s">
        <v>189</v>
      </c>
      <c r="G142" s="160" t="s">
        <v>206</v>
      </c>
      <c r="H142" s="165" t="s">
        <v>20</v>
      </c>
      <c r="I142" s="160">
        <v>9040.5</v>
      </c>
      <c r="J142" s="160">
        <v>9040.5</v>
      </c>
      <c r="K142" s="159">
        <f t="shared" si="28"/>
        <v>0</v>
      </c>
      <c r="L142" s="160">
        <v>900</v>
      </c>
      <c r="M142" s="160">
        <v>0</v>
      </c>
      <c r="N142" s="162">
        <f t="shared" si="29"/>
        <v>900</v>
      </c>
      <c r="O142" s="163">
        <f t="shared" si="30"/>
        <v>9.9552015928322551E-2</v>
      </c>
      <c r="P142" s="162">
        <f t="shared" si="26"/>
        <v>900</v>
      </c>
      <c r="Q142" s="162">
        <f t="shared" si="25"/>
        <v>0</v>
      </c>
      <c r="R142" s="173">
        <f t="shared" si="32"/>
        <v>0</v>
      </c>
      <c r="S142" s="156"/>
      <c r="T142" s="171">
        <f t="shared" si="33"/>
        <v>0</v>
      </c>
      <c r="U142" s="171"/>
      <c r="V142" s="156"/>
      <c r="W142" s="156"/>
      <c r="X142" s="164"/>
      <c r="Y142" s="156"/>
      <c r="Z142" s="160"/>
    </row>
    <row r="143" spans="1:26">
      <c r="A143" s="155">
        <v>45399</v>
      </c>
      <c r="B143" s="156" t="s">
        <v>17</v>
      </c>
      <c r="C143" s="157">
        <f t="shared" ca="1" si="27"/>
        <v>197</v>
      </c>
      <c r="D143" s="158">
        <v>45399</v>
      </c>
      <c r="E143" s="158" t="str">
        <f t="shared" ca="1" si="31"/>
        <v>Above 180 Days</v>
      </c>
      <c r="F143" s="159" t="s">
        <v>189</v>
      </c>
      <c r="G143" s="160" t="s">
        <v>207</v>
      </c>
      <c r="H143" s="165" t="s">
        <v>138</v>
      </c>
      <c r="I143" s="160">
        <v>7397.11</v>
      </c>
      <c r="J143" s="160">
        <v>7397.11</v>
      </c>
      <c r="K143" s="159">
        <f t="shared" si="28"/>
        <v>0</v>
      </c>
      <c r="L143" s="160">
        <v>736.4</v>
      </c>
      <c r="M143" s="160">
        <v>0</v>
      </c>
      <c r="N143" s="162">
        <f t="shared" si="29"/>
        <v>736.4</v>
      </c>
      <c r="O143" s="163">
        <f t="shared" si="30"/>
        <v>9.9552392758793642E-2</v>
      </c>
      <c r="P143" s="162">
        <f t="shared" si="26"/>
        <v>736.4</v>
      </c>
      <c r="Q143" s="162">
        <f t="shared" si="25"/>
        <v>0</v>
      </c>
      <c r="R143" s="173">
        <f t="shared" si="32"/>
        <v>0</v>
      </c>
      <c r="S143" s="156"/>
      <c r="T143" s="171">
        <f t="shared" si="33"/>
        <v>0</v>
      </c>
      <c r="U143" s="171"/>
      <c r="V143" s="156"/>
      <c r="W143" s="156"/>
      <c r="X143" s="164"/>
      <c r="Y143" s="156"/>
      <c r="Z143" s="160"/>
    </row>
    <row r="144" spans="1:26">
      <c r="A144" s="155">
        <v>45399</v>
      </c>
      <c r="B144" s="156" t="s">
        <v>17</v>
      </c>
      <c r="C144" s="157">
        <f t="shared" ca="1" si="27"/>
        <v>197</v>
      </c>
      <c r="D144" s="158">
        <v>45399</v>
      </c>
      <c r="E144" s="158" t="str">
        <f t="shared" ca="1" si="31"/>
        <v>Above 180 Days</v>
      </c>
      <c r="F144" s="159" t="s">
        <v>189</v>
      </c>
      <c r="G144" s="160" t="s">
        <v>208</v>
      </c>
      <c r="H144" s="165" t="s">
        <v>138</v>
      </c>
      <c r="I144" s="160">
        <v>11013.48</v>
      </c>
      <c r="J144" s="160">
        <v>11013.48</v>
      </c>
      <c r="K144" s="159">
        <f t="shared" si="28"/>
        <v>0</v>
      </c>
      <c r="L144" s="160">
        <v>1096.4100000000001</v>
      </c>
      <c r="M144" s="160">
        <v>0</v>
      </c>
      <c r="N144" s="162">
        <f t="shared" si="29"/>
        <v>1096.4100000000001</v>
      </c>
      <c r="O144" s="163">
        <f t="shared" si="30"/>
        <v>9.9551640353457774E-2</v>
      </c>
      <c r="P144" s="162">
        <f t="shared" si="26"/>
        <v>1096.4100000000001</v>
      </c>
      <c r="Q144" s="162">
        <f t="shared" si="25"/>
        <v>0</v>
      </c>
      <c r="R144" s="173">
        <f t="shared" si="32"/>
        <v>0</v>
      </c>
      <c r="S144" s="156"/>
      <c r="T144" s="171">
        <f t="shared" si="33"/>
        <v>0</v>
      </c>
      <c r="U144" s="171"/>
      <c r="V144" s="156"/>
      <c r="W144" s="156"/>
      <c r="X144" s="164"/>
      <c r="Y144" s="156"/>
      <c r="Z144" s="160"/>
    </row>
    <row r="145" spans="1:26">
      <c r="A145" s="155">
        <v>45399</v>
      </c>
      <c r="B145" s="156" t="s">
        <v>17</v>
      </c>
      <c r="C145" s="157">
        <f t="shared" ca="1" si="27"/>
        <v>197</v>
      </c>
      <c r="D145" s="158">
        <v>45399</v>
      </c>
      <c r="E145" s="158" t="str">
        <f t="shared" ca="1" si="31"/>
        <v>Above 180 Days</v>
      </c>
      <c r="F145" s="159" t="s">
        <v>189</v>
      </c>
      <c r="G145" s="160" t="s">
        <v>209</v>
      </c>
      <c r="H145" s="165" t="s">
        <v>138</v>
      </c>
      <c r="I145" s="160">
        <v>9499.35</v>
      </c>
      <c r="J145" s="160">
        <v>9499.35</v>
      </c>
      <c r="K145" s="159">
        <f t="shared" si="28"/>
        <v>0</v>
      </c>
      <c r="L145" s="160">
        <v>945.68</v>
      </c>
      <c r="M145" s="160">
        <v>0</v>
      </c>
      <c r="N145" s="162">
        <f t="shared" si="29"/>
        <v>945.68</v>
      </c>
      <c r="O145" s="163">
        <f t="shared" si="30"/>
        <v>9.9552074615631592E-2</v>
      </c>
      <c r="P145" s="162">
        <f t="shared" si="26"/>
        <v>945.68</v>
      </c>
      <c r="Q145" s="162">
        <f t="shared" si="25"/>
        <v>0</v>
      </c>
      <c r="R145" s="173">
        <f t="shared" si="32"/>
        <v>0</v>
      </c>
      <c r="S145" s="156"/>
      <c r="T145" s="171">
        <f t="shared" si="33"/>
        <v>0</v>
      </c>
      <c r="U145" s="171"/>
      <c r="V145" s="156"/>
      <c r="W145" s="156"/>
      <c r="X145" s="164"/>
      <c r="Y145" s="156"/>
      <c r="Z145" s="160"/>
    </row>
    <row r="146" spans="1:26">
      <c r="A146" s="155">
        <v>45399</v>
      </c>
      <c r="B146" s="156" t="s">
        <v>17</v>
      </c>
      <c r="C146" s="157">
        <f t="shared" ca="1" si="27"/>
        <v>197</v>
      </c>
      <c r="D146" s="158">
        <v>45399</v>
      </c>
      <c r="E146" s="158" t="str">
        <f t="shared" ca="1" si="31"/>
        <v>Above 180 Days</v>
      </c>
      <c r="F146" s="159" t="s">
        <v>189</v>
      </c>
      <c r="G146" s="160" t="s">
        <v>210</v>
      </c>
      <c r="H146" s="165" t="s">
        <v>138</v>
      </c>
      <c r="I146" s="160">
        <v>9991.91</v>
      </c>
      <c r="J146" s="160">
        <v>9991.91</v>
      </c>
      <c r="K146" s="159">
        <f t="shared" si="28"/>
        <v>0</v>
      </c>
      <c r="L146" s="160">
        <v>994.72</v>
      </c>
      <c r="M146" s="160">
        <v>0</v>
      </c>
      <c r="N146" s="162">
        <f t="shared" si="29"/>
        <v>994.72</v>
      </c>
      <c r="O146" s="163">
        <f t="shared" si="30"/>
        <v>9.9552538003244623E-2</v>
      </c>
      <c r="P146" s="162">
        <f t="shared" si="26"/>
        <v>994.71999999999991</v>
      </c>
      <c r="Q146" s="162">
        <f t="shared" si="25"/>
        <v>0</v>
      </c>
      <c r="R146" s="173">
        <f t="shared" si="32"/>
        <v>0</v>
      </c>
      <c r="S146" s="156"/>
      <c r="T146" s="171">
        <f t="shared" si="33"/>
        <v>0</v>
      </c>
      <c r="U146" s="171"/>
      <c r="V146" s="156"/>
      <c r="W146" s="156"/>
      <c r="X146" s="164"/>
      <c r="Y146" s="156"/>
      <c r="Z146" s="160"/>
    </row>
    <row r="147" spans="1:26">
      <c r="A147" s="155">
        <v>45399</v>
      </c>
      <c r="B147" s="156" t="s">
        <v>17</v>
      </c>
      <c r="C147" s="157">
        <f t="shared" ca="1" si="27"/>
        <v>197</v>
      </c>
      <c r="D147" s="158">
        <v>45399</v>
      </c>
      <c r="E147" s="158" t="str">
        <f t="shared" ca="1" si="31"/>
        <v>Above 180 Days</v>
      </c>
      <c r="F147" s="159" t="s">
        <v>189</v>
      </c>
      <c r="G147" s="160" t="s">
        <v>211</v>
      </c>
      <c r="H147" s="165" t="s">
        <v>138</v>
      </c>
      <c r="I147" s="160">
        <v>62787.7</v>
      </c>
      <c r="J147" s="160">
        <v>62787.7</v>
      </c>
      <c r="K147" s="159">
        <f t="shared" si="28"/>
        <v>0</v>
      </c>
      <c r="L147" s="160">
        <v>6250.64</v>
      </c>
      <c r="M147" s="160">
        <v>0</v>
      </c>
      <c r="N147" s="162">
        <f t="shared" si="29"/>
        <v>6250.64</v>
      </c>
      <c r="O147" s="163">
        <f t="shared" si="30"/>
        <v>9.9551982315007573E-2</v>
      </c>
      <c r="P147" s="162">
        <f t="shared" si="26"/>
        <v>6250.64</v>
      </c>
      <c r="Q147" s="162">
        <f t="shared" ref="Q147:Q178" si="34">O147*K147</f>
        <v>0</v>
      </c>
      <c r="R147" s="173">
        <f t="shared" si="32"/>
        <v>0</v>
      </c>
      <c r="S147" s="156"/>
      <c r="T147" s="171">
        <f t="shared" si="33"/>
        <v>0</v>
      </c>
      <c r="U147" s="171"/>
      <c r="V147" s="156"/>
      <c r="W147" s="156"/>
      <c r="X147" s="164"/>
      <c r="Y147" s="156"/>
      <c r="Z147" s="160"/>
    </row>
    <row r="148" spans="1:26">
      <c r="A148" s="155">
        <v>45399</v>
      </c>
      <c r="B148" s="156" t="s">
        <v>17</v>
      </c>
      <c r="C148" s="157">
        <f t="shared" ca="1" si="27"/>
        <v>197</v>
      </c>
      <c r="D148" s="158">
        <v>45399</v>
      </c>
      <c r="E148" s="158" t="str">
        <f t="shared" ca="1" si="31"/>
        <v>Above 180 Days</v>
      </c>
      <c r="F148" s="159" t="s">
        <v>189</v>
      </c>
      <c r="G148" s="160" t="s">
        <v>212</v>
      </c>
      <c r="H148" s="165" t="s">
        <v>138</v>
      </c>
      <c r="I148" s="160">
        <v>6333.17</v>
      </c>
      <c r="J148" s="160">
        <v>6333.17</v>
      </c>
      <c r="K148" s="159">
        <f t="shared" si="28"/>
        <v>0</v>
      </c>
      <c r="L148" s="160">
        <v>630.48</v>
      </c>
      <c r="M148" s="160">
        <v>0</v>
      </c>
      <c r="N148" s="162">
        <f t="shared" si="29"/>
        <v>630.48</v>
      </c>
      <c r="O148" s="163">
        <f t="shared" si="30"/>
        <v>9.9552041078954143E-2</v>
      </c>
      <c r="P148" s="162">
        <f t="shared" si="26"/>
        <v>630.48</v>
      </c>
      <c r="Q148" s="162">
        <f t="shared" si="34"/>
        <v>0</v>
      </c>
      <c r="R148" s="173">
        <f t="shared" si="32"/>
        <v>0</v>
      </c>
      <c r="S148" s="156"/>
      <c r="T148" s="171">
        <f t="shared" si="33"/>
        <v>0</v>
      </c>
      <c r="U148" s="171"/>
      <c r="V148" s="156"/>
      <c r="W148" s="156"/>
      <c r="X148" s="164"/>
      <c r="Y148" s="156"/>
      <c r="Z148" s="160"/>
    </row>
    <row r="149" spans="1:26">
      <c r="A149" s="155">
        <v>45400</v>
      </c>
      <c r="B149" s="156" t="s">
        <v>17</v>
      </c>
      <c r="C149" s="157">
        <f t="shared" ca="1" si="27"/>
        <v>196</v>
      </c>
      <c r="D149" s="158">
        <v>45400</v>
      </c>
      <c r="E149" s="158" t="str">
        <f t="shared" ca="1" si="31"/>
        <v>Above 180 Days</v>
      </c>
      <c r="F149" s="159" t="s">
        <v>189</v>
      </c>
      <c r="G149" s="160" t="s">
        <v>213</v>
      </c>
      <c r="H149" s="165" t="s">
        <v>214</v>
      </c>
      <c r="I149" s="160">
        <v>4876541</v>
      </c>
      <c r="J149" s="160">
        <v>4876541</v>
      </c>
      <c r="K149" s="159">
        <f t="shared" si="28"/>
        <v>0</v>
      </c>
      <c r="L149" s="160">
        <v>484155.4</v>
      </c>
      <c r="M149" s="160">
        <v>0</v>
      </c>
      <c r="N149" s="162">
        <f t="shared" si="29"/>
        <v>484155.4</v>
      </c>
      <c r="O149" s="163">
        <f t="shared" si="30"/>
        <v>9.9282544738165848E-2</v>
      </c>
      <c r="P149" s="162">
        <f t="shared" si="26"/>
        <v>484155.4</v>
      </c>
      <c r="Q149" s="162">
        <f t="shared" si="34"/>
        <v>0</v>
      </c>
      <c r="R149" s="173">
        <f t="shared" si="32"/>
        <v>0</v>
      </c>
      <c r="S149" s="156"/>
      <c r="T149" s="171">
        <f t="shared" si="33"/>
        <v>0</v>
      </c>
      <c r="U149" s="171"/>
      <c r="V149" s="156"/>
      <c r="W149" s="156"/>
      <c r="X149" s="164"/>
      <c r="Y149" s="156"/>
      <c r="Z149" s="160"/>
    </row>
    <row r="150" spans="1:26">
      <c r="A150" s="155">
        <v>45401</v>
      </c>
      <c r="B150" s="156" t="s">
        <v>17</v>
      </c>
      <c r="C150" s="157">
        <f t="shared" ca="1" si="27"/>
        <v>195</v>
      </c>
      <c r="D150" s="158">
        <v>45401</v>
      </c>
      <c r="E150" s="158" t="str">
        <f t="shared" ca="1" si="31"/>
        <v>Above 180 Days</v>
      </c>
      <c r="F150" s="159" t="s">
        <v>189</v>
      </c>
      <c r="G150" s="160" t="s">
        <v>215</v>
      </c>
      <c r="H150" s="165" t="s">
        <v>138</v>
      </c>
      <c r="I150" s="160">
        <v>50147.79</v>
      </c>
      <c r="J150" s="160">
        <v>50147.79</v>
      </c>
      <c r="K150" s="159">
        <f t="shared" si="28"/>
        <v>0</v>
      </c>
      <c r="L150" s="160">
        <v>4992.3100000000004</v>
      </c>
      <c r="M150" s="160">
        <v>0</v>
      </c>
      <c r="N150" s="162">
        <f t="shared" si="29"/>
        <v>4992.3100000000004</v>
      </c>
      <c r="O150" s="163">
        <f t="shared" si="30"/>
        <v>9.9551944362852293E-2</v>
      </c>
      <c r="P150" s="162">
        <f t="shared" si="26"/>
        <v>4992.3100000000004</v>
      </c>
      <c r="Q150" s="162">
        <f t="shared" si="34"/>
        <v>0</v>
      </c>
      <c r="R150" s="173">
        <f t="shared" si="32"/>
        <v>0</v>
      </c>
      <c r="S150" s="156"/>
      <c r="T150" s="171">
        <f t="shared" si="33"/>
        <v>0</v>
      </c>
      <c r="U150" s="171"/>
      <c r="V150" s="156"/>
      <c r="W150" s="156"/>
      <c r="X150" s="164"/>
      <c r="Y150" s="156"/>
      <c r="Z150" s="160"/>
    </row>
    <row r="151" spans="1:26">
      <c r="A151" s="155">
        <v>45401</v>
      </c>
      <c r="B151" s="156" t="s">
        <v>17</v>
      </c>
      <c r="C151" s="157">
        <f t="shared" ca="1" si="27"/>
        <v>195</v>
      </c>
      <c r="D151" s="158">
        <v>45401</v>
      </c>
      <c r="E151" s="158" t="str">
        <f t="shared" ca="1" si="31"/>
        <v>Above 180 Days</v>
      </c>
      <c r="F151" s="159" t="s">
        <v>189</v>
      </c>
      <c r="G151" s="160" t="s">
        <v>216</v>
      </c>
      <c r="H151" s="165" t="s">
        <v>138</v>
      </c>
      <c r="I151" s="160">
        <v>8915.94</v>
      </c>
      <c r="J151" s="160">
        <v>8915.94</v>
      </c>
      <c r="K151" s="159">
        <f t="shared" si="28"/>
        <v>0</v>
      </c>
      <c r="L151" s="160">
        <v>887.6</v>
      </c>
      <c r="M151" s="160">
        <v>0</v>
      </c>
      <c r="N151" s="162">
        <f t="shared" si="29"/>
        <v>887.6</v>
      </c>
      <c r="O151" s="163">
        <f t="shared" si="30"/>
        <v>9.9552038259566572E-2</v>
      </c>
      <c r="P151" s="162">
        <f t="shared" si="26"/>
        <v>887.6</v>
      </c>
      <c r="Q151" s="162">
        <f t="shared" si="34"/>
        <v>0</v>
      </c>
      <c r="R151" s="173">
        <f t="shared" si="32"/>
        <v>0</v>
      </c>
      <c r="S151" s="156"/>
      <c r="T151" s="171">
        <f t="shared" si="33"/>
        <v>0</v>
      </c>
      <c r="U151" s="171"/>
      <c r="V151" s="156"/>
      <c r="W151" s="156"/>
      <c r="X151" s="164"/>
      <c r="Y151" s="156"/>
      <c r="Z151" s="160"/>
    </row>
    <row r="152" spans="1:26">
      <c r="A152" s="155">
        <v>45401</v>
      </c>
      <c r="B152" s="156" t="s">
        <v>17</v>
      </c>
      <c r="C152" s="157">
        <f t="shared" ca="1" si="27"/>
        <v>195</v>
      </c>
      <c r="D152" s="158">
        <v>45401</v>
      </c>
      <c r="E152" s="158" t="str">
        <f t="shared" ca="1" si="31"/>
        <v>Above 180 Days</v>
      </c>
      <c r="F152" s="159" t="s">
        <v>189</v>
      </c>
      <c r="G152" s="160" t="s">
        <v>217</v>
      </c>
      <c r="H152" s="165" t="s">
        <v>138</v>
      </c>
      <c r="I152" s="160">
        <v>6828.34</v>
      </c>
      <c r="J152" s="160">
        <v>6828.34</v>
      </c>
      <c r="K152" s="159">
        <f t="shared" si="28"/>
        <v>0</v>
      </c>
      <c r="L152" s="160">
        <v>679.78</v>
      </c>
      <c r="M152" s="160">
        <v>0</v>
      </c>
      <c r="N152" s="162">
        <f t="shared" si="29"/>
        <v>679.78</v>
      </c>
      <c r="O152" s="163">
        <f t="shared" si="30"/>
        <v>9.95527463483072E-2</v>
      </c>
      <c r="P152" s="162">
        <f t="shared" ref="P152:P183" si="35">O152*J152</f>
        <v>679.78</v>
      </c>
      <c r="Q152" s="162">
        <f t="shared" si="34"/>
        <v>0</v>
      </c>
      <c r="R152" s="173">
        <f t="shared" si="32"/>
        <v>0</v>
      </c>
      <c r="S152" s="156"/>
      <c r="T152" s="171">
        <f t="shared" si="33"/>
        <v>0</v>
      </c>
      <c r="U152" s="171"/>
      <c r="V152" s="156"/>
      <c r="W152" s="156"/>
      <c r="X152" s="164"/>
      <c r="Y152" s="156"/>
      <c r="Z152" s="160"/>
    </row>
    <row r="153" spans="1:26">
      <c r="A153" s="155">
        <v>45401</v>
      </c>
      <c r="B153" s="156" t="s">
        <v>17</v>
      </c>
      <c r="C153" s="157">
        <f t="shared" ca="1" si="27"/>
        <v>195</v>
      </c>
      <c r="D153" s="158">
        <v>45401</v>
      </c>
      <c r="E153" s="158" t="str">
        <f t="shared" ca="1" si="31"/>
        <v>Above 180 Days</v>
      </c>
      <c r="F153" s="159" t="s">
        <v>189</v>
      </c>
      <c r="G153" s="160" t="s">
        <v>218</v>
      </c>
      <c r="H153" s="165" t="s">
        <v>138</v>
      </c>
      <c r="I153" s="160">
        <v>9111.01</v>
      </c>
      <c r="J153" s="160">
        <v>9111.01</v>
      </c>
      <c r="K153" s="159">
        <f t="shared" si="28"/>
        <v>0</v>
      </c>
      <c r="L153" s="160">
        <v>907.02</v>
      </c>
      <c r="M153" s="160">
        <v>0</v>
      </c>
      <c r="N153" s="162">
        <f t="shared" si="29"/>
        <v>907.02</v>
      </c>
      <c r="O153" s="163">
        <f t="shared" si="30"/>
        <v>9.9552080395038531E-2</v>
      </c>
      <c r="P153" s="162">
        <f t="shared" si="35"/>
        <v>907.02</v>
      </c>
      <c r="Q153" s="162">
        <f t="shared" si="34"/>
        <v>0</v>
      </c>
      <c r="R153" s="173">
        <f t="shared" si="32"/>
        <v>0</v>
      </c>
      <c r="S153" s="156"/>
      <c r="T153" s="171">
        <f t="shared" si="33"/>
        <v>0</v>
      </c>
      <c r="U153" s="171"/>
      <c r="V153" s="156"/>
      <c r="W153" s="156"/>
      <c r="X153" s="164"/>
      <c r="Y153" s="156"/>
      <c r="Z153" s="160"/>
    </row>
    <row r="154" spans="1:26">
      <c r="A154" s="155">
        <v>45401</v>
      </c>
      <c r="B154" s="156" t="s">
        <v>17</v>
      </c>
      <c r="C154" s="157">
        <f t="shared" ca="1" si="27"/>
        <v>195</v>
      </c>
      <c r="D154" s="158">
        <v>45401</v>
      </c>
      <c r="E154" s="158" t="str">
        <f t="shared" ca="1" si="31"/>
        <v>Above 180 Days</v>
      </c>
      <c r="F154" s="159" t="s">
        <v>189</v>
      </c>
      <c r="G154" s="160" t="s">
        <v>219</v>
      </c>
      <c r="H154" s="165" t="s">
        <v>138</v>
      </c>
      <c r="I154" s="160">
        <v>6333.17</v>
      </c>
      <c r="J154" s="160">
        <v>6333.17</v>
      </c>
      <c r="K154" s="159">
        <f t="shared" si="28"/>
        <v>0</v>
      </c>
      <c r="L154" s="160">
        <v>630.48</v>
      </c>
      <c r="M154" s="160">
        <v>0</v>
      </c>
      <c r="N154" s="162">
        <f t="shared" si="29"/>
        <v>630.48</v>
      </c>
      <c r="O154" s="163">
        <f t="shared" si="30"/>
        <v>9.9552041078954143E-2</v>
      </c>
      <c r="P154" s="162">
        <f t="shared" si="35"/>
        <v>630.48</v>
      </c>
      <c r="Q154" s="162">
        <f t="shared" si="34"/>
        <v>0</v>
      </c>
      <c r="R154" s="173">
        <f t="shared" si="32"/>
        <v>0</v>
      </c>
      <c r="S154" s="156"/>
      <c r="T154" s="171">
        <f t="shared" si="33"/>
        <v>0</v>
      </c>
      <c r="U154" s="171"/>
      <c r="V154" s="156"/>
      <c r="W154" s="156"/>
      <c r="X154" s="164"/>
      <c r="Y154" s="156"/>
      <c r="Z154" s="160"/>
    </row>
    <row r="155" spans="1:26">
      <c r="A155" s="155">
        <v>45401</v>
      </c>
      <c r="B155" s="156" t="s">
        <v>17</v>
      </c>
      <c r="C155" s="157">
        <f t="shared" ca="1" si="27"/>
        <v>195</v>
      </c>
      <c r="D155" s="158">
        <v>45401</v>
      </c>
      <c r="E155" s="158" t="str">
        <f t="shared" ca="1" si="31"/>
        <v>Above 180 Days</v>
      </c>
      <c r="F155" s="159" t="s">
        <v>189</v>
      </c>
      <c r="G155" s="160" t="s">
        <v>220</v>
      </c>
      <c r="H155" s="165" t="s">
        <v>138</v>
      </c>
      <c r="I155" s="160">
        <v>6333.17</v>
      </c>
      <c r="J155" s="160">
        <v>6333.17</v>
      </c>
      <c r="K155" s="159">
        <f t="shared" si="28"/>
        <v>0</v>
      </c>
      <c r="L155" s="160">
        <v>630.48</v>
      </c>
      <c r="M155" s="160">
        <v>0</v>
      </c>
      <c r="N155" s="162">
        <f t="shared" si="29"/>
        <v>630.48</v>
      </c>
      <c r="O155" s="163">
        <f t="shared" si="30"/>
        <v>9.9552041078954143E-2</v>
      </c>
      <c r="P155" s="162">
        <f t="shared" si="35"/>
        <v>630.48</v>
      </c>
      <c r="Q155" s="162">
        <f t="shared" si="34"/>
        <v>0</v>
      </c>
      <c r="R155" s="173">
        <f t="shared" si="32"/>
        <v>0</v>
      </c>
      <c r="S155" s="156"/>
      <c r="T155" s="171">
        <f t="shared" si="33"/>
        <v>0</v>
      </c>
      <c r="U155" s="171"/>
      <c r="V155" s="156"/>
      <c r="W155" s="156"/>
      <c r="X155" s="164"/>
      <c r="Y155" s="156"/>
      <c r="Z155" s="160"/>
    </row>
    <row r="156" spans="1:26">
      <c r="A156" s="155">
        <v>45401</v>
      </c>
      <c r="B156" s="156" t="s">
        <v>17</v>
      </c>
      <c r="C156" s="157">
        <f t="shared" ca="1" si="27"/>
        <v>195</v>
      </c>
      <c r="D156" s="158">
        <v>45401</v>
      </c>
      <c r="E156" s="158" t="str">
        <f t="shared" ca="1" si="31"/>
        <v>Above 180 Days</v>
      </c>
      <c r="F156" s="159" t="s">
        <v>189</v>
      </c>
      <c r="G156" s="160" t="s">
        <v>221</v>
      </c>
      <c r="H156" s="165" t="s">
        <v>138</v>
      </c>
      <c r="I156" s="160">
        <v>7479.29</v>
      </c>
      <c r="J156" s="160">
        <v>7479.29</v>
      </c>
      <c r="K156" s="159">
        <f t="shared" si="28"/>
        <v>0</v>
      </c>
      <c r="L156" s="160">
        <v>744.58</v>
      </c>
      <c r="M156" s="160">
        <v>0</v>
      </c>
      <c r="N156" s="162">
        <f t="shared" si="29"/>
        <v>744.58</v>
      </c>
      <c r="O156" s="163">
        <f t="shared" si="30"/>
        <v>9.9552230225061475E-2</v>
      </c>
      <c r="P156" s="162">
        <f t="shared" si="35"/>
        <v>744.58</v>
      </c>
      <c r="Q156" s="162">
        <f t="shared" si="34"/>
        <v>0</v>
      </c>
      <c r="R156" s="173">
        <f t="shared" si="32"/>
        <v>0</v>
      </c>
      <c r="S156" s="156"/>
      <c r="T156" s="171">
        <f t="shared" si="33"/>
        <v>0</v>
      </c>
      <c r="U156" s="171"/>
      <c r="V156" s="156"/>
      <c r="W156" s="156"/>
      <c r="X156" s="164"/>
      <c r="Y156" s="156"/>
      <c r="Z156" s="160"/>
    </row>
    <row r="157" spans="1:26">
      <c r="A157" s="155">
        <v>45401</v>
      </c>
      <c r="B157" s="156" t="s">
        <v>17</v>
      </c>
      <c r="C157" s="157">
        <f t="shared" ca="1" si="27"/>
        <v>195</v>
      </c>
      <c r="D157" s="158">
        <v>45401</v>
      </c>
      <c r="E157" s="158" t="str">
        <f t="shared" ca="1" si="31"/>
        <v>Above 180 Days</v>
      </c>
      <c r="F157" s="159" t="s">
        <v>189</v>
      </c>
      <c r="G157" s="160" t="s">
        <v>222</v>
      </c>
      <c r="H157" s="165" t="s">
        <v>138</v>
      </c>
      <c r="I157" s="160">
        <v>70003.02</v>
      </c>
      <c r="J157" s="160">
        <v>70003.02</v>
      </c>
      <c r="K157" s="159">
        <f t="shared" si="28"/>
        <v>0</v>
      </c>
      <c r="L157" s="160">
        <v>6968.94</v>
      </c>
      <c r="M157" s="160">
        <v>0</v>
      </c>
      <c r="N157" s="162">
        <f t="shared" si="29"/>
        <v>6968.94</v>
      </c>
      <c r="O157" s="163">
        <f t="shared" si="30"/>
        <v>9.9551990756970188E-2</v>
      </c>
      <c r="P157" s="162">
        <f t="shared" si="35"/>
        <v>6968.94</v>
      </c>
      <c r="Q157" s="162">
        <f t="shared" si="34"/>
        <v>0</v>
      </c>
      <c r="R157" s="173">
        <f t="shared" si="32"/>
        <v>0</v>
      </c>
      <c r="S157" s="156"/>
      <c r="T157" s="171">
        <f t="shared" si="33"/>
        <v>0</v>
      </c>
      <c r="U157" s="171"/>
      <c r="V157" s="156"/>
      <c r="W157" s="156"/>
      <c r="X157" s="164"/>
      <c r="Y157" s="156"/>
      <c r="Z157" s="160"/>
    </row>
    <row r="158" spans="1:26">
      <c r="A158" s="155">
        <v>45401</v>
      </c>
      <c r="B158" s="156" t="s">
        <v>17</v>
      </c>
      <c r="C158" s="157">
        <f t="shared" ca="1" si="27"/>
        <v>195</v>
      </c>
      <c r="D158" s="158">
        <v>45401</v>
      </c>
      <c r="E158" s="158" t="str">
        <f t="shared" ca="1" si="31"/>
        <v>Above 180 Days</v>
      </c>
      <c r="F158" s="159" t="s">
        <v>189</v>
      </c>
      <c r="G158" s="160" t="s">
        <v>223</v>
      </c>
      <c r="H158" s="165" t="s">
        <v>138</v>
      </c>
      <c r="I158" s="160">
        <v>14143.5</v>
      </c>
      <c r="J158" s="160">
        <v>14143.5</v>
      </c>
      <c r="K158" s="159">
        <f t="shared" si="28"/>
        <v>0</v>
      </c>
      <c r="L158" s="160">
        <v>1408.01</v>
      </c>
      <c r="M158" s="160">
        <v>0</v>
      </c>
      <c r="N158" s="162">
        <f t="shared" si="29"/>
        <v>1408.01</v>
      </c>
      <c r="O158" s="163">
        <f t="shared" si="30"/>
        <v>9.9551737547283206E-2</v>
      </c>
      <c r="P158" s="162">
        <f t="shared" si="35"/>
        <v>1408.01</v>
      </c>
      <c r="Q158" s="162">
        <f t="shared" si="34"/>
        <v>0</v>
      </c>
      <c r="R158" s="173">
        <f t="shared" si="32"/>
        <v>0</v>
      </c>
      <c r="S158" s="156"/>
      <c r="T158" s="171">
        <f t="shared" si="33"/>
        <v>0</v>
      </c>
      <c r="U158" s="171"/>
      <c r="V158" s="156"/>
      <c r="W158" s="156"/>
      <c r="X158" s="164"/>
      <c r="Y158" s="156"/>
      <c r="Z158" s="160"/>
    </row>
    <row r="159" spans="1:26">
      <c r="A159" s="155">
        <v>45401</v>
      </c>
      <c r="B159" s="156" t="s">
        <v>17</v>
      </c>
      <c r="C159" s="157">
        <f t="shared" ca="1" si="27"/>
        <v>195</v>
      </c>
      <c r="D159" s="158">
        <v>45401</v>
      </c>
      <c r="E159" s="158" t="str">
        <f t="shared" ca="1" si="31"/>
        <v>Above 180 Days</v>
      </c>
      <c r="F159" s="159" t="s">
        <v>189</v>
      </c>
      <c r="G159" s="160" t="s">
        <v>224</v>
      </c>
      <c r="H159" s="165" t="s">
        <v>138</v>
      </c>
      <c r="I159" s="160">
        <v>121672.32000000001</v>
      </c>
      <c r="J159" s="160">
        <v>121672.32000000001</v>
      </c>
      <c r="K159" s="159">
        <f t="shared" si="28"/>
        <v>0</v>
      </c>
      <c r="L159" s="160">
        <v>12112.73</v>
      </c>
      <c r="M159" s="160">
        <v>0</v>
      </c>
      <c r="N159" s="162">
        <f t="shared" si="29"/>
        <v>12112.73</v>
      </c>
      <c r="O159" s="163">
        <f t="shared" si="30"/>
        <v>9.9552059170072524E-2</v>
      </c>
      <c r="P159" s="162">
        <f t="shared" si="35"/>
        <v>12112.73</v>
      </c>
      <c r="Q159" s="162">
        <f t="shared" si="34"/>
        <v>0</v>
      </c>
      <c r="R159" s="173">
        <f t="shared" si="32"/>
        <v>0</v>
      </c>
      <c r="S159" s="156"/>
      <c r="T159" s="171">
        <f t="shared" si="33"/>
        <v>0</v>
      </c>
      <c r="U159" s="171"/>
      <c r="V159" s="156"/>
      <c r="W159" s="156"/>
      <c r="X159" s="164"/>
      <c r="Y159" s="156"/>
      <c r="Z159" s="160"/>
    </row>
    <row r="160" spans="1:26">
      <c r="A160" s="155">
        <v>45401</v>
      </c>
      <c r="B160" s="156" t="s">
        <v>17</v>
      </c>
      <c r="C160" s="157">
        <f t="shared" ca="1" si="27"/>
        <v>195</v>
      </c>
      <c r="D160" s="158">
        <v>45401</v>
      </c>
      <c r="E160" s="158" t="str">
        <f t="shared" ca="1" si="31"/>
        <v>Above 180 Days</v>
      </c>
      <c r="F160" s="159" t="s">
        <v>189</v>
      </c>
      <c r="G160" s="160" t="s">
        <v>225</v>
      </c>
      <c r="H160" s="165" t="s">
        <v>138</v>
      </c>
      <c r="I160" s="160">
        <v>114225.5</v>
      </c>
      <c r="J160" s="160">
        <v>114225.5</v>
      </c>
      <c r="K160" s="159">
        <f t="shared" si="28"/>
        <v>0</v>
      </c>
      <c r="L160" s="160">
        <v>11371.38</v>
      </c>
      <c r="M160" s="160">
        <v>0</v>
      </c>
      <c r="N160" s="162">
        <f t="shared" si="29"/>
        <v>11371.38</v>
      </c>
      <c r="O160" s="163">
        <f t="shared" si="30"/>
        <v>9.9552026473948452E-2</v>
      </c>
      <c r="P160" s="162">
        <f t="shared" si="35"/>
        <v>11371.38</v>
      </c>
      <c r="Q160" s="162">
        <f t="shared" si="34"/>
        <v>0</v>
      </c>
      <c r="R160" s="173">
        <f t="shared" si="32"/>
        <v>0</v>
      </c>
      <c r="S160" s="156"/>
      <c r="T160" s="171">
        <f t="shared" si="33"/>
        <v>0</v>
      </c>
      <c r="U160" s="171"/>
      <c r="V160" s="156"/>
      <c r="W160" s="156"/>
      <c r="X160" s="164"/>
      <c r="Y160" s="156"/>
      <c r="Z160" s="160"/>
    </row>
    <row r="161" spans="1:26">
      <c r="A161" s="155">
        <v>45401</v>
      </c>
      <c r="B161" s="156" t="s">
        <v>17</v>
      </c>
      <c r="C161" s="157">
        <f t="shared" ca="1" si="27"/>
        <v>195</v>
      </c>
      <c r="D161" s="158">
        <v>45401</v>
      </c>
      <c r="E161" s="158" t="str">
        <f t="shared" ca="1" si="31"/>
        <v>Above 180 Days</v>
      </c>
      <c r="F161" s="159" t="s">
        <v>189</v>
      </c>
      <c r="G161" s="160" t="s">
        <v>226</v>
      </c>
      <c r="H161" s="165" t="s">
        <v>138</v>
      </c>
      <c r="I161" s="160">
        <v>17662.54</v>
      </c>
      <c r="J161" s="160">
        <v>17662.54</v>
      </c>
      <c r="K161" s="159">
        <f t="shared" si="28"/>
        <v>0</v>
      </c>
      <c r="L161" s="160">
        <v>1758.34</v>
      </c>
      <c r="M161" s="160">
        <v>0</v>
      </c>
      <c r="N161" s="162">
        <f t="shared" si="29"/>
        <v>1758.34</v>
      </c>
      <c r="O161" s="163">
        <f t="shared" si="30"/>
        <v>9.955193307417845E-2</v>
      </c>
      <c r="P161" s="162">
        <f t="shared" si="35"/>
        <v>1758.34</v>
      </c>
      <c r="Q161" s="162">
        <f t="shared" si="34"/>
        <v>0</v>
      </c>
      <c r="R161" s="173">
        <f t="shared" si="32"/>
        <v>0</v>
      </c>
      <c r="S161" s="156"/>
      <c r="T161" s="171">
        <f t="shared" si="33"/>
        <v>0</v>
      </c>
      <c r="U161" s="171"/>
      <c r="V161" s="156"/>
      <c r="W161" s="156"/>
      <c r="X161" s="164"/>
      <c r="Y161" s="156"/>
      <c r="Z161" s="160"/>
    </row>
    <row r="162" spans="1:26">
      <c r="A162" s="155">
        <v>45401</v>
      </c>
      <c r="B162" s="156" t="s">
        <v>17</v>
      </c>
      <c r="C162" s="157">
        <f t="shared" ca="1" si="27"/>
        <v>195</v>
      </c>
      <c r="D162" s="158">
        <v>45401</v>
      </c>
      <c r="E162" s="158" t="str">
        <f t="shared" ca="1" si="31"/>
        <v>Above 180 Days</v>
      </c>
      <c r="F162" s="159" t="s">
        <v>189</v>
      </c>
      <c r="G162" s="160" t="s">
        <v>227</v>
      </c>
      <c r="H162" s="165" t="s">
        <v>138</v>
      </c>
      <c r="I162" s="160">
        <v>6333.17</v>
      </c>
      <c r="J162" s="160">
        <v>6333.17</v>
      </c>
      <c r="K162" s="159">
        <f t="shared" ref="K162:K193" si="36">I162-J162</f>
        <v>0</v>
      </c>
      <c r="L162" s="160">
        <v>630.48</v>
      </c>
      <c r="M162" s="160">
        <v>0</v>
      </c>
      <c r="N162" s="162">
        <f t="shared" si="29"/>
        <v>630.48</v>
      </c>
      <c r="O162" s="163">
        <f t="shared" si="30"/>
        <v>9.9552041078954143E-2</v>
      </c>
      <c r="P162" s="162">
        <f t="shared" si="35"/>
        <v>630.48</v>
      </c>
      <c r="Q162" s="162">
        <f t="shared" si="34"/>
        <v>0</v>
      </c>
      <c r="R162" s="173">
        <f t="shared" si="32"/>
        <v>0</v>
      </c>
      <c r="S162" s="156"/>
      <c r="T162" s="171">
        <f t="shared" si="33"/>
        <v>0</v>
      </c>
      <c r="U162" s="171"/>
      <c r="V162" s="156"/>
      <c r="W162" s="156"/>
      <c r="X162" s="164"/>
      <c r="Y162" s="156"/>
      <c r="Z162" s="160"/>
    </row>
    <row r="163" spans="1:26">
      <c r="A163" s="155">
        <v>45401</v>
      </c>
      <c r="B163" s="156" t="s">
        <v>17</v>
      </c>
      <c r="C163" s="157">
        <f t="shared" ca="1" si="27"/>
        <v>195</v>
      </c>
      <c r="D163" s="158">
        <v>45401</v>
      </c>
      <c r="E163" s="158" t="str">
        <f t="shared" ca="1" si="31"/>
        <v>Above 180 Days</v>
      </c>
      <c r="F163" s="159" t="s">
        <v>189</v>
      </c>
      <c r="G163" s="160" t="s">
        <v>228</v>
      </c>
      <c r="H163" s="165" t="s">
        <v>138</v>
      </c>
      <c r="I163" s="160">
        <v>21369.43</v>
      </c>
      <c r="J163" s="160">
        <v>21369.43</v>
      </c>
      <c r="K163" s="159">
        <f t="shared" si="36"/>
        <v>0</v>
      </c>
      <c r="L163" s="160">
        <v>2127.37</v>
      </c>
      <c r="M163" s="160">
        <v>0</v>
      </c>
      <c r="N163" s="162">
        <f t="shared" si="29"/>
        <v>2127.37</v>
      </c>
      <c r="O163" s="163">
        <f t="shared" si="30"/>
        <v>9.9552023615042604E-2</v>
      </c>
      <c r="P163" s="162">
        <f t="shared" si="35"/>
        <v>2127.37</v>
      </c>
      <c r="Q163" s="162">
        <f t="shared" si="34"/>
        <v>0</v>
      </c>
      <c r="R163" s="173">
        <f t="shared" si="32"/>
        <v>0</v>
      </c>
      <c r="S163" s="156"/>
      <c r="T163" s="171">
        <f t="shared" si="33"/>
        <v>0</v>
      </c>
      <c r="U163" s="171"/>
      <c r="V163" s="156"/>
      <c r="W163" s="156"/>
      <c r="X163" s="164"/>
      <c r="Y163" s="156"/>
      <c r="Z163" s="160"/>
    </row>
    <row r="164" spans="1:26">
      <c r="A164" s="155">
        <v>45401</v>
      </c>
      <c r="B164" s="156" t="s">
        <v>17</v>
      </c>
      <c r="C164" s="157">
        <f t="shared" ca="1" si="27"/>
        <v>195</v>
      </c>
      <c r="D164" s="158">
        <v>45401</v>
      </c>
      <c r="E164" s="158" t="str">
        <f t="shared" ca="1" si="31"/>
        <v>Above 180 Days</v>
      </c>
      <c r="F164" s="159" t="s">
        <v>189</v>
      </c>
      <c r="G164" s="160" t="s">
        <v>229</v>
      </c>
      <c r="H164" s="165" t="s">
        <v>138</v>
      </c>
      <c r="I164" s="160">
        <v>90966.22</v>
      </c>
      <c r="J164" s="160">
        <v>90966.22</v>
      </c>
      <c r="K164" s="159">
        <f t="shared" si="36"/>
        <v>0</v>
      </c>
      <c r="L164" s="160">
        <v>9055.8700000000008</v>
      </c>
      <c r="M164" s="160">
        <v>0</v>
      </c>
      <c r="N164" s="162">
        <f t="shared" si="29"/>
        <v>9055.8700000000008</v>
      </c>
      <c r="O164" s="163">
        <f t="shared" si="30"/>
        <v>9.9552009526173574E-2</v>
      </c>
      <c r="P164" s="162">
        <f t="shared" si="35"/>
        <v>9055.8700000000008</v>
      </c>
      <c r="Q164" s="162">
        <f t="shared" si="34"/>
        <v>0</v>
      </c>
      <c r="R164" s="173">
        <f t="shared" si="32"/>
        <v>0</v>
      </c>
      <c r="S164" s="156"/>
      <c r="T164" s="171">
        <f t="shared" si="33"/>
        <v>0</v>
      </c>
      <c r="U164" s="171"/>
      <c r="V164" s="156"/>
      <c r="W164" s="156"/>
      <c r="X164" s="164"/>
      <c r="Y164" s="156"/>
      <c r="Z164" s="160"/>
    </row>
    <row r="165" spans="1:26">
      <c r="A165" s="155">
        <v>45401</v>
      </c>
      <c r="B165" s="156" t="s">
        <v>17</v>
      </c>
      <c r="C165" s="157">
        <f t="shared" ca="1" si="27"/>
        <v>195</v>
      </c>
      <c r="D165" s="158">
        <v>45401</v>
      </c>
      <c r="E165" s="158" t="str">
        <f t="shared" ca="1" si="31"/>
        <v>Above 180 Days</v>
      </c>
      <c r="F165" s="159" t="s">
        <v>189</v>
      </c>
      <c r="G165" s="160" t="s">
        <v>230</v>
      </c>
      <c r="H165" s="165" t="s">
        <v>138</v>
      </c>
      <c r="I165" s="160">
        <v>20829.13</v>
      </c>
      <c r="J165" s="160">
        <v>20829.13</v>
      </c>
      <c r="K165" s="159">
        <f t="shared" si="36"/>
        <v>0</v>
      </c>
      <c r="L165" s="160">
        <v>2073.58</v>
      </c>
      <c r="M165" s="160">
        <v>0</v>
      </c>
      <c r="N165" s="162">
        <f t="shared" si="29"/>
        <v>2073.58</v>
      </c>
      <c r="O165" s="163">
        <f t="shared" si="30"/>
        <v>9.9551925596508342E-2</v>
      </c>
      <c r="P165" s="162">
        <f t="shared" si="35"/>
        <v>2073.58</v>
      </c>
      <c r="Q165" s="162">
        <f t="shared" si="34"/>
        <v>0</v>
      </c>
      <c r="R165" s="173">
        <f t="shared" si="32"/>
        <v>0</v>
      </c>
      <c r="S165" s="156"/>
      <c r="T165" s="171">
        <f t="shared" si="33"/>
        <v>0</v>
      </c>
      <c r="U165" s="171"/>
      <c r="V165" s="156"/>
      <c r="W165" s="156"/>
      <c r="X165" s="164"/>
      <c r="Y165" s="156"/>
      <c r="Z165" s="160"/>
    </row>
    <row r="166" spans="1:26">
      <c r="A166" s="155">
        <v>45401</v>
      </c>
      <c r="B166" s="156" t="s">
        <v>17</v>
      </c>
      <c r="C166" s="157">
        <f t="shared" ca="1" si="27"/>
        <v>195</v>
      </c>
      <c r="D166" s="158">
        <v>45401</v>
      </c>
      <c r="E166" s="158" t="str">
        <f t="shared" ca="1" si="31"/>
        <v>Above 180 Days</v>
      </c>
      <c r="F166" s="159" t="s">
        <v>189</v>
      </c>
      <c r="G166" s="160" t="s">
        <v>231</v>
      </c>
      <c r="H166" s="165" t="s">
        <v>138</v>
      </c>
      <c r="I166" s="160">
        <v>25396.75</v>
      </c>
      <c r="J166" s="160">
        <v>25396.75</v>
      </c>
      <c r="K166" s="159">
        <f t="shared" si="36"/>
        <v>0</v>
      </c>
      <c r="L166" s="160">
        <v>2528.3000000000002</v>
      </c>
      <c r="M166" s="160">
        <v>0</v>
      </c>
      <c r="N166" s="162">
        <f t="shared" si="29"/>
        <v>2528.3000000000002</v>
      </c>
      <c r="O166" s="163">
        <f t="shared" si="30"/>
        <v>9.9552108045320761E-2</v>
      </c>
      <c r="P166" s="162">
        <f t="shared" si="35"/>
        <v>2528.3000000000002</v>
      </c>
      <c r="Q166" s="162">
        <f t="shared" si="34"/>
        <v>0</v>
      </c>
      <c r="R166" s="173">
        <f t="shared" si="32"/>
        <v>0</v>
      </c>
      <c r="S166" s="156"/>
      <c r="T166" s="171">
        <f t="shared" si="33"/>
        <v>0</v>
      </c>
      <c r="U166" s="171"/>
      <c r="V166" s="156"/>
      <c r="W166" s="156"/>
      <c r="X166" s="164"/>
      <c r="Y166" s="156"/>
      <c r="Z166" s="160"/>
    </row>
    <row r="167" spans="1:26">
      <c r="A167" s="155">
        <v>45401</v>
      </c>
      <c r="B167" s="156" t="s">
        <v>17</v>
      </c>
      <c r="C167" s="157">
        <f t="shared" ca="1" si="27"/>
        <v>195</v>
      </c>
      <c r="D167" s="158">
        <v>45401</v>
      </c>
      <c r="E167" s="158" t="str">
        <f t="shared" ca="1" si="31"/>
        <v>Above 180 Days</v>
      </c>
      <c r="F167" s="159" t="s">
        <v>189</v>
      </c>
      <c r="G167" s="160" t="s">
        <v>232</v>
      </c>
      <c r="H167" s="165" t="s">
        <v>138</v>
      </c>
      <c r="I167" s="160">
        <v>22024.44</v>
      </c>
      <c r="J167" s="160">
        <v>22024.44</v>
      </c>
      <c r="K167" s="159">
        <f t="shared" si="36"/>
        <v>0</v>
      </c>
      <c r="L167" s="160">
        <v>2192.58</v>
      </c>
      <c r="M167" s="160">
        <v>0</v>
      </c>
      <c r="N167" s="162">
        <f t="shared" si="29"/>
        <v>2192.58</v>
      </c>
      <c r="O167" s="163">
        <f t="shared" si="30"/>
        <v>9.9552133902155976E-2</v>
      </c>
      <c r="P167" s="162">
        <f t="shared" si="35"/>
        <v>2192.58</v>
      </c>
      <c r="Q167" s="162">
        <f t="shared" si="34"/>
        <v>0</v>
      </c>
      <c r="R167" s="173">
        <f t="shared" si="32"/>
        <v>0</v>
      </c>
      <c r="S167" s="156"/>
      <c r="T167" s="171">
        <f t="shared" si="33"/>
        <v>0</v>
      </c>
      <c r="U167" s="171"/>
      <c r="V167" s="156"/>
      <c r="W167" s="156"/>
      <c r="X167" s="164"/>
      <c r="Y167" s="156"/>
      <c r="Z167" s="160"/>
    </row>
    <row r="168" spans="1:26">
      <c r="A168" s="155">
        <v>45401</v>
      </c>
      <c r="B168" s="156" t="s">
        <v>17</v>
      </c>
      <c r="C168" s="157">
        <f t="shared" ca="1" si="27"/>
        <v>195</v>
      </c>
      <c r="D168" s="158">
        <v>45401</v>
      </c>
      <c r="E168" s="158" t="str">
        <f t="shared" ca="1" si="31"/>
        <v>Above 180 Days</v>
      </c>
      <c r="F168" s="159" t="s">
        <v>189</v>
      </c>
      <c r="G168" s="160" t="s">
        <v>233</v>
      </c>
      <c r="H168" s="161" t="s">
        <v>20</v>
      </c>
      <c r="I168" s="160">
        <v>443764.89</v>
      </c>
      <c r="J168" s="160">
        <v>0</v>
      </c>
      <c r="K168" s="159">
        <f t="shared" si="36"/>
        <v>443764.89</v>
      </c>
      <c r="L168" s="160"/>
      <c r="M168" s="160">
        <v>0</v>
      </c>
      <c r="N168" s="162">
        <f t="shared" si="29"/>
        <v>0</v>
      </c>
      <c r="O168" s="163">
        <f t="shared" si="30"/>
        <v>0</v>
      </c>
      <c r="P168" s="162">
        <f t="shared" si="35"/>
        <v>0</v>
      </c>
      <c r="Q168" s="162">
        <f t="shared" si="34"/>
        <v>0</v>
      </c>
      <c r="R168" s="173">
        <f t="shared" si="32"/>
        <v>0</v>
      </c>
      <c r="S168" s="156"/>
      <c r="T168" s="171">
        <f t="shared" si="33"/>
        <v>0</v>
      </c>
      <c r="U168" s="171"/>
      <c r="V168" s="156"/>
      <c r="W168" s="156"/>
      <c r="X168" s="164"/>
      <c r="Y168" s="156"/>
      <c r="Z168" s="160"/>
    </row>
    <row r="169" spans="1:26">
      <c r="A169" s="155">
        <v>45401</v>
      </c>
      <c r="B169" s="156" t="s">
        <v>17</v>
      </c>
      <c r="C169" s="157">
        <f t="shared" ca="1" si="27"/>
        <v>195</v>
      </c>
      <c r="D169" s="158">
        <v>45401</v>
      </c>
      <c r="E169" s="158" t="str">
        <f t="shared" ca="1" si="31"/>
        <v>Above 180 Days</v>
      </c>
      <c r="F169" s="159" t="s">
        <v>189</v>
      </c>
      <c r="G169" s="160" t="s">
        <v>234</v>
      </c>
      <c r="H169" s="165" t="s">
        <v>235</v>
      </c>
      <c r="I169" s="160">
        <v>122873.18</v>
      </c>
      <c r="J169" s="160">
        <v>122873.18</v>
      </c>
      <c r="K169" s="159">
        <f t="shared" si="36"/>
        <v>0</v>
      </c>
      <c r="L169" s="160">
        <v>12232.27</v>
      </c>
      <c r="M169" s="160">
        <v>0</v>
      </c>
      <c r="N169" s="162">
        <f t="shared" si="29"/>
        <v>12232.27</v>
      </c>
      <c r="O169" s="163">
        <f t="shared" si="30"/>
        <v>9.9551993364215052E-2</v>
      </c>
      <c r="P169" s="162">
        <f t="shared" si="35"/>
        <v>12232.27</v>
      </c>
      <c r="Q169" s="162">
        <f t="shared" si="34"/>
        <v>0</v>
      </c>
      <c r="R169" s="173">
        <f t="shared" si="32"/>
        <v>0</v>
      </c>
      <c r="S169" s="156"/>
      <c r="T169" s="171">
        <f t="shared" si="33"/>
        <v>0</v>
      </c>
      <c r="U169" s="171"/>
      <c r="V169" s="156"/>
      <c r="W169" s="156"/>
      <c r="X169" s="164"/>
      <c r="Y169" s="156"/>
      <c r="Z169" s="160"/>
    </row>
    <row r="170" spans="1:26">
      <c r="A170" s="155">
        <v>45401</v>
      </c>
      <c r="B170" s="156" t="s">
        <v>17</v>
      </c>
      <c r="C170" s="157">
        <f t="shared" ca="1" si="27"/>
        <v>195</v>
      </c>
      <c r="D170" s="158">
        <v>45401</v>
      </c>
      <c r="E170" s="158" t="str">
        <f t="shared" ca="1" si="31"/>
        <v>Above 180 Days</v>
      </c>
      <c r="F170" s="159" t="s">
        <v>189</v>
      </c>
      <c r="G170" s="160" t="s">
        <v>236</v>
      </c>
      <c r="H170" s="165" t="s">
        <v>235</v>
      </c>
      <c r="I170" s="160">
        <v>9233.7000000000007</v>
      </c>
      <c r="J170" s="160">
        <v>9233.7000000000007</v>
      </c>
      <c r="K170" s="159">
        <f t="shared" si="36"/>
        <v>0</v>
      </c>
      <c r="L170" s="160">
        <v>919.23</v>
      </c>
      <c r="M170" s="160">
        <v>0</v>
      </c>
      <c r="N170" s="162">
        <f t="shared" si="29"/>
        <v>919.23</v>
      </c>
      <c r="O170" s="163">
        <f t="shared" si="30"/>
        <v>9.9551642353552738E-2</v>
      </c>
      <c r="P170" s="162">
        <f t="shared" si="35"/>
        <v>919.23</v>
      </c>
      <c r="Q170" s="162">
        <f t="shared" si="34"/>
        <v>0</v>
      </c>
      <c r="R170" s="173">
        <f t="shared" si="32"/>
        <v>0</v>
      </c>
      <c r="S170" s="156"/>
      <c r="T170" s="171">
        <f t="shared" si="33"/>
        <v>0</v>
      </c>
      <c r="U170" s="171"/>
      <c r="V170" s="156"/>
      <c r="W170" s="156"/>
      <c r="X170" s="164"/>
      <c r="Y170" s="156"/>
      <c r="Z170" s="160"/>
    </row>
    <row r="171" spans="1:26">
      <c r="A171" s="155">
        <v>45401</v>
      </c>
      <c r="B171" s="156" t="s">
        <v>17</v>
      </c>
      <c r="C171" s="157">
        <f t="shared" ca="1" si="27"/>
        <v>195</v>
      </c>
      <c r="D171" s="158">
        <v>45401</v>
      </c>
      <c r="E171" s="158" t="str">
        <f t="shared" ca="1" si="31"/>
        <v>Above 180 Days</v>
      </c>
      <c r="F171" s="159" t="s">
        <v>189</v>
      </c>
      <c r="G171" s="160" t="s">
        <v>237</v>
      </c>
      <c r="H171" s="165" t="s">
        <v>235</v>
      </c>
      <c r="I171" s="160">
        <v>29055.200000000001</v>
      </c>
      <c r="J171" s="160">
        <v>29055.200000000001</v>
      </c>
      <c r="K171" s="159">
        <f t="shared" si="36"/>
        <v>0</v>
      </c>
      <c r="L171" s="160">
        <v>2892.5</v>
      </c>
      <c r="M171" s="160">
        <v>0</v>
      </c>
      <c r="N171" s="162">
        <f t="shared" si="29"/>
        <v>2892.5</v>
      </c>
      <c r="O171" s="163">
        <f t="shared" si="30"/>
        <v>9.9551887441834852E-2</v>
      </c>
      <c r="P171" s="162">
        <f t="shared" si="35"/>
        <v>2892.5</v>
      </c>
      <c r="Q171" s="162">
        <f t="shared" si="34"/>
        <v>0</v>
      </c>
      <c r="R171" s="173">
        <f t="shared" si="32"/>
        <v>0</v>
      </c>
      <c r="S171" s="156"/>
      <c r="T171" s="171">
        <f t="shared" si="33"/>
        <v>0</v>
      </c>
      <c r="U171" s="171"/>
      <c r="V171" s="156"/>
      <c r="W171" s="156"/>
      <c r="X171" s="164"/>
      <c r="Y171" s="156"/>
      <c r="Z171" s="160"/>
    </row>
    <row r="172" spans="1:26">
      <c r="A172" s="155">
        <v>45401</v>
      </c>
      <c r="B172" s="156" t="s">
        <v>17</v>
      </c>
      <c r="C172" s="157">
        <f t="shared" ca="1" si="27"/>
        <v>195</v>
      </c>
      <c r="D172" s="158">
        <v>45401</v>
      </c>
      <c r="E172" s="158" t="str">
        <f t="shared" ca="1" si="31"/>
        <v>Above 180 Days</v>
      </c>
      <c r="F172" s="159" t="s">
        <v>189</v>
      </c>
      <c r="G172" s="160" t="s">
        <v>238</v>
      </c>
      <c r="H172" s="165" t="s">
        <v>235</v>
      </c>
      <c r="I172" s="160">
        <v>14870</v>
      </c>
      <c r="J172" s="160">
        <v>14870</v>
      </c>
      <c r="K172" s="159">
        <f t="shared" si="36"/>
        <v>0</v>
      </c>
      <c r="L172" s="160">
        <v>1480.34</v>
      </c>
      <c r="M172" s="160">
        <v>0</v>
      </c>
      <c r="N172" s="162">
        <f t="shared" si="29"/>
        <v>1480.34</v>
      </c>
      <c r="O172" s="163">
        <f t="shared" si="30"/>
        <v>9.9552118359112304E-2</v>
      </c>
      <c r="P172" s="162">
        <f t="shared" si="35"/>
        <v>1480.34</v>
      </c>
      <c r="Q172" s="162">
        <f t="shared" si="34"/>
        <v>0</v>
      </c>
      <c r="R172" s="173">
        <f t="shared" si="32"/>
        <v>0</v>
      </c>
      <c r="S172" s="156"/>
      <c r="T172" s="171">
        <f t="shared" si="33"/>
        <v>0</v>
      </c>
      <c r="U172" s="171"/>
      <c r="V172" s="156"/>
      <c r="W172" s="156"/>
      <c r="X172" s="164"/>
      <c r="Y172" s="156"/>
      <c r="Z172" s="160"/>
    </row>
    <row r="173" spans="1:26">
      <c r="A173" s="155">
        <v>45401</v>
      </c>
      <c r="B173" s="156" t="s">
        <v>17</v>
      </c>
      <c r="C173" s="157">
        <f t="shared" ca="1" si="27"/>
        <v>195</v>
      </c>
      <c r="D173" s="158">
        <v>45401</v>
      </c>
      <c r="E173" s="158" t="str">
        <f t="shared" ca="1" si="31"/>
        <v>Above 180 Days</v>
      </c>
      <c r="F173" s="159" t="s">
        <v>189</v>
      </c>
      <c r="G173" s="160" t="s">
        <v>239</v>
      </c>
      <c r="H173" s="165" t="s">
        <v>235</v>
      </c>
      <c r="I173" s="160">
        <v>53023.31</v>
      </c>
      <c r="J173" s="160">
        <v>53023.31</v>
      </c>
      <c r="K173" s="159">
        <f t="shared" si="36"/>
        <v>0</v>
      </c>
      <c r="L173" s="160">
        <v>5278.58</v>
      </c>
      <c r="M173" s="160">
        <v>0</v>
      </c>
      <c r="N173" s="162">
        <f t="shared" si="29"/>
        <v>5278.58</v>
      </c>
      <c r="O173" s="163">
        <f t="shared" si="30"/>
        <v>9.9552064931442419E-2</v>
      </c>
      <c r="P173" s="162">
        <f t="shared" si="35"/>
        <v>5278.58</v>
      </c>
      <c r="Q173" s="162">
        <f t="shared" si="34"/>
        <v>0</v>
      </c>
      <c r="R173" s="173">
        <f t="shared" si="32"/>
        <v>0</v>
      </c>
      <c r="S173" s="156"/>
      <c r="T173" s="171">
        <f t="shared" si="33"/>
        <v>0</v>
      </c>
      <c r="U173" s="171"/>
      <c r="V173" s="156"/>
      <c r="W173" s="156"/>
      <c r="X173" s="164"/>
      <c r="Y173" s="156"/>
      <c r="Z173" s="160"/>
    </row>
    <row r="174" spans="1:26">
      <c r="A174" s="155">
        <v>45401</v>
      </c>
      <c r="B174" s="156" t="s">
        <v>17</v>
      </c>
      <c r="C174" s="157">
        <f t="shared" ca="1" si="27"/>
        <v>195</v>
      </c>
      <c r="D174" s="158">
        <v>45401</v>
      </c>
      <c r="E174" s="158" t="str">
        <f t="shared" ca="1" si="31"/>
        <v>Above 180 Days</v>
      </c>
      <c r="F174" s="159" t="s">
        <v>189</v>
      </c>
      <c r="G174" s="160" t="s">
        <v>240</v>
      </c>
      <c r="H174" s="165" t="s">
        <v>235</v>
      </c>
      <c r="I174" s="160">
        <v>26413.82</v>
      </c>
      <c r="J174" s="160">
        <v>26413.82</v>
      </c>
      <c r="K174" s="159">
        <f t="shared" si="36"/>
        <v>0</v>
      </c>
      <c r="L174" s="160">
        <v>2629.55</v>
      </c>
      <c r="M174" s="160">
        <v>0</v>
      </c>
      <c r="N174" s="162">
        <f t="shared" si="29"/>
        <v>2629.55</v>
      </c>
      <c r="O174" s="163">
        <f t="shared" si="30"/>
        <v>9.9552052675455513E-2</v>
      </c>
      <c r="P174" s="162">
        <f t="shared" si="35"/>
        <v>2629.55</v>
      </c>
      <c r="Q174" s="162">
        <f t="shared" si="34"/>
        <v>0</v>
      </c>
      <c r="R174" s="173">
        <f t="shared" si="32"/>
        <v>0</v>
      </c>
      <c r="S174" s="156"/>
      <c r="T174" s="171">
        <f t="shared" si="33"/>
        <v>0</v>
      </c>
      <c r="U174" s="171"/>
      <c r="V174" s="156"/>
      <c r="W174" s="156"/>
      <c r="X174" s="164"/>
      <c r="Y174" s="156"/>
      <c r="Z174" s="160"/>
    </row>
    <row r="175" spans="1:26">
      <c r="A175" s="155">
        <v>45401</v>
      </c>
      <c r="B175" s="156" t="s">
        <v>17</v>
      </c>
      <c r="C175" s="157">
        <f t="shared" ca="1" si="27"/>
        <v>195</v>
      </c>
      <c r="D175" s="158">
        <v>45401</v>
      </c>
      <c r="E175" s="158" t="str">
        <f t="shared" ca="1" si="31"/>
        <v>Above 180 Days</v>
      </c>
      <c r="F175" s="159" t="s">
        <v>189</v>
      </c>
      <c r="G175" s="160" t="s">
        <v>241</v>
      </c>
      <c r="H175" s="165" t="s">
        <v>235</v>
      </c>
      <c r="I175" s="160">
        <v>13451.14</v>
      </c>
      <c r="J175" s="160">
        <v>13451.14</v>
      </c>
      <c r="K175" s="159">
        <f t="shared" si="36"/>
        <v>0</v>
      </c>
      <c r="L175" s="160">
        <v>1339.09</v>
      </c>
      <c r="M175" s="160">
        <v>0</v>
      </c>
      <c r="N175" s="162">
        <f t="shared" si="29"/>
        <v>1339.09</v>
      </c>
      <c r="O175" s="163">
        <f t="shared" si="30"/>
        <v>9.9552156917554938E-2</v>
      </c>
      <c r="P175" s="162">
        <f t="shared" si="35"/>
        <v>1339.09</v>
      </c>
      <c r="Q175" s="162">
        <f t="shared" si="34"/>
        <v>0</v>
      </c>
      <c r="R175" s="173">
        <f t="shared" si="32"/>
        <v>0</v>
      </c>
      <c r="S175" s="156"/>
      <c r="T175" s="171">
        <f t="shared" si="33"/>
        <v>0</v>
      </c>
      <c r="U175" s="171"/>
      <c r="V175" s="156"/>
      <c r="W175" s="156"/>
      <c r="X175" s="164"/>
      <c r="Y175" s="156"/>
      <c r="Z175" s="160"/>
    </row>
    <row r="176" spans="1:26">
      <c r="A176" s="155">
        <v>45401</v>
      </c>
      <c r="B176" s="156" t="s">
        <v>17</v>
      </c>
      <c r="C176" s="157">
        <f t="shared" ca="1" si="27"/>
        <v>195</v>
      </c>
      <c r="D176" s="158">
        <v>45401</v>
      </c>
      <c r="E176" s="158" t="str">
        <f t="shared" ca="1" si="31"/>
        <v>Above 180 Days</v>
      </c>
      <c r="F176" s="159" t="s">
        <v>189</v>
      </c>
      <c r="G176" s="160" t="s">
        <v>242</v>
      </c>
      <c r="H176" s="165" t="s">
        <v>235</v>
      </c>
      <c r="I176" s="160">
        <v>22402.83</v>
      </c>
      <c r="J176" s="160">
        <v>22402.83</v>
      </c>
      <c r="K176" s="159">
        <f t="shared" si="36"/>
        <v>0</v>
      </c>
      <c r="L176" s="160">
        <v>2230.25</v>
      </c>
      <c r="M176" s="160">
        <v>0</v>
      </c>
      <c r="N176" s="162">
        <f t="shared" si="29"/>
        <v>2230.25</v>
      </c>
      <c r="O176" s="163">
        <f t="shared" si="30"/>
        <v>9.955215479472905E-2</v>
      </c>
      <c r="P176" s="162">
        <f t="shared" si="35"/>
        <v>2230.25</v>
      </c>
      <c r="Q176" s="162">
        <f t="shared" si="34"/>
        <v>0</v>
      </c>
      <c r="R176" s="173">
        <f t="shared" si="32"/>
        <v>0</v>
      </c>
      <c r="S176" s="156"/>
      <c r="T176" s="171">
        <f t="shared" si="33"/>
        <v>0</v>
      </c>
      <c r="U176" s="171"/>
      <c r="V176" s="156"/>
      <c r="W176" s="156"/>
      <c r="X176" s="164"/>
      <c r="Y176" s="156"/>
      <c r="Z176" s="160"/>
    </row>
    <row r="177" spans="1:26">
      <c r="A177" s="155">
        <v>45401</v>
      </c>
      <c r="B177" s="156" t="s">
        <v>17</v>
      </c>
      <c r="C177" s="157">
        <f t="shared" ca="1" si="27"/>
        <v>195</v>
      </c>
      <c r="D177" s="158">
        <v>45401</v>
      </c>
      <c r="E177" s="158" t="str">
        <f t="shared" ca="1" si="31"/>
        <v>Above 180 Days</v>
      </c>
      <c r="F177" s="159" t="s">
        <v>189</v>
      </c>
      <c r="G177" s="160" t="s">
        <v>243</v>
      </c>
      <c r="H177" s="165" t="s">
        <v>235</v>
      </c>
      <c r="I177" s="160">
        <v>21815.87</v>
      </c>
      <c r="J177" s="160">
        <v>21815.87</v>
      </c>
      <c r="K177" s="159">
        <f t="shared" si="36"/>
        <v>0</v>
      </c>
      <c r="L177" s="160">
        <v>2171.81</v>
      </c>
      <c r="M177" s="160">
        <v>0</v>
      </c>
      <c r="N177" s="162">
        <f t="shared" si="29"/>
        <v>2171.81</v>
      </c>
      <c r="O177" s="163">
        <f t="shared" si="30"/>
        <v>9.9551840013714782E-2</v>
      </c>
      <c r="P177" s="162">
        <f t="shared" si="35"/>
        <v>2171.81</v>
      </c>
      <c r="Q177" s="162">
        <f t="shared" si="34"/>
        <v>0</v>
      </c>
      <c r="R177" s="173">
        <f t="shared" si="32"/>
        <v>0</v>
      </c>
      <c r="S177" s="156"/>
      <c r="T177" s="171">
        <f t="shared" si="33"/>
        <v>0</v>
      </c>
      <c r="U177" s="171"/>
      <c r="V177" s="156"/>
      <c r="W177" s="156"/>
      <c r="X177" s="164"/>
      <c r="Y177" s="156"/>
      <c r="Z177" s="160"/>
    </row>
    <row r="178" spans="1:26">
      <c r="A178" s="155">
        <v>45401</v>
      </c>
      <c r="B178" s="156" t="s">
        <v>17</v>
      </c>
      <c r="C178" s="157">
        <f t="shared" ca="1" si="27"/>
        <v>195</v>
      </c>
      <c r="D178" s="158">
        <v>45401</v>
      </c>
      <c r="E178" s="158" t="str">
        <f t="shared" ca="1" si="31"/>
        <v>Above 180 Days</v>
      </c>
      <c r="F178" s="159" t="s">
        <v>189</v>
      </c>
      <c r="G178" s="160" t="s">
        <v>244</v>
      </c>
      <c r="H178" s="165" t="s">
        <v>235</v>
      </c>
      <c r="I178" s="160">
        <v>5463.04</v>
      </c>
      <c r="J178" s="160">
        <v>5463.04</v>
      </c>
      <c r="K178" s="159">
        <f t="shared" si="36"/>
        <v>0</v>
      </c>
      <c r="L178" s="160">
        <v>543.86</v>
      </c>
      <c r="M178" s="160">
        <v>0</v>
      </c>
      <c r="N178" s="162">
        <f t="shared" si="29"/>
        <v>543.86</v>
      </c>
      <c r="O178" s="163">
        <f t="shared" si="30"/>
        <v>9.9552630037488293E-2</v>
      </c>
      <c r="P178" s="162">
        <f t="shared" si="35"/>
        <v>543.86</v>
      </c>
      <c r="Q178" s="162">
        <f t="shared" si="34"/>
        <v>0</v>
      </c>
      <c r="R178" s="173">
        <f t="shared" si="32"/>
        <v>0</v>
      </c>
      <c r="S178" s="156"/>
      <c r="T178" s="171">
        <f t="shared" si="33"/>
        <v>0</v>
      </c>
      <c r="U178" s="171"/>
      <c r="V178" s="156"/>
      <c r="W178" s="156"/>
      <c r="X178" s="164"/>
      <c r="Y178" s="156"/>
      <c r="Z178" s="160"/>
    </row>
    <row r="179" spans="1:26">
      <c r="A179" s="155">
        <v>45401</v>
      </c>
      <c r="B179" s="156" t="s">
        <v>17</v>
      </c>
      <c r="C179" s="157">
        <f t="shared" ca="1" si="27"/>
        <v>195</v>
      </c>
      <c r="D179" s="158">
        <v>45401</v>
      </c>
      <c r="E179" s="158" t="str">
        <f t="shared" ca="1" si="31"/>
        <v>Above 180 Days</v>
      </c>
      <c r="F179" s="159" t="s">
        <v>189</v>
      </c>
      <c r="G179" s="160" t="s">
        <v>245</v>
      </c>
      <c r="H179" s="165" t="s">
        <v>235</v>
      </c>
      <c r="I179" s="160">
        <v>67893.31</v>
      </c>
      <c r="J179" s="160">
        <v>67893.31</v>
      </c>
      <c r="K179" s="159">
        <f t="shared" si="36"/>
        <v>0</v>
      </c>
      <c r="L179" s="160">
        <v>6758.92</v>
      </c>
      <c r="M179" s="160">
        <v>0</v>
      </c>
      <c r="N179" s="162">
        <f t="shared" si="29"/>
        <v>6758.92</v>
      </c>
      <c r="O179" s="163">
        <f t="shared" si="30"/>
        <v>9.9552076633176376E-2</v>
      </c>
      <c r="P179" s="162">
        <f t="shared" si="35"/>
        <v>6758.92</v>
      </c>
      <c r="Q179" s="162">
        <f t="shared" ref="Q179:Q193" si="37">O179*K179</f>
        <v>0</v>
      </c>
      <c r="R179" s="173">
        <f t="shared" si="32"/>
        <v>0</v>
      </c>
      <c r="S179" s="156"/>
      <c r="T179" s="171">
        <f t="shared" si="33"/>
        <v>0</v>
      </c>
      <c r="U179" s="171"/>
      <c r="V179" s="156"/>
      <c r="W179" s="156"/>
      <c r="X179" s="164"/>
      <c r="Y179" s="156"/>
      <c r="Z179" s="160"/>
    </row>
    <row r="180" spans="1:26">
      <c r="A180" s="155">
        <v>45401</v>
      </c>
      <c r="B180" s="156" t="s">
        <v>17</v>
      </c>
      <c r="C180" s="157">
        <f t="shared" ca="1" si="27"/>
        <v>195</v>
      </c>
      <c r="D180" s="158">
        <v>45401</v>
      </c>
      <c r="E180" s="158" t="str">
        <f t="shared" ca="1" si="31"/>
        <v>Above 180 Days</v>
      </c>
      <c r="F180" s="159" t="s">
        <v>189</v>
      </c>
      <c r="G180" s="160" t="s">
        <v>246</v>
      </c>
      <c r="H180" s="165" t="s">
        <v>235</v>
      </c>
      <c r="I180" s="160">
        <v>66915.03</v>
      </c>
      <c r="J180" s="160">
        <v>66915.03</v>
      </c>
      <c r="K180" s="159">
        <f t="shared" si="36"/>
        <v>0</v>
      </c>
      <c r="L180" s="160">
        <v>6661.53</v>
      </c>
      <c r="M180" s="160">
        <v>0</v>
      </c>
      <c r="N180" s="162">
        <f t="shared" si="29"/>
        <v>6661.53</v>
      </c>
      <c r="O180" s="163">
        <f t="shared" si="30"/>
        <v>9.955207372693399E-2</v>
      </c>
      <c r="P180" s="162">
        <f t="shared" si="35"/>
        <v>6661.53</v>
      </c>
      <c r="Q180" s="162">
        <f t="shared" si="37"/>
        <v>0</v>
      </c>
      <c r="R180" s="173">
        <f t="shared" si="32"/>
        <v>0</v>
      </c>
      <c r="S180" s="156"/>
      <c r="T180" s="171">
        <f t="shared" si="33"/>
        <v>0</v>
      </c>
      <c r="U180" s="171"/>
      <c r="V180" s="156"/>
      <c r="W180" s="156"/>
      <c r="X180" s="164"/>
      <c r="Y180" s="156"/>
      <c r="Z180" s="160"/>
    </row>
    <row r="181" spans="1:26">
      <c r="A181" s="155">
        <v>45401</v>
      </c>
      <c r="B181" s="156" t="s">
        <v>17</v>
      </c>
      <c r="C181" s="157">
        <f t="shared" ca="1" si="27"/>
        <v>195</v>
      </c>
      <c r="D181" s="158">
        <v>45401</v>
      </c>
      <c r="E181" s="158" t="str">
        <f t="shared" ca="1" si="31"/>
        <v>Above 180 Days</v>
      </c>
      <c r="F181" s="159" t="s">
        <v>189</v>
      </c>
      <c r="G181" s="160" t="s">
        <v>247</v>
      </c>
      <c r="H181" s="165" t="s">
        <v>235</v>
      </c>
      <c r="I181" s="160">
        <v>9244.69</v>
      </c>
      <c r="J181" s="160">
        <v>9244.69</v>
      </c>
      <c r="K181" s="159">
        <f t="shared" si="36"/>
        <v>0</v>
      </c>
      <c r="L181" s="160">
        <v>920.33</v>
      </c>
      <c r="M181" s="160">
        <v>0</v>
      </c>
      <c r="N181" s="162">
        <f t="shared" si="29"/>
        <v>920.33</v>
      </c>
      <c r="O181" s="163">
        <f t="shared" si="30"/>
        <v>9.9552283527084201E-2</v>
      </c>
      <c r="P181" s="162">
        <f t="shared" si="35"/>
        <v>920.33</v>
      </c>
      <c r="Q181" s="162">
        <f t="shared" si="37"/>
        <v>0</v>
      </c>
      <c r="R181" s="173">
        <f t="shared" si="32"/>
        <v>0</v>
      </c>
      <c r="S181" s="156"/>
      <c r="T181" s="171">
        <f t="shared" si="33"/>
        <v>0</v>
      </c>
      <c r="U181" s="171"/>
      <c r="V181" s="156"/>
      <c r="W181" s="156"/>
      <c r="X181" s="164"/>
      <c r="Y181" s="156"/>
      <c r="Z181" s="160"/>
    </row>
    <row r="182" spans="1:26">
      <c r="A182" s="155">
        <v>45401</v>
      </c>
      <c r="B182" s="156" t="s">
        <v>17</v>
      </c>
      <c r="C182" s="157">
        <f t="shared" ca="1" si="27"/>
        <v>195</v>
      </c>
      <c r="D182" s="158">
        <v>45401</v>
      </c>
      <c r="E182" s="158" t="str">
        <f t="shared" ca="1" si="31"/>
        <v>Above 180 Days</v>
      </c>
      <c r="F182" s="159" t="s">
        <v>189</v>
      </c>
      <c r="G182" s="160" t="s">
        <v>248</v>
      </c>
      <c r="H182" s="165" t="s">
        <v>235</v>
      </c>
      <c r="I182" s="160">
        <v>59407.59</v>
      </c>
      <c r="J182" s="160">
        <v>59407.59</v>
      </c>
      <c r="K182" s="159">
        <f t="shared" si="36"/>
        <v>0</v>
      </c>
      <c r="L182" s="160">
        <v>5914.15</v>
      </c>
      <c r="M182" s="160">
        <v>0</v>
      </c>
      <c r="N182" s="162">
        <f t="shared" si="29"/>
        <v>5914.15</v>
      </c>
      <c r="O182" s="163">
        <f t="shared" si="30"/>
        <v>9.955209426943594E-2</v>
      </c>
      <c r="P182" s="162">
        <f t="shared" si="35"/>
        <v>5914.15</v>
      </c>
      <c r="Q182" s="162">
        <f t="shared" si="37"/>
        <v>0</v>
      </c>
      <c r="R182" s="173">
        <f t="shared" si="32"/>
        <v>0</v>
      </c>
      <c r="S182" s="156"/>
      <c r="T182" s="171">
        <f t="shared" si="33"/>
        <v>0</v>
      </c>
      <c r="U182" s="171"/>
      <c r="V182" s="156"/>
      <c r="W182" s="156"/>
      <c r="X182" s="164"/>
      <c r="Y182" s="156"/>
      <c r="Z182" s="160"/>
    </row>
    <row r="183" spans="1:26">
      <c r="A183" s="155">
        <v>45401</v>
      </c>
      <c r="B183" s="156" t="s">
        <v>17</v>
      </c>
      <c r="C183" s="157">
        <f t="shared" ca="1" si="27"/>
        <v>195</v>
      </c>
      <c r="D183" s="158">
        <v>45401</v>
      </c>
      <c r="E183" s="158" t="str">
        <f t="shared" ca="1" si="31"/>
        <v>Above 180 Days</v>
      </c>
      <c r="F183" s="159" t="s">
        <v>189</v>
      </c>
      <c r="G183" s="160" t="s">
        <v>249</v>
      </c>
      <c r="H183" s="165" t="s">
        <v>235</v>
      </c>
      <c r="I183" s="160">
        <v>20029.849999999999</v>
      </c>
      <c r="J183" s="160">
        <v>20029.849999999999</v>
      </c>
      <c r="K183" s="159">
        <f t="shared" si="36"/>
        <v>0</v>
      </c>
      <c r="L183" s="160">
        <v>1994.01</v>
      </c>
      <c r="M183" s="160">
        <v>0</v>
      </c>
      <c r="N183" s="162">
        <f t="shared" si="29"/>
        <v>1994.01</v>
      </c>
      <c r="O183" s="163">
        <f t="shared" si="30"/>
        <v>9.9551918761248845E-2</v>
      </c>
      <c r="P183" s="162">
        <f t="shared" si="35"/>
        <v>1994.01</v>
      </c>
      <c r="Q183" s="162">
        <f t="shared" si="37"/>
        <v>0</v>
      </c>
      <c r="R183" s="173">
        <f t="shared" si="32"/>
        <v>0</v>
      </c>
      <c r="S183" s="156"/>
      <c r="T183" s="171">
        <f t="shared" si="33"/>
        <v>0</v>
      </c>
      <c r="U183" s="171"/>
      <c r="V183" s="156"/>
      <c r="W183" s="156"/>
      <c r="X183" s="164"/>
      <c r="Y183" s="156"/>
      <c r="Z183" s="160"/>
    </row>
    <row r="184" spans="1:26">
      <c r="A184" s="155">
        <v>45401</v>
      </c>
      <c r="B184" s="156" t="s">
        <v>17</v>
      </c>
      <c r="C184" s="157">
        <f t="shared" ca="1" si="27"/>
        <v>195</v>
      </c>
      <c r="D184" s="158">
        <v>45401</v>
      </c>
      <c r="E184" s="158" t="str">
        <f t="shared" ca="1" si="31"/>
        <v>Above 180 Days</v>
      </c>
      <c r="F184" s="159" t="s">
        <v>189</v>
      </c>
      <c r="G184" s="160" t="s">
        <v>250</v>
      </c>
      <c r="H184" s="165" t="s">
        <v>235</v>
      </c>
      <c r="I184" s="160">
        <v>9916.58</v>
      </c>
      <c r="J184" s="160">
        <v>9916.58</v>
      </c>
      <c r="K184" s="159">
        <f t="shared" si="36"/>
        <v>0</v>
      </c>
      <c r="L184" s="160">
        <v>987.22</v>
      </c>
      <c r="M184" s="160">
        <v>0</v>
      </c>
      <c r="N184" s="162">
        <f t="shared" si="29"/>
        <v>987.22</v>
      </c>
      <c r="O184" s="163">
        <f t="shared" si="30"/>
        <v>9.9552466677019696E-2</v>
      </c>
      <c r="P184" s="162">
        <f t="shared" ref="P184:P193" si="38">O184*J184</f>
        <v>987.22</v>
      </c>
      <c r="Q184" s="162">
        <f t="shared" si="37"/>
        <v>0</v>
      </c>
      <c r="R184" s="173">
        <f t="shared" si="32"/>
        <v>0</v>
      </c>
      <c r="S184" s="156"/>
      <c r="T184" s="171">
        <f t="shared" si="33"/>
        <v>0</v>
      </c>
      <c r="U184" s="171"/>
      <c r="V184" s="156"/>
      <c r="W184" s="156"/>
      <c r="X184" s="164"/>
      <c r="Y184" s="156"/>
      <c r="Z184" s="160"/>
    </row>
    <row r="185" spans="1:26">
      <c r="A185" s="155">
        <v>45401</v>
      </c>
      <c r="B185" s="156" t="s">
        <v>17</v>
      </c>
      <c r="C185" s="157">
        <f t="shared" ca="1" si="27"/>
        <v>195</v>
      </c>
      <c r="D185" s="158">
        <v>45401</v>
      </c>
      <c r="E185" s="158" t="str">
        <f t="shared" ca="1" si="31"/>
        <v>Above 180 Days</v>
      </c>
      <c r="F185" s="159" t="s">
        <v>189</v>
      </c>
      <c r="G185" s="160" t="s">
        <v>251</v>
      </c>
      <c r="H185" s="165" t="s">
        <v>235</v>
      </c>
      <c r="I185" s="160">
        <v>13375.99</v>
      </c>
      <c r="J185" s="160">
        <v>13375.99</v>
      </c>
      <c r="K185" s="159">
        <f t="shared" si="36"/>
        <v>0</v>
      </c>
      <c r="L185" s="160">
        <v>1331.61</v>
      </c>
      <c r="M185" s="160">
        <v>0</v>
      </c>
      <c r="N185" s="162">
        <f t="shared" si="29"/>
        <v>1331.61</v>
      </c>
      <c r="O185" s="163">
        <f t="shared" si="30"/>
        <v>9.9552257440383846E-2</v>
      </c>
      <c r="P185" s="162">
        <f t="shared" si="38"/>
        <v>1331.61</v>
      </c>
      <c r="Q185" s="162">
        <f t="shared" si="37"/>
        <v>0</v>
      </c>
      <c r="R185" s="173">
        <f t="shared" si="32"/>
        <v>0</v>
      </c>
      <c r="S185" s="156"/>
      <c r="T185" s="171">
        <f t="shared" si="33"/>
        <v>0</v>
      </c>
      <c r="U185" s="171"/>
      <c r="V185" s="156"/>
      <c r="W185" s="156"/>
      <c r="X185" s="164"/>
      <c r="Y185" s="156"/>
      <c r="Z185" s="160"/>
    </row>
    <row r="186" spans="1:26">
      <c r="A186" s="155">
        <v>45401</v>
      </c>
      <c r="B186" s="156" t="s">
        <v>17</v>
      </c>
      <c r="C186" s="157">
        <f t="shared" ca="1" si="27"/>
        <v>195</v>
      </c>
      <c r="D186" s="158">
        <v>45401</v>
      </c>
      <c r="E186" s="158" t="str">
        <f t="shared" ca="1" si="31"/>
        <v>Above 180 Days</v>
      </c>
      <c r="F186" s="159" t="s">
        <v>189</v>
      </c>
      <c r="G186" s="160" t="s">
        <v>252</v>
      </c>
      <c r="H186" s="165" t="s">
        <v>235</v>
      </c>
      <c r="I186" s="160">
        <v>13583.74</v>
      </c>
      <c r="J186" s="160">
        <v>13583.74</v>
      </c>
      <c r="K186" s="159">
        <f t="shared" si="36"/>
        <v>0</v>
      </c>
      <c r="L186" s="160">
        <v>1352.29</v>
      </c>
      <c r="M186" s="160">
        <v>0</v>
      </c>
      <c r="N186" s="162">
        <f t="shared" si="29"/>
        <v>1352.29</v>
      </c>
      <c r="O186" s="163">
        <f t="shared" si="30"/>
        <v>9.9552111568684321E-2</v>
      </c>
      <c r="P186" s="162">
        <f t="shared" si="38"/>
        <v>1352.29</v>
      </c>
      <c r="Q186" s="162">
        <f t="shared" si="37"/>
        <v>0</v>
      </c>
      <c r="R186" s="173">
        <f t="shared" si="32"/>
        <v>0</v>
      </c>
      <c r="S186" s="156"/>
      <c r="T186" s="171">
        <f t="shared" si="33"/>
        <v>0</v>
      </c>
      <c r="U186" s="171"/>
      <c r="V186" s="156"/>
      <c r="W186" s="156"/>
      <c r="X186" s="164"/>
      <c r="Y186" s="156"/>
      <c r="Z186" s="160"/>
    </row>
    <row r="187" spans="1:26">
      <c r="A187" s="155">
        <v>45401</v>
      </c>
      <c r="B187" s="156" t="s">
        <v>17</v>
      </c>
      <c r="C187" s="157">
        <f t="shared" ca="1" si="27"/>
        <v>195</v>
      </c>
      <c r="D187" s="158">
        <v>45401</v>
      </c>
      <c r="E187" s="158" t="str">
        <f t="shared" ca="1" si="31"/>
        <v>Above 180 Days</v>
      </c>
      <c r="F187" s="159" t="s">
        <v>189</v>
      </c>
      <c r="G187" s="160" t="s">
        <v>253</v>
      </c>
      <c r="H187" s="165" t="s">
        <v>235</v>
      </c>
      <c r="I187" s="160">
        <v>3948.82</v>
      </c>
      <c r="J187" s="160">
        <v>0</v>
      </c>
      <c r="K187" s="159">
        <f t="shared" si="36"/>
        <v>3948.82</v>
      </c>
      <c r="L187" s="160">
        <v>393.11</v>
      </c>
      <c r="M187" s="160">
        <v>0</v>
      </c>
      <c r="N187" s="162">
        <f t="shared" si="29"/>
        <v>393.11</v>
      </c>
      <c r="O187" s="163">
        <f t="shared" si="30"/>
        <v>9.9551258350595875E-2</v>
      </c>
      <c r="P187" s="162">
        <f t="shared" si="38"/>
        <v>0</v>
      </c>
      <c r="Q187" s="162">
        <f t="shared" si="37"/>
        <v>393.11</v>
      </c>
      <c r="R187" s="173">
        <f t="shared" si="32"/>
        <v>19.655500000000004</v>
      </c>
      <c r="S187" s="156"/>
      <c r="T187" s="171">
        <f t="shared" si="33"/>
        <v>373.4545</v>
      </c>
      <c r="U187" s="171"/>
      <c r="V187" s="156"/>
      <c r="W187" s="156"/>
      <c r="X187" s="164"/>
      <c r="Y187" s="156"/>
      <c r="Z187" s="160"/>
    </row>
    <row r="188" spans="1:26">
      <c r="A188" s="155">
        <v>45401</v>
      </c>
      <c r="B188" s="156" t="s">
        <v>17</v>
      </c>
      <c r="C188" s="157">
        <f t="shared" ca="1" si="27"/>
        <v>195</v>
      </c>
      <c r="D188" s="158">
        <v>45401</v>
      </c>
      <c r="E188" s="158" t="str">
        <f t="shared" ca="1" si="31"/>
        <v>Above 180 Days</v>
      </c>
      <c r="F188" s="159" t="s">
        <v>189</v>
      </c>
      <c r="G188" s="160" t="s">
        <v>254</v>
      </c>
      <c r="H188" s="165" t="s">
        <v>144</v>
      </c>
      <c r="I188" s="160">
        <v>4498460.3899999997</v>
      </c>
      <c r="J188" s="160">
        <f>I188</f>
        <v>4498460.3899999997</v>
      </c>
      <c r="K188" s="159">
        <f t="shared" si="36"/>
        <v>0</v>
      </c>
      <c r="L188" s="160">
        <v>447830.8</v>
      </c>
      <c r="M188" s="160">
        <v>0</v>
      </c>
      <c r="N188" s="162">
        <f t="shared" si="29"/>
        <v>447830.8</v>
      </c>
      <c r="O188" s="163">
        <f t="shared" si="30"/>
        <v>9.9552015839801583E-2</v>
      </c>
      <c r="P188" s="162">
        <f t="shared" si="38"/>
        <v>447830.8</v>
      </c>
      <c r="Q188" s="162">
        <f t="shared" si="37"/>
        <v>0</v>
      </c>
      <c r="R188" s="173">
        <f t="shared" si="32"/>
        <v>0</v>
      </c>
      <c r="S188" s="156"/>
      <c r="T188" s="171">
        <f t="shared" si="33"/>
        <v>0</v>
      </c>
      <c r="U188" s="171"/>
      <c r="V188" s="156"/>
      <c r="W188" s="156"/>
      <c r="X188" s="164"/>
      <c r="Y188" s="156"/>
      <c r="Z188" s="160"/>
    </row>
    <row r="189" spans="1:26">
      <c r="A189" s="155">
        <v>45404</v>
      </c>
      <c r="B189" s="156" t="s">
        <v>17</v>
      </c>
      <c r="C189" s="157">
        <f t="shared" ca="1" si="27"/>
        <v>192</v>
      </c>
      <c r="D189" s="158">
        <v>45404</v>
      </c>
      <c r="E189" s="158" t="str">
        <f t="shared" ca="1" si="31"/>
        <v>Above 180 Days</v>
      </c>
      <c r="F189" s="159" t="s">
        <v>189</v>
      </c>
      <c r="G189" s="160" t="s">
        <v>255</v>
      </c>
      <c r="H189" s="165" t="s">
        <v>214</v>
      </c>
      <c r="I189" s="160">
        <v>2179535.17</v>
      </c>
      <c r="J189" s="160">
        <v>2179535.17</v>
      </c>
      <c r="K189" s="159">
        <f t="shared" si="36"/>
        <v>0</v>
      </c>
      <c r="L189" s="160">
        <v>253515.71</v>
      </c>
      <c r="M189" s="160">
        <v>144866.12</v>
      </c>
      <c r="N189" s="162">
        <f t="shared" si="29"/>
        <v>398381.82999999996</v>
      </c>
      <c r="O189" s="163">
        <f t="shared" si="30"/>
        <v>0.18278293256446967</v>
      </c>
      <c r="P189" s="162">
        <f t="shared" si="38"/>
        <v>398381.82999999996</v>
      </c>
      <c r="Q189" s="162">
        <f t="shared" si="37"/>
        <v>0</v>
      </c>
      <c r="R189" s="173">
        <f t="shared" si="32"/>
        <v>0</v>
      </c>
      <c r="S189" s="156"/>
      <c r="T189" s="171">
        <f t="shared" si="33"/>
        <v>0</v>
      </c>
      <c r="U189" s="171"/>
      <c r="V189" s="156"/>
      <c r="W189" s="156"/>
      <c r="X189" s="164"/>
      <c r="Y189" s="156"/>
      <c r="Z189" s="160"/>
    </row>
    <row r="190" spans="1:26">
      <c r="A190" s="155">
        <v>45405</v>
      </c>
      <c r="B190" s="156" t="s">
        <v>17</v>
      </c>
      <c r="C190" s="157">
        <f t="shared" ca="1" si="27"/>
        <v>191</v>
      </c>
      <c r="D190" s="158">
        <v>45405</v>
      </c>
      <c r="E190" s="158" t="str">
        <f t="shared" ca="1" si="31"/>
        <v>Above 180 Days</v>
      </c>
      <c r="F190" s="159" t="s">
        <v>189</v>
      </c>
      <c r="G190" s="160" t="s">
        <v>256</v>
      </c>
      <c r="H190" s="165" t="s">
        <v>257</v>
      </c>
      <c r="I190" s="160">
        <v>22140724.93</v>
      </c>
      <c r="J190" s="160">
        <v>12933780</v>
      </c>
      <c r="K190" s="159">
        <f t="shared" si="36"/>
        <v>9206944.9299999997</v>
      </c>
      <c r="L190" s="160">
        <v>2204153.7999999998</v>
      </c>
      <c r="M190" s="160">
        <v>0</v>
      </c>
      <c r="N190" s="162">
        <f t="shared" si="29"/>
        <v>2204153.7999999998</v>
      </c>
      <c r="O190" s="163">
        <f t="shared" si="30"/>
        <v>9.9552015887855561E-2</v>
      </c>
      <c r="P190" s="162">
        <f t="shared" si="38"/>
        <v>1287583.8720500285</v>
      </c>
      <c r="Q190" s="162">
        <f t="shared" si="37"/>
        <v>916569.92794997117</v>
      </c>
      <c r="R190" s="173">
        <f t="shared" si="32"/>
        <v>45828.496397498559</v>
      </c>
      <c r="S190" s="156"/>
      <c r="T190" s="171">
        <f t="shared" si="33"/>
        <v>870741.43155247264</v>
      </c>
      <c r="U190" s="171"/>
      <c r="V190" s="156"/>
      <c r="W190" s="156"/>
      <c r="X190" s="164"/>
      <c r="Y190" s="156"/>
      <c r="Z190" s="160"/>
    </row>
    <row r="191" spans="1:26">
      <c r="A191" s="155">
        <v>45407</v>
      </c>
      <c r="B191" s="156" t="s">
        <v>17</v>
      </c>
      <c r="C191" s="157">
        <f t="shared" ca="1" si="27"/>
        <v>189</v>
      </c>
      <c r="D191" s="158">
        <v>45407</v>
      </c>
      <c r="E191" s="158" t="str">
        <f t="shared" ca="1" si="31"/>
        <v>Above 180 Days</v>
      </c>
      <c r="F191" s="159" t="s">
        <v>189</v>
      </c>
      <c r="G191" s="160">
        <v>1316395</v>
      </c>
      <c r="H191" s="165" t="s">
        <v>258</v>
      </c>
      <c r="I191" s="160">
        <v>115484.27</v>
      </c>
      <c r="J191" s="160">
        <f>I191</f>
        <v>115484.27</v>
      </c>
      <c r="K191" s="159">
        <f t="shared" si="36"/>
        <v>0</v>
      </c>
      <c r="L191" s="160">
        <v>11496.69</v>
      </c>
      <c r="M191" s="160">
        <v>0</v>
      </c>
      <c r="N191" s="162">
        <f t="shared" si="29"/>
        <v>11496.69</v>
      </c>
      <c r="O191" s="163">
        <f t="shared" si="30"/>
        <v>9.9551999592671803E-2</v>
      </c>
      <c r="P191" s="162">
        <f t="shared" si="38"/>
        <v>11496.69</v>
      </c>
      <c r="Q191" s="162">
        <f t="shared" si="37"/>
        <v>0</v>
      </c>
      <c r="R191" s="173">
        <f t="shared" si="32"/>
        <v>0</v>
      </c>
      <c r="S191" s="156"/>
      <c r="T191" s="171">
        <f t="shared" si="33"/>
        <v>0</v>
      </c>
      <c r="U191" s="171"/>
      <c r="V191" s="156"/>
      <c r="W191" s="156"/>
      <c r="X191" s="164"/>
      <c r="Y191" s="156"/>
      <c r="Z191" s="160"/>
    </row>
    <row r="192" spans="1:26">
      <c r="A192" s="155">
        <v>45407</v>
      </c>
      <c r="B192" s="156" t="s">
        <v>17</v>
      </c>
      <c r="C192" s="157">
        <f t="shared" ca="1" si="27"/>
        <v>189</v>
      </c>
      <c r="D192" s="158">
        <v>45407</v>
      </c>
      <c r="E192" s="158" t="str">
        <f t="shared" ca="1" si="31"/>
        <v>Above 180 Days</v>
      </c>
      <c r="F192" s="159" t="s">
        <v>189</v>
      </c>
      <c r="G192" s="160" t="s">
        <v>259</v>
      </c>
      <c r="H192" s="165" t="s">
        <v>258</v>
      </c>
      <c r="I192" s="160">
        <v>117067.45</v>
      </c>
      <c r="J192" s="160">
        <f>I192</f>
        <v>117067.45</v>
      </c>
      <c r="K192" s="159">
        <f t="shared" si="36"/>
        <v>0</v>
      </c>
      <c r="L192" s="160">
        <v>11588.3</v>
      </c>
      <c r="M192" s="160">
        <v>0</v>
      </c>
      <c r="N192" s="162">
        <f t="shared" si="29"/>
        <v>11588.3</v>
      </c>
      <c r="O192" s="163">
        <f t="shared" si="30"/>
        <v>9.898823285208655E-2</v>
      </c>
      <c r="P192" s="162">
        <f t="shared" si="38"/>
        <v>11588.3</v>
      </c>
      <c r="Q192" s="162">
        <f t="shared" si="37"/>
        <v>0</v>
      </c>
      <c r="R192" s="173">
        <f t="shared" si="32"/>
        <v>0</v>
      </c>
      <c r="S192" s="156"/>
      <c r="T192" s="171">
        <f t="shared" si="33"/>
        <v>0</v>
      </c>
      <c r="U192" s="171"/>
      <c r="V192" s="156"/>
      <c r="W192" s="156"/>
      <c r="X192" s="164"/>
      <c r="Y192" s="156"/>
      <c r="Z192" s="160"/>
    </row>
    <row r="193" spans="1:26">
      <c r="A193" s="155">
        <v>45407</v>
      </c>
      <c r="B193" s="156" t="s">
        <v>17</v>
      </c>
      <c r="C193" s="157">
        <f t="shared" ca="1" si="27"/>
        <v>189</v>
      </c>
      <c r="D193" s="158">
        <v>45407</v>
      </c>
      <c r="E193" s="158" t="str">
        <f t="shared" ca="1" si="31"/>
        <v>Above 180 Days</v>
      </c>
      <c r="F193" s="159" t="s">
        <v>189</v>
      </c>
      <c r="G193" s="160" t="s">
        <v>260</v>
      </c>
      <c r="H193" s="165" t="s">
        <v>261</v>
      </c>
      <c r="I193" s="160">
        <v>103524.63</v>
      </c>
      <c r="J193" s="160">
        <f>I193</f>
        <v>103524.63</v>
      </c>
      <c r="K193" s="159">
        <f t="shared" si="36"/>
        <v>0</v>
      </c>
      <c r="L193" s="160">
        <v>10306.09</v>
      </c>
      <c r="M193" s="160">
        <v>0</v>
      </c>
      <c r="N193" s="162">
        <f t="shared" si="29"/>
        <v>10306.09</v>
      </c>
      <c r="O193" s="163">
        <f t="shared" si="30"/>
        <v>9.9552058287964901E-2</v>
      </c>
      <c r="P193" s="162">
        <f t="shared" si="38"/>
        <v>10306.09</v>
      </c>
      <c r="Q193" s="162">
        <f t="shared" si="37"/>
        <v>0</v>
      </c>
      <c r="R193" s="173">
        <f t="shared" si="32"/>
        <v>0</v>
      </c>
      <c r="S193" s="156"/>
      <c r="T193" s="171">
        <f t="shared" si="33"/>
        <v>0</v>
      </c>
      <c r="U193" s="171"/>
      <c r="V193" s="156"/>
      <c r="W193" s="156"/>
      <c r="X193" s="164"/>
      <c r="Y193" s="156"/>
      <c r="Z193" s="160"/>
    </row>
    <row r="194" spans="1:26">
      <c r="A194" s="155">
        <v>45408</v>
      </c>
      <c r="B194" s="156" t="s">
        <v>17</v>
      </c>
      <c r="C194" s="157">
        <f t="shared" ref="C194:C257" ca="1" si="39">TODAY()-A194</f>
        <v>188</v>
      </c>
      <c r="D194" s="158">
        <v>45408</v>
      </c>
      <c r="E194" s="158" t="str">
        <f t="shared" ca="1" si="31"/>
        <v>Above 180 Days</v>
      </c>
      <c r="F194" s="159" t="s">
        <v>189</v>
      </c>
      <c r="G194" s="160">
        <v>1316408</v>
      </c>
      <c r="H194" s="165" t="s">
        <v>262</v>
      </c>
      <c r="I194" s="160">
        <v>4395204.82</v>
      </c>
      <c r="J194" s="160">
        <v>4395204.82</v>
      </c>
      <c r="K194" s="159">
        <v>0</v>
      </c>
      <c r="L194" s="160">
        <v>437551.5</v>
      </c>
      <c r="M194" s="160">
        <v>0</v>
      </c>
      <c r="N194" s="162">
        <f t="shared" ref="N194:N257" si="40">L194+M194</f>
        <v>437551.5</v>
      </c>
      <c r="O194" s="163">
        <f t="shared" ref="O194:O257" si="41">N194/I194</f>
        <v>9.955201587169718E-2</v>
      </c>
      <c r="P194" s="162">
        <f>N194</f>
        <v>437551.5</v>
      </c>
      <c r="Q194" s="162">
        <f>N194-P194</f>
        <v>0</v>
      </c>
      <c r="R194" s="173">
        <f t="shared" si="32"/>
        <v>0</v>
      </c>
      <c r="S194" s="156"/>
      <c r="T194" s="171">
        <f t="shared" si="33"/>
        <v>0</v>
      </c>
      <c r="U194" s="171"/>
      <c r="V194" s="156"/>
      <c r="W194" s="156"/>
      <c r="X194" s="164"/>
      <c r="Y194" s="156"/>
      <c r="Z194" s="160"/>
    </row>
    <row r="195" spans="1:26">
      <c r="A195" s="155">
        <v>45411</v>
      </c>
      <c r="B195" s="156" t="s">
        <v>17</v>
      </c>
      <c r="C195" s="157">
        <f t="shared" ca="1" si="39"/>
        <v>185</v>
      </c>
      <c r="D195" s="158">
        <v>45411</v>
      </c>
      <c r="E195" s="158" t="str">
        <f t="shared" ref="E195:E258" ca="1" si="42">VLOOKUP(C195,$V$2:$W$9,2,TRUE)</f>
        <v>Above 180 Days</v>
      </c>
      <c r="F195" s="159" t="s">
        <v>189</v>
      </c>
      <c r="G195" s="160" t="s">
        <v>263</v>
      </c>
      <c r="H195" s="165" t="s">
        <v>113</v>
      </c>
      <c r="I195" s="160">
        <v>77086.33</v>
      </c>
      <c r="J195" s="160">
        <v>77086.33</v>
      </c>
      <c r="K195" s="159">
        <f t="shared" ref="K195:K226" si="43">I195-J195</f>
        <v>0</v>
      </c>
      <c r="L195" s="160">
        <v>7674.1</v>
      </c>
      <c r="M195" s="160">
        <v>0</v>
      </c>
      <c r="N195" s="162">
        <f t="shared" si="40"/>
        <v>7674.1</v>
      </c>
      <c r="O195" s="163">
        <f t="shared" si="41"/>
        <v>9.9552021739781879E-2</v>
      </c>
      <c r="P195" s="162">
        <f>N195</f>
        <v>7674.1</v>
      </c>
      <c r="Q195" s="162">
        <f>N195-P195</f>
        <v>0</v>
      </c>
      <c r="R195" s="173">
        <f t="shared" ref="R195:R258" si="44">Q195*5%</f>
        <v>0</v>
      </c>
      <c r="S195" s="156"/>
      <c r="T195" s="171">
        <f t="shared" ref="T195:T258" si="45">Q195-R195-S195</f>
        <v>0</v>
      </c>
      <c r="U195" s="171"/>
      <c r="V195" s="156"/>
      <c r="W195" s="156"/>
      <c r="X195" s="164"/>
      <c r="Y195" s="156"/>
      <c r="Z195" s="160"/>
    </row>
    <row r="196" spans="1:26">
      <c r="A196" s="155">
        <v>45411</v>
      </c>
      <c r="B196" s="156" t="s">
        <v>17</v>
      </c>
      <c r="C196" s="157">
        <f t="shared" ca="1" si="39"/>
        <v>185</v>
      </c>
      <c r="D196" s="158">
        <v>45411</v>
      </c>
      <c r="E196" s="158" t="str">
        <f t="shared" ca="1" si="42"/>
        <v>Above 180 Days</v>
      </c>
      <c r="F196" s="159" t="s">
        <v>189</v>
      </c>
      <c r="G196" s="160" t="s">
        <v>264</v>
      </c>
      <c r="H196" s="165" t="s">
        <v>265</v>
      </c>
      <c r="I196" s="160">
        <v>-140378.88</v>
      </c>
      <c r="J196" s="160">
        <v>0</v>
      </c>
      <c r="K196" s="159">
        <f t="shared" si="43"/>
        <v>-140378.88</v>
      </c>
      <c r="L196" s="160">
        <v>-13975</v>
      </c>
      <c r="M196" s="160">
        <v>0</v>
      </c>
      <c r="N196" s="162">
        <f t="shared" si="40"/>
        <v>-13975</v>
      </c>
      <c r="O196" s="163">
        <f t="shared" si="41"/>
        <v>9.9552012382489438E-2</v>
      </c>
      <c r="P196" s="162">
        <f t="shared" ref="P196:P241" si="46">O196*J196</f>
        <v>0</v>
      </c>
      <c r="Q196" s="162">
        <f t="shared" ref="Q196:Q241" si="47">O196*K196</f>
        <v>-13975</v>
      </c>
      <c r="R196" s="173">
        <f t="shared" si="44"/>
        <v>-698.75</v>
      </c>
      <c r="S196" s="156"/>
      <c r="T196" s="171">
        <f t="shared" si="45"/>
        <v>-13276.25</v>
      </c>
      <c r="U196" s="171"/>
      <c r="V196" s="156"/>
      <c r="W196" s="156"/>
      <c r="X196" s="164"/>
      <c r="Y196" s="156"/>
      <c r="Z196" s="160"/>
    </row>
    <row r="197" spans="1:26">
      <c r="A197" s="155">
        <v>45411</v>
      </c>
      <c r="B197" s="156" t="s">
        <v>17</v>
      </c>
      <c r="C197" s="157">
        <f t="shared" ca="1" si="39"/>
        <v>185</v>
      </c>
      <c r="D197" s="158">
        <v>45411</v>
      </c>
      <c r="E197" s="158" t="str">
        <f t="shared" ca="1" si="42"/>
        <v>Above 180 Days</v>
      </c>
      <c r="F197" s="159" t="s">
        <v>189</v>
      </c>
      <c r="G197" s="160" t="s">
        <v>266</v>
      </c>
      <c r="H197" s="165" t="s">
        <v>265</v>
      </c>
      <c r="I197" s="160">
        <v>77131.539999999994</v>
      </c>
      <c r="J197" s="160">
        <v>77131.539999999994</v>
      </c>
      <c r="K197" s="159">
        <f t="shared" si="43"/>
        <v>0</v>
      </c>
      <c r="L197" s="160">
        <v>7678.6</v>
      </c>
      <c r="M197" s="160">
        <v>0</v>
      </c>
      <c r="N197" s="162">
        <f t="shared" si="40"/>
        <v>7678.6</v>
      </c>
      <c r="O197" s="163">
        <f t="shared" si="41"/>
        <v>9.9552012056287234E-2</v>
      </c>
      <c r="P197" s="162">
        <f t="shared" si="46"/>
        <v>7678.6</v>
      </c>
      <c r="Q197" s="162">
        <f t="shared" si="47"/>
        <v>0</v>
      </c>
      <c r="R197" s="173">
        <f t="shared" si="44"/>
        <v>0</v>
      </c>
      <c r="S197" s="156"/>
      <c r="T197" s="171">
        <f t="shared" si="45"/>
        <v>0</v>
      </c>
      <c r="U197" s="171"/>
      <c r="V197" s="156"/>
      <c r="W197" s="156"/>
      <c r="X197" s="164"/>
      <c r="Y197" s="156"/>
      <c r="Z197" s="160"/>
    </row>
    <row r="198" spans="1:26">
      <c r="A198" s="155">
        <v>45411</v>
      </c>
      <c r="B198" s="156" t="s">
        <v>17</v>
      </c>
      <c r="C198" s="157">
        <f t="shared" ca="1" si="39"/>
        <v>185</v>
      </c>
      <c r="D198" s="158">
        <v>45411</v>
      </c>
      <c r="E198" s="158" t="str">
        <f t="shared" ca="1" si="42"/>
        <v>Above 180 Days</v>
      </c>
      <c r="F198" s="159" t="s">
        <v>189</v>
      </c>
      <c r="G198" s="160" t="s">
        <v>267</v>
      </c>
      <c r="H198" s="165" t="s">
        <v>265</v>
      </c>
      <c r="I198" s="160">
        <v>31775.55</v>
      </c>
      <c r="J198" s="160">
        <v>31775.55</v>
      </c>
      <c r="K198" s="159">
        <f t="shared" si="43"/>
        <v>0</v>
      </c>
      <c r="L198" s="160">
        <v>3163.32</v>
      </c>
      <c r="M198" s="160">
        <v>0</v>
      </c>
      <c r="N198" s="162">
        <f t="shared" si="40"/>
        <v>3163.32</v>
      </c>
      <c r="O198" s="163">
        <f t="shared" si="41"/>
        <v>9.9552014048537321E-2</v>
      </c>
      <c r="P198" s="162">
        <f t="shared" si="46"/>
        <v>3163.32</v>
      </c>
      <c r="Q198" s="162">
        <f t="shared" si="47"/>
        <v>0</v>
      </c>
      <c r="R198" s="173">
        <f t="shared" si="44"/>
        <v>0</v>
      </c>
      <c r="S198" s="156"/>
      <c r="T198" s="171">
        <f t="shared" si="45"/>
        <v>0</v>
      </c>
      <c r="U198" s="171"/>
      <c r="V198" s="156"/>
      <c r="W198" s="156"/>
      <c r="X198" s="164"/>
      <c r="Y198" s="156"/>
      <c r="Z198" s="160"/>
    </row>
    <row r="199" spans="1:26">
      <c r="A199" s="155">
        <v>45411</v>
      </c>
      <c r="B199" s="156" t="s">
        <v>17</v>
      </c>
      <c r="C199" s="157">
        <f t="shared" ca="1" si="39"/>
        <v>185</v>
      </c>
      <c r="D199" s="158">
        <v>45411</v>
      </c>
      <c r="E199" s="158" t="str">
        <f t="shared" ca="1" si="42"/>
        <v>Above 180 Days</v>
      </c>
      <c r="F199" s="159" t="s">
        <v>189</v>
      </c>
      <c r="G199" s="160" t="s">
        <v>268</v>
      </c>
      <c r="H199" s="165" t="s">
        <v>265</v>
      </c>
      <c r="I199" s="160">
        <v>103853.23</v>
      </c>
      <c r="J199" s="160">
        <v>103853.23</v>
      </c>
      <c r="K199" s="159">
        <f t="shared" si="43"/>
        <v>0</v>
      </c>
      <c r="L199" s="160">
        <v>10338.799999999999</v>
      </c>
      <c r="M199" s="160">
        <v>0</v>
      </c>
      <c r="N199" s="162">
        <f t="shared" si="40"/>
        <v>10338.799999999999</v>
      </c>
      <c r="O199" s="163">
        <f t="shared" si="41"/>
        <v>9.955203126566213E-2</v>
      </c>
      <c r="P199" s="162">
        <f t="shared" si="46"/>
        <v>10338.799999999999</v>
      </c>
      <c r="Q199" s="162">
        <f t="shared" si="47"/>
        <v>0</v>
      </c>
      <c r="R199" s="173">
        <f t="shared" si="44"/>
        <v>0</v>
      </c>
      <c r="S199" s="156"/>
      <c r="T199" s="171">
        <f t="shared" si="45"/>
        <v>0</v>
      </c>
      <c r="U199" s="171"/>
      <c r="V199" s="156"/>
      <c r="W199" s="156"/>
      <c r="X199" s="164"/>
      <c r="Y199" s="156"/>
      <c r="Z199" s="160"/>
    </row>
    <row r="200" spans="1:26">
      <c r="A200" s="155">
        <v>45411</v>
      </c>
      <c r="B200" s="156" t="s">
        <v>17</v>
      </c>
      <c r="C200" s="157">
        <f t="shared" ca="1" si="39"/>
        <v>185</v>
      </c>
      <c r="D200" s="158">
        <v>45411</v>
      </c>
      <c r="E200" s="158" t="str">
        <f t="shared" ca="1" si="42"/>
        <v>Above 180 Days</v>
      </c>
      <c r="F200" s="159" t="s">
        <v>189</v>
      </c>
      <c r="G200" s="160" t="s">
        <v>269</v>
      </c>
      <c r="H200" s="165" t="s">
        <v>265</v>
      </c>
      <c r="I200" s="160">
        <v>229111.97</v>
      </c>
      <c r="J200" s="160">
        <v>229111.97</v>
      </c>
      <c r="K200" s="159">
        <f t="shared" si="43"/>
        <v>0</v>
      </c>
      <c r="L200" s="160">
        <v>22808.560000000001</v>
      </c>
      <c r="M200" s="160">
        <v>0</v>
      </c>
      <c r="N200" s="162">
        <f t="shared" si="40"/>
        <v>22808.560000000001</v>
      </c>
      <c r="O200" s="163">
        <f t="shared" si="41"/>
        <v>9.9552022532912621E-2</v>
      </c>
      <c r="P200" s="162">
        <f t="shared" si="46"/>
        <v>22808.560000000001</v>
      </c>
      <c r="Q200" s="162">
        <f t="shared" si="47"/>
        <v>0</v>
      </c>
      <c r="R200" s="173">
        <f t="shared" si="44"/>
        <v>0</v>
      </c>
      <c r="S200" s="156"/>
      <c r="T200" s="171">
        <f t="shared" si="45"/>
        <v>0</v>
      </c>
      <c r="U200" s="171"/>
      <c r="V200" s="156"/>
      <c r="W200" s="156"/>
      <c r="X200" s="164"/>
      <c r="Y200" s="156"/>
      <c r="Z200" s="160"/>
    </row>
    <row r="201" spans="1:26">
      <c r="A201" s="155">
        <v>45411</v>
      </c>
      <c r="B201" s="156" t="s">
        <v>17</v>
      </c>
      <c r="C201" s="157">
        <f t="shared" ca="1" si="39"/>
        <v>185</v>
      </c>
      <c r="D201" s="158">
        <v>45411</v>
      </c>
      <c r="E201" s="158" t="str">
        <f t="shared" ca="1" si="42"/>
        <v>Above 180 Days</v>
      </c>
      <c r="F201" s="159" t="s">
        <v>189</v>
      </c>
      <c r="G201" s="160" t="s">
        <v>270</v>
      </c>
      <c r="H201" s="165" t="s">
        <v>265</v>
      </c>
      <c r="I201" s="160">
        <v>24626.93</v>
      </c>
      <c r="J201" s="160">
        <v>24626.93</v>
      </c>
      <c r="K201" s="159">
        <f t="shared" si="43"/>
        <v>0</v>
      </c>
      <c r="L201" s="160">
        <v>2451.66</v>
      </c>
      <c r="M201" s="160">
        <v>0</v>
      </c>
      <c r="N201" s="162">
        <f t="shared" si="40"/>
        <v>2451.66</v>
      </c>
      <c r="O201" s="163">
        <f t="shared" si="41"/>
        <v>9.955199450357799E-2</v>
      </c>
      <c r="P201" s="162">
        <f t="shared" si="46"/>
        <v>2451.66</v>
      </c>
      <c r="Q201" s="162">
        <f t="shared" si="47"/>
        <v>0</v>
      </c>
      <c r="R201" s="173">
        <f t="shared" si="44"/>
        <v>0</v>
      </c>
      <c r="S201" s="156"/>
      <c r="T201" s="171">
        <f t="shared" si="45"/>
        <v>0</v>
      </c>
      <c r="U201" s="171"/>
      <c r="V201" s="156"/>
      <c r="W201" s="156"/>
      <c r="X201" s="164"/>
      <c r="Y201" s="156"/>
      <c r="Z201" s="160"/>
    </row>
    <row r="202" spans="1:26">
      <c r="A202" s="155">
        <v>45411</v>
      </c>
      <c r="B202" s="156" t="s">
        <v>17</v>
      </c>
      <c r="C202" s="157">
        <f t="shared" ca="1" si="39"/>
        <v>185</v>
      </c>
      <c r="D202" s="158">
        <v>45411</v>
      </c>
      <c r="E202" s="158" t="str">
        <f t="shared" ca="1" si="42"/>
        <v>Above 180 Days</v>
      </c>
      <c r="F202" s="159" t="s">
        <v>189</v>
      </c>
      <c r="G202" s="160" t="s">
        <v>271</v>
      </c>
      <c r="H202" s="165" t="s">
        <v>265</v>
      </c>
      <c r="I202" s="160">
        <v>23278.47</v>
      </c>
      <c r="J202" s="160">
        <v>23278.47</v>
      </c>
      <c r="K202" s="159">
        <f t="shared" si="43"/>
        <v>0</v>
      </c>
      <c r="L202" s="160">
        <v>2317.42</v>
      </c>
      <c r="M202" s="160">
        <v>0</v>
      </c>
      <c r="N202" s="162">
        <f t="shared" si="40"/>
        <v>2317.42</v>
      </c>
      <c r="O202" s="163">
        <f t="shared" si="41"/>
        <v>9.9552075372651205E-2</v>
      </c>
      <c r="P202" s="162">
        <f t="shared" si="46"/>
        <v>2317.42</v>
      </c>
      <c r="Q202" s="162">
        <f t="shared" si="47"/>
        <v>0</v>
      </c>
      <c r="R202" s="173">
        <f t="shared" si="44"/>
        <v>0</v>
      </c>
      <c r="S202" s="156"/>
      <c r="T202" s="171">
        <f t="shared" si="45"/>
        <v>0</v>
      </c>
      <c r="U202" s="171"/>
      <c r="V202" s="156"/>
      <c r="W202" s="156"/>
      <c r="X202" s="164"/>
      <c r="Y202" s="156"/>
      <c r="Z202" s="160"/>
    </row>
    <row r="203" spans="1:26">
      <c r="A203" s="155">
        <v>45411</v>
      </c>
      <c r="B203" s="156" t="s">
        <v>17</v>
      </c>
      <c r="C203" s="157">
        <f t="shared" ca="1" si="39"/>
        <v>185</v>
      </c>
      <c r="D203" s="158">
        <v>45411</v>
      </c>
      <c r="E203" s="158" t="str">
        <f t="shared" ca="1" si="42"/>
        <v>Above 180 Days</v>
      </c>
      <c r="F203" s="159" t="s">
        <v>189</v>
      </c>
      <c r="G203" s="160" t="s">
        <v>272</v>
      </c>
      <c r="H203" s="165" t="s">
        <v>265</v>
      </c>
      <c r="I203" s="160">
        <v>22001.18</v>
      </c>
      <c r="J203" s="160">
        <v>22001.18</v>
      </c>
      <c r="K203" s="159">
        <f t="shared" si="43"/>
        <v>0</v>
      </c>
      <c r="L203" s="160">
        <v>2190.2600000000002</v>
      </c>
      <c r="M203" s="160">
        <v>0</v>
      </c>
      <c r="N203" s="162">
        <f t="shared" si="40"/>
        <v>2190.2600000000002</v>
      </c>
      <c r="O203" s="163">
        <f t="shared" si="41"/>
        <v>9.9551933123587011E-2</v>
      </c>
      <c r="P203" s="162">
        <f t="shared" si="46"/>
        <v>2190.2600000000002</v>
      </c>
      <c r="Q203" s="162">
        <f t="shared" si="47"/>
        <v>0</v>
      </c>
      <c r="R203" s="173">
        <f t="shared" si="44"/>
        <v>0</v>
      </c>
      <c r="S203" s="156"/>
      <c r="T203" s="171">
        <f t="shared" si="45"/>
        <v>0</v>
      </c>
      <c r="U203" s="171"/>
      <c r="V203" s="156"/>
      <c r="W203" s="156"/>
      <c r="X203" s="164"/>
      <c r="Y203" s="156"/>
      <c r="Z203" s="160"/>
    </row>
    <row r="204" spans="1:26">
      <c r="A204" s="155">
        <v>45411</v>
      </c>
      <c r="B204" s="156" t="s">
        <v>17</v>
      </c>
      <c r="C204" s="157">
        <f t="shared" ca="1" si="39"/>
        <v>185</v>
      </c>
      <c r="D204" s="158">
        <v>45411</v>
      </c>
      <c r="E204" s="158" t="str">
        <f t="shared" ca="1" si="42"/>
        <v>Above 180 Days</v>
      </c>
      <c r="F204" s="159" t="s">
        <v>189</v>
      </c>
      <c r="G204" s="160" t="s">
        <v>273</v>
      </c>
      <c r="H204" s="165" t="s">
        <v>265</v>
      </c>
      <c r="I204" s="160">
        <v>19029.93</v>
      </c>
      <c r="J204" s="160">
        <v>19029.93</v>
      </c>
      <c r="K204" s="159">
        <f t="shared" si="43"/>
        <v>0</v>
      </c>
      <c r="L204" s="160">
        <v>1894.47</v>
      </c>
      <c r="M204" s="160">
        <v>0</v>
      </c>
      <c r="N204" s="162">
        <f t="shared" si="40"/>
        <v>1894.47</v>
      </c>
      <c r="O204" s="163">
        <f t="shared" si="41"/>
        <v>9.9552126571143457E-2</v>
      </c>
      <c r="P204" s="162">
        <f t="shared" si="46"/>
        <v>1894.47</v>
      </c>
      <c r="Q204" s="162">
        <f t="shared" si="47"/>
        <v>0</v>
      </c>
      <c r="R204" s="173">
        <f t="shared" si="44"/>
        <v>0</v>
      </c>
      <c r="S204" s="156"/>
      <c r="T204" s="171">
        <f t="shared" si="45"/>
        <v>0</v>
      </c>
      <c r="U204" s="171"/>
      <c r="V204" s="156"/>
      <c r="W204" s="156"/>
      <c r="X204" s="164"/>
      <c r="Y204" s="156"/>
      <c r="Z204" s="160"/>
    </row>
    <row r="205" spans="1:26">
      <c r="A205" s="155">
        <v>45411</v>
      </c>
      <c r="B205" s="156" t="s">
        <v>17</v>
      </c>
      <c r="C205" s="157">
        <f t="shared" ca="1" si="39"/>
        <v>185</v>
      </c>
      <c r="D205" s="158">
        <v>45411</v>
      </c>
      <c r="E205" s="158" t="str">
        <f t="shared" ca="1" si="42"/>
        <v>Above 180 Days</v>
      </c>
      <c r="F205" s="159" t="s">
        <v>189</v>
      </c>
      <c r="G205" s="160" t="s">
        <v>274</v>
      </c>
      <c r="H205" s="165" t="s">
        <v>265</v>
      </c>
      <c r="I205" s="160">
        <v>11768.76</v>
      </c>
      <c r="J205" s="160">
        <v>11768.76</v>
      </c>
      <c r="K205" s="159">
        <f t="shared" si="43"/>
        <v>0</v>
      </c>
      <c r="L205" s="160">
        <v>1171.5999999999999</v>
      </c>
      <c r="M205" s="160">
        <v>0</v>
      </c>
      <c r="N205" s="162">
        <f t="shared" si="40"/>
        <v>1171.5999999999999</v>
      </c>
      <c r="O205" s="163">
        <f t="shared" si="41"/>
        <v>9.9551694486080089E-2</v>
      </c>
      <c r="P205" s="162">
        <f t="shared" si="46"/>
        <v>1171.5999999999999</v>
      </c>
      <c r="Q205" s="162">
        <f t="shared" si="47"/>
        <v>0</v>
      </c>
      <c r="R205" s="173">
        <f t="shared" si="44"/>
        <v>0</v>
      </c>
      <c r="S205" s="156"/>
      <c r="T205" s="171">
        <f t="shared" si="45"/>
        <v>0</v>
      </c>
      <c r="U205" s="171"/>
      <c r="V205" s="156"/>
      <c r="W205" s="156"/>
      <c r="X205" s="164"/>
      <c r="Y205" s="156"/>
      <c r="Z205" s="160"/>
    </row>
    <row r="206" spans="1:26">
      <c r="A206" s="155">
        <v>45411</v>
      </c>
      <c r="B206" s="156" t="s">
        <v>17</v>
      </c>
      <c r="C206" s="157">
        <f t="shared" ca="1" si="39"/>
        <v>185</v>
      </c>
      <c r="D206" s="158">
        <v>45411</v>
      </c>
      <c r="E206" s="158" t="str">
        <f t="shared" ca="1" si="42"/>
        <v>Above 180 Days</v>
      </c>
      <c r="F206" s="159" t="s">
        <v>189</v>
      </c>
      <c r="G206" s="160" t="s">
        <v>275</v>
      </c>
      <c r="H206" s="165" t="s">
        <v>265</v>
      </c>
      <c r="I206" s="160">
        <v>44045.06</v>
      </c>
      <c r="J206" s="160">
        <v>44045.06</v>
      </c>
      <c r="K206" s="159">
        <f t="shared" si="43"/>
        <v>0</v>
      </c>
      <c r="L206" s="160">
        <v>4384.7700000000004</v>
      </c>
      <c r="M206" s="160">
        <v>0</v>
      </c>
      <c r="N206" s="162">
        <f t="shared" si="40"/>
        <v>4384.7700000000004</v>
      </c>
      <c r="O206" s="163">
        <f t="shared" si="41"/>
        <v>9.9551913426840624E-2</v>
      </c>
      <c r="P206" s="162">
        <f t="shared" si="46"/>
        <v>4384.7700000000004</v>
      </c>
      <c r="Q206" s="162">
        <f t="shared" si="47"/>
        <v>0</v>
      </c>
      <c r="R206" s="173">
        <f t="shared" si="44"/>
        <v>0</v>
      </c>
      <c r="S206" s="156"/>
      <c r="T206" s="171">
        <f t="shared" si="45"/>
        <v>0</v>
      </c>
      <c r="U206" s="171"/>
      <c r="V206" s="156"/>
      <c r="W206" s="156"/>
      <c r="X206" s="164"/>
      <c r="Y206" s="156"/>
      <c r="Z206" s="160"/>
    </row>
    <row r="207" spans="1:26">
      <c r="A207" s="155">
        <v>45411</v>
      </c>
      <c r="B207" s="156" t="s">
        <v>17</v>
      </c>
      <c r="C207" s="157">
        <f t="shared" ca="1" si="39"/>
        <v>185</v>
      </c>
      <c r="D207" s="158">
        <v>45411</v>
      </c>
      <c r="E207" s="158" t="str">
        <f t="shared" ca="1" si="42"/>
        <v>Above 180 Days</v>
      </c>
      <c r="F207" s="159" t="s">
        <v>189</v>
      </c>
      <c r="G207" s="160" t="s">
        <v>276</v>
      </c>
      <c r="H207" s="165" t="s">
        <v>265</v>
      </c>
      <c r="I207" s="160">
        <v>11768.76</v>
      </c>
      <c r="J207" s="160">
        <v>11768.76</v>
      </c>
      <c r="K207" s="159">
        <f t="shared" si="43"/>
        <v>0</v>
      </c>
      <c r="L207" s="160">
        <v>1171.5999999999999</v>
      </c>
      <c r="M207" s="160">
        <v>0</v>
      </c>
      <c r="N207" s="162">
        <f t="shared" si="40"/>
        <v>1171.5999999999999</v>
      </c>
      <c r="O207" s="163">
        <f t="shared" si="41"/>
        <v>9.9551694486080089E-2</v>
      </c>
      <c r="P207" s="162">
        <f t="shared" si="46"/>
        <v>1171.5999999999999</v>
      </c>
      <c r="Q207" s="162">
        <f t="shared" si="47"/>
        <v>0</v>
      </c>
      <c r="R207" s="173">
        <f t="shared" si="44"/>
        <v>0</v>
      </c>
      <c r="S207" s="156"/>
      <c r="T207" s="171">
        <f t="shared" si="45"/>
        <v>0</v>
      </c>
      <c r="U207" s="171"/>
      <c r="V207" s="156"/>
      <c r="W207" s="156"/>
      <c r="X207" s="164"/>
      <c r="Y207" s="156"/>
      <c r="Z207" s="160"/>
    </row>
    <row r="208" spans="1:26">
      <c r="A208" s="155">
        <v>45411</v>
      </c>
      <c r="B208" s="156" t="s">
        <v>17</v>
      </c>
      <c r="C208" s="157">
        <f t="shared" ca="1" si="39"/>
        <v>185</v>
      </c>
      <c r="D208" s="158">
        <v>45411</v>
      </c>
      <c r="E208" s="158" t="str">
        <f t="shared" ca="1" si="42"/>
        <v>Above 180 Days</v>
      </c>
      <c r="F208" s="159" t="s">
        <v>189</v>
      </c>
      <c r="G208" s="160" t="s">
        <v>277</v>
      </c>
      <c r="H208" s="165" t="s">
        <v>265</v>
      </c>
      <c r="I208" s="160">
        <v>129511.74</v>
      </c>
      <c r="J208" s="160">
        <v>129511.74</v>
      </c>
      <c r="K208" s="159">
        <f t="shared" si="43"/>
        <v>0</v>
      </c>
      <c r="L208" s="160">
        <v>12893.16</v>
      </c>
      <c r="M208" s="160">
        <v>0</v>
      </c>
      <c r="N208" s="162">
        <f t="shared" si="40"/>
        <v>12893.16</v>
      </c>
      <c r="O208" s="163">
        <f t="shared" si="41"/>
        <v>9.9552056052987933E-2</v>
      </c>
      <c r="P208" s="162">
        <f t="shared" si="46"/>
        <v>12893.16</v>
      </c>
      <c r="Q208" s="162">
        <f t="shared" si="47"/>
        <v>0</v>
      </c>
      <c r="R208" s="173">
        <f t="shared" si="44"/>
        <v>0</v>
      </c>
      <c r="S208" s="156"/>
      <c r="T208" s="171">
        <f t="shared" si="45"/>
        <v>0</v>
      </c>
      <c r="U208" s="171"/>
      <c r="V208" s="156"/>
      <c r="W208" s="156"/>
      <c r="X208" s="164"/>
      <c r="Y208" s="156"/>
      <c r="Z208" s="160"/>
    </row>
    <row r="209" spans="1:26">
      <c r="A209" s="155">
        <v>45411</v>
      </c>
      <c r="B209" s="156" t="s">
        <v>17</v>
      </c>
      <c r="C209" s="157">
        <f t="shared" ca="1" si="39"/>
        <v>185</v>
      </c>
      <c r="D209" s="158">
        <v>45411</v>
      </c>
      <c r="E209" s="158" t="str">
        <f t="shared" ca="1" si="42"/>
        <v>Above 180 Days</v>
      </c>
      <c r="F209" s="159" t="s">
        <v>189</v>
      </c>
      <c r="G209" s="160" t="s">
        <v>278</v>
      </c>
      <c r="H209" s="165" t="s">
        <v>265</v>
      </c>
      <c r="I209" s="160">
        <v>7877.51</v>
      </c>
      <c r="J209" s="160">
        <v>7877.51</v>
      </c>
      <c r="K209" s="159">
        <f t="shared" si="43"/>
        <v>0</v>
      </c>
      <c r="L209" s="160">
        <v>784.22</v>
      </c>
      <c r="M209" s="160">
        <v>0</v>
      </c>
      <c r="N209" s="162">
        <f t="shared" si="40"/>
        <v>784.22</v>
      </c>
      <c r="O209" s="163">
        <f t="shared" si="41"/>
        <v>9.955176191461515E-2</v>
      </c>
      <c r="P209" s="162">
        <f t="shared" si="46"/>
        <v>784.22</v>
      </c>
      <c r="Q209" s="162">
        <f t="shared" si="47"/>
        <v>0</v>
      </c>
      <c r="R209" s="173">
        <f t="shared" si="44"/>
        <v>0</v>
      </c>
      <c r="S209" s="156"/>
      <c r="T209" s="171">
        <f t="shared" si="45"/>
        <v>0</v>
      </c>
      <c r="U209" s="171"/>
      <c r="V209" s="156"/>
      <c r="W209" s="156"/>
      <c r="X209" s="164"/>
      <c r="Y209" s="156"/>
      <c r="Z209" s="160"/>
    </row>
    <row r="210" spans="1:26">
      <c r="A210" s="155">
        <v>45411</v>
      </c>
      <c r="B210" s="156" t="s">
        <v>17</v>
      </c>
      <c r="C210" s="157">
        <f t="shared" ca="1" si="39"/>
        <v>185</v>
      </c>
      <c r="D210" s="158">
        <v>45411</v>
      </c>
      <c r="E210" s="158" t="str">
        <f t="shared" ca="1" si="42"/>
        <v>Above 180 Days</v>
      </c>
      <c r="F210" s="159" t="s">
        <v>189</v>
      </c>
      <c r="G210" s="160" t="s">
        <v>279</v>
      </c>
      <c r="H210" s="165" t="s">
        <v>265</v>
      </c>
      <c r="I210" s="160">
        <v>5985</v>
      </c>
      <c r="J210" s="160">
        <v>5985</v>
      </c>
      <c r="K210" s="159">
        <f t="shared" si="43"/>
        <v>0</v>
      </c>
      <c r="L210" s="160">
        <v>595.82000000000005</v>
      </c>
      <c r="M210" s="160">
        <v>0</v>
      </c>
      <c r="N210" s="162">
        <f t="shared" si="40"/>
        <v>595.82000000000005</v>
      </c>
      <c r="O210" s="163">
        <f t="shared" si="41"/>
        <v>9.955221386800335E-2</v>
      </c>
      <c r="P210" s="162">
        <f t="shared" si="46"/>
        <v>595.82000000000005</v>
      </c>
      <c r="Q210" s="162">
        <f t="shared" si="47"/>
        <v>0</v>
      </c>
      <c r="R210" s="173">
        <f t="shared" si="44"/>
        <v>0</v>
      </c>
      <c r="S210" s="156"/>
      <c r="T210" s="171">
        <f t="shared" si="45"/>
        <v>0</v>
      </c>
      <c r="U210" s="171"/>
      <c r="V210" s="156"/>
      <c r="W210" s="156"/>
      <c r="X210" s="164"/>
      <c r="Y210" s="156"/>
      <c r="Z210" s="160"/>
    </row>
    <row r="211" spans="1:26">
      <c r="A211" s="155">
        <v>45411</v>
      </c>
      <c r="B211" s="156" t="s">
        <v>17</v>
      </c>
      <c r="C211" s="157">
        <f t="shared" ca="1" si="39"/>
        <v>185</v>
      </c>
      <c r="D211" s="158">
        <v>45411</v>
      </c>
      <c r="E211" s="158" t="str">
        <f t="shared" ca="1" si="42"/>
        <v>Above 180 Days</v>
      </c>
      <c r="F211" s="159" t="s">
        <v>189</v>
      </c>
      <c r="G211" s="160" t="s">
        <v>280</v>
      </c>
      <c r="H211" s="165" t="s">
        <v>265</v>
      </c>
      <c r="I211" s="160">
        <v>7434.94</v>
      </c>
      <c r="J211" s="160">
        <v>7434.94</v>
      </c>
      <c r="K211" s="159">
        <f t="shared" si="43"/>
        <v>0</v>
      </c>
      <c r="L211" s="160">
        <v>740.16</v>
      </c>
      <c r="M211" s="160">
        <v>0</v>
      </c>
      <c r="N211" s="162">
        <f t="shared" si="40"/>
        <v>740.16</v>
      </c>
      <c r="O211" s="163">
        <f t="shared" si="41"/>
        <v>9.955157674439874E-2</v>
      </c>
      <c r="P211" s="162">
        <f t="shared" si="46"/>
        <v>740.16</v>
      </c>
      <c r="Q211" s="162">
        <f t="shared" si="47"/>
        <v>0</v>
      </c>
      <c r="R211" s="173">
        <f t="shared" si="44"/>
        <v>0</v>
      </c>
      <c r="S211" s="156"/>
      <c r="T211" s="171">
        <f t="shared" si="45"/>
        <v>0</v>
      </c>
      <c r="U211" s="171"/>
      <c r="V211" s="156"/>
      <c r="W211" s="156"/>
      <c r="X211" s="164"/>
      <c r="Y211" s="156"/>
      <c r="Z211" s="160"/>
    </row>
    <row r="212" spans="1:26">
      <c r="A212" s="155">
        <v>45418</v>
      </c>
      <c r="B212" s="156" t="s">
        <v>17</v>
      </c>
      <c r="C212" s="157">
        <f t="shared" ca="1" si="39"/>
        <v>178</v>
      </c>
      <c r="D212" s="158">
        <v>45418</v>
      </c>
      <c r="E212" s="158" t="str">
        <f t="shared" ca="1" si="42"/>
        <v>151-180 Days</v>
      </c>
      <c r="F212" s="159" t="s">
        <v>189</v>
      </c>
      <c r="G212" s="160" t="s">
        <v>282</v>
      </c>
      <c r="H212" s="165" t="s">
        <v>283</v>
      </c>
      <c r="I212" s="160">
        <v>190643.88</v>
      </c>
      <c r="J212" s="160">
        <f>I212</f>
        <v>190643.88</v>
      </c>
      <c r="K212" s="159">
        <f t="shared" si="43"/>
        <v>0</v>
      </c>
      <c r="L212" s="160">
        <v>18975</v>
      </c>
      <c r="M212" s="160">
        <v>0</v>
      </c>
      <c r="N212" s="162">
        <f t="shared" si="40"/>
        <v>18975</v>
      </c>
      <c r="O212" s="163">
        <f t="shared" si="41"/>
        <v>9.9531125782794605E-2</v>
      </c>
      <c r="P212" s="162">
        <f t="shared" si="46"/>
        <v>18975</v>
      </c>
      <c r="Q212" s="162">
        <f t="shared" si="47"/>
        <v>0</v>
      </c>
      <c r="R212" s="173">
        <f t="shared" si="44"/>
        <v>0</v>
      </c>
      <c r="S212" s="156"/>
      <c r="T212" s="171">
        <f t="shared" si="45"/>
        <v>0</v>
      </c>
      <c r="U212" s="171"/>
      <c r="V212" s="156"/>
      <c r="W212" s="156"/>
      <c r="X212" s="164"/>
      <c r="Y212" s="156"/>
      <c r="Z212" s="160"/>
    </row>
    <row r="213" spans="1:26">
      <c r="A213" s="155">
        <v>45419</v>
      </c>
      <c r="B213" s="156" t="s">
        <v>17</v>
      </c>
      <c r="C213" s="157">
        <f t="shared" ca="1" si="39"/>
        <v>177</v>
      </c>
      <c r="D213" s="158">
        <v>45419</v>
      </c>
      <c r="E213" s="158" t="str">
        <f t="shared" ca="1" si="42"/>
        <v>151-180 Days</v>
      </c>
      <c r="F213" s="159" t="s">
        <v>189</v>
      </c>
      <c r="G213" s="160" t="s">
        <v>284</v>
      </c>
      <c r="H213" s="161" t="s">
        <v>20</v>
      </c>
      <c r="I213" s="160">
        <v>1345982.64</v>
      </c>
      <c r="J213" s="160">
        <v>1345982.64</v>
      </c>
      <c r="K213" s="159">
        <f t="shared" si="43"/>
        <v>0</v>
      </c>
      <c r="L213" s="160"/>
      <c r="M213" s="160">
        <v>0</v>
      </c>
      <c r="N213" s="162">
        <f t="shared" si="40"/>
        <v>0</v>
      </c>
      <c r="O213" s="163">
        <f t="shared" si="41"/>
        <v>0</v>
      </c>
      <c r="P213" s="162">
        <f t="shared" si="46"/>
        <v>0</v>
      </c>
      <c r="Q213" s="162">
        <f t="shared" si="47"/>
        <v>0</v>
      </c>
      <c r="R213" s="173">
        <f t="shared" si="44"/>
        <v>0</v>
      </c>
      <c r="S213" s="156"/>
      <c r="T213" s="171">
        <f t="shared" si="45"/>
        <v>0</v>
      </c>
      <c r="U213" s="171"/>
      <c r="V213" s="156"/>
      <c r="W213" s="156"/>
      <c r="X213" s="164"/>
      <c r="Y213" s="156"/>
      <c r="Z213" s="160"/>
    </row>
    <row r="214" spans="1:26">
      <c r="A214" s="155">
        <v>45420</v>
      </c>
      <c r="B214" s="156" t="s">
        <v>17</v>
      </c>
      <c r="C214" s="157">
        <f t="shared" ca="1" si="39"/>
        <v>176</v>
      </c>
      <c r="D214" s="158">
        <v>45420</v>
      </c>
      <c r="E214" s="158" t="str">
        <f t="shared" ca="1" si="42"/>
        <v>151-180 Days</v>
      </c>
      <c r="F214" s="159" t="s">
        <v>189</v>
      </c>
      <c r="G214" s="160" t="s">
        <v>285</v>
      </c>
      <c r="H214" s="165" t="s">
        <v>283</v>
      </c>
      <c r="I214" s="160">
        <v>10085</v>
      </c>
      <c r="J214" s="160">
        <v>10085</v>
      </c>
      <c r="K214" s="159">
        <f t="shared" si="43"/>
        <v>0</v>
      </c>
      <c r="L214" s="160">
        <v>1000</v>
      </c>
      <c r="M214" s="160">
        <v>0</v>
      </c>
      <c r="N214" s="162">
        <f t="shared" si="40"/>
        <v>1000</v>
      </c>
      <c r="O214" s="163">
        <f t="shared" si="41"/>
        <v>9.9157164105106596E-2</v>
      </c>
      <c r="P214" s="162">
        <f t="shared" si="46"/>
        <v>1000</v>
      </c>
      <c r="Q214" s="162">
        <f t="shared" si="47"/>
        <v>0</v>
      </c>
      <c r="R214" s="173">
        <f t="shared" si="44"/>
        <v>0</v>
      </c>
      <c r="S214" s="156"/>
      <c r="T214" s="171">
        <f t="shared" si="45"/>
        <v>0</v>
      </c>
      <c r="U214" s="171"/>
      <c r="V214" s="156"/>
      <c r="W214" s="156"/>
      <c r="X214" s="164"/>
      <c r="Y214" s="156"/>
      <c r="Z214" s="160"/>
    </row>
    <row r="215" spans="1:26">
      <c r="A215" s="155">
        <v>45421</v>
      </c>
      <c r="B215" s="156" t="s">
        <v>17</v>
      </c>
      <c r="C215" s="157">
        <f t="shared" ca="1" si="39"/>
        <v>175</v>
      </c>
      <c r="D215" s="158">
        <v>45421</v>
      </c>
      <c r="E215" s="158" t="str">
        <f t="shared" ca="1" si="42"/>
        <v>151-180 Days</v>
      </c>
      <c r="F215" s="159" t="s">
        <v>189</v>
      </c>
      <c r="G215" s="160" t="s">
        <v>286</v>
      </c>
      <c r="H215" s="165" t="s">
        <v>138</v>
      </c>
      <c r="I215" s="160">
        <v>13437.6</v>
      </c>
      <c r="J215" s="160">
        <v>13437.6</v>
      </c>
      <c r="K215" s="159">
        <f t="shared" si="43"/>
        <v>0</v>
      </c>
      <c r="L215" s="160">
        <v>2667.52</v>
      </c>
      <c r="M215" s="160">
        <v>0</v>
      </c>
      <c r="N215" s="162">
        <f t="shared" si="40"/>
        <v>2667.52</v>
      </c>
      <c r="O215" s="163">
        <f t="shared" si="41"/>
        <v>0.19851163898315174</v>
      </c>
      <c r="P215" s="162">
        <f t="shared" si="46"/>
        <v>2667.52</v>
      </c>
      <c r="Q215" s="162">
        <f t="shared" si="47"/>
        <v>0</v>
      </c>
      <c r="R215" s="173">
        <f t="shared" si="44"/>
        <v>0</v>
      </c>
      <c r="S215" s="156"/>
      <c r="T215" s="171">
        <f t="shared" si="45"/>
        <v>0</v>
      </c>
      <c r="U215" s="171"/>
      <c r="V215" s="156"/>
      <c r="W215" s="156"/>
      <c r="X215" s="164"/>
      <c r="Y215" s="156"/>
      <c r="Z215" s="160"/>
    </row>
    <row r="216" spans="1:26">
      <c r="A216" s="155">
        <v>45421</v>
      </c>
      <c r="B216" s="156" t="s">
        <v>17</v>
      </c>
      <c r="C216" s="157">
        <f t="shared" ca="1" si="39"/>
        <v>175</v>
      </c>
      <c r="D216" s="158">
        <v>45421</v>
      </c>
      <c r="E216" s="158" t="str">
        <f t="shared" ca="1" si="42"/>
        <v>151-180 Days</v>
      </c>
      <c r="F216" s="159" t="s">
        <v>189</v>
      </c>
      <c r="G216" s="160" t="s">
        <v>287</v>
      </c>
      <c r="H216" s="161" t="s">
        <v>20</v>
      </c>
      <c r="I216" s="160">
        <v>-1315944.22</v>
      </c>
      <c r="J216" s="160">
        <v>0</v>
      </c>
      <c r="K216" s="159">
        <f t="shared" si="43"/>
        <v>-1315944.22</v>
      </c>
      <c r="L216" s="160"/>
      <c r="M216" s="160">
        <v>0</v>
      </c>
      <c r="N216" s="162">
        <f t="shared" si="40"/>
        <v>0</v>
      </c>
      <c r="O216" s="163">
        <f t="shared" si="41"/>
        <v>0</v>
      </c>
      <c r="P216" s="162">
        <f t="shared" si="46"/>
        <v>0</v>
      </c>
      <c r="Q216" s="162">
        <f t="shared" si="47"/>
        <v>0</v>
      </c>
      <c r="R216" s="173">
        <f t="shared" si="44"/>
        <v>0</v>
      </c>
      <c r="S216" s="156"/>
      <c r="T216" s="171">
        <f t="shared" si="45"/>
        <v>0</v>
      </c>
      <c r="U216" s="171"/>
      <c r="V216" s="156"/>
      <c r="W216" s="156"/>
      <c r="X216" s="164"/>
      <c r="Y216" s="156"/>
      <c r="Z216" s="160"/>
    </row>
    <row r="217" spans="1:26">
      <c r="A217" s="155">
        <v>45421</v>
      </c>
      <c r="B217" s="156" t="s">
        <v>17</v>
      </c>
      <c r="C217" s="157">
        <f t="shared" ca="1" si="39"/>
        <v>175</v>
      </c>
      <c r="D217" s="158">
        <v>45421</v>
      </c>
      <c r="E217" s="158" t="str">
        <f t="shared" ca="1" si="42"/>
        <v>151-180 Days</v>
      </c>
      <c r="F217" s="159" t="s">
        <v>189</v>
      </c>
      <c r="G217" s="160" t="s">
        <v>288</v>
      </c>
      <c r="H217" s="165" t="s">
        <v>20</v>
      </c>
      <c r="I217" s="160">
        <v>-154905.95000000001</v>
      </c>
      <c r="J217" s="160">
        <v>0</v>
      </c>
      <c r="K217" s="159">
        <f t="shared" si="43"/>
        <v>-154905.95000000001</v>
      </c>
      <c r="L217" s="160">
        <v>0</v>
      </c>
      <c r="M217" s="160">
        <v>0</v>
      </c>
      <c r="N217" s="162">
        <f t="shared" si="40"/>
        <v>0</v>
      </c>
      <c r="O217" s="163">
        <f t="shared" si="41"/>
        <v>0</v>
      </c>
      <c r="P217" s="162">
        <f t="shared" si="46"/>
        <v>0</v>
      </c>
      <c r="Q217" s="162">
        <f t="shared" si="47"/>
        <v>0</v>
      </c>
      <c r="R217" s="173">
        <f t="shared" si="44"/>
        <v>0</v>
      </c>
      <c r="S217" s="156"/>
      <c r="T217" s="171">
        <f t="shared" si="45"/>
        <v>0</v>
      </c>
      <c r="U217" s="171"/>
      <c r="V217" s="156"/>
      <c r="W217" s="156"/>
      <c r="X217" s="164"/>
      <c r="Y217" s="156"/>
      <c r="Z217" s="160"/>
    </row>
    <row r="218" spans="1:26">
      <c r="A218" s="155">
        <v>45426</v>
      </c>
      <c r="B218" s="156" t="s">
        <v>17</v>
      </c>
      <c r="C218" s="157">
        <f t="shared" ca="1" si="39"/>
        <v>170</v>
      </c>
      <c r="D218" s="158">
        <v>45426</v>
      </c>
      <c r="E218" s="158" t="str">
        <f t="shared" ca="1" si="42"/>
        <v>151-180 Days</v>
      </c>
      <c r="F218" s="159" t="s">
        <v>189</v>
      </c>
      <c r="G218" s="160" t="s">
        <v>289</v>
      </c>
      <c r="H218" s="165" t="s">
        <v>138</v>
      </c>
      <c r="I218" s="160">
        <v>55850.2</v>
      </c>
      <c r="J218" s="160">
        <v>55850.2</v>
      </c>
      <c r="K218" s="159">
        <f t="shared" si="43"/>
        <v>0</v>
      </c>
      <c r="L218" s="160">
        <v>5560</v>
      </c>
      <c r="M218" s="160">
        <v>4170</v>
      </c>
      <c r="N218" s="162">
        <f t="shared" si="40"/>
        <v>9730</v>
      </c>
      <c r="O218" s="163">
        <f t="shared" si="41"/>
        <v>0.17421602787456447</v>
      </c>
      <c r="P218" s="162">
        <f t="shared" si="46"/>
        <v>9730</v>
      </c>
      <c r="Q218" s="162">
        <f t="shared" si="47"/>
        <v>0</v>
      </c>
      <c r="R218" s="173">
        <f t="shared" si="44"/>
        <v>0</v>
      </c>
      <c r="S218" s="156"/>
      <c r="T218" s="171">
        <f t="shared" si="45"/>
        <v>0</v>
      </c>
      <c r="U218" s="171"/>
      <c r="V218" s="156"/>
      <c r="W218" s="156"/>
      <c r="X218" s="164"/>
      <c r="Y218" s="156"/>
      <c r="Z218" s="160"/>
    </row>
    <row r="219" spans="1:26">
      <c r="A219" s="155">
        <v>45427</v>
      </c>
      <c r="B219" s="156" t="s">
        <v>17</v>
      </c>
      <c r="C219" s="157">
        <f t="shared" ca="1" si="39"/>
        <v>169</v>
      </c>
      <c r="D219" s="158">
        <v>45427</v>
      </c>
      <c r="E219" s="158" t="str">
        <f t="shared" ca="1" si="42"/>
        <v>151-180 Days</v>
      </c>
      <c r="F219" s="159" t="s">
        <v>189</v>
      </c>
      <c r="G219" s="160" t="s">
        <v>290</v>
      </c>
      <c r="H219" s="165" t="s">
        <v>291</v>
      </c>
      <c r="I219" s="160">
        <v>-6872.42</v>
      </c>
      <c r="J219" s="160">
        <v>0</v>
      </c>
      <c r="K219" s="159">
        <f t="shared" si="43"/>
        <v>-6872.42</v>
      </c>
      <c r="L219" s="160">
        <v>-687.24</v>
      </c>
      <c r="M219" s="160">
        <v>0</v>
      </c>
      <c r="N219" s="162">
        <f t="shared" si="40"/>
        <v>-687.24</v>
      </c>
      <c r="O219" s="163">
        <f t="shared" si="41"/>
        <v>9.9999708981697855E-2</v>
      </c>
      <c r="P219" s="162">
        <f t="shared" si="46"/>
        <v>0</v>
      </c>
      <c r="Q219" s="162">
        <f t="shared" si="47"/>
        <v>-687.24</v>
      </c>
      <c r="R219" s="173">
        <f t="shared" si="44"/>
        <v>-34.362000000000002</v>
      </c>
      <c r="S219" s="156"/>
      <c r="T219" s="171">
        <f t="shared" si="45"/>
        <v>-652.87800000000004</v>
      </c>
      <c r="U219" s="171"/>
      <c r="V219" s="156"/>
      <c r="W219" s="156"/>
      <c r="X219" s="164"/>
      <c r="Y219" s="156"/>
      <c r="Z219" s="160"/>
    </row>
    <row r="220" spans="1:26">
      <c r="A220" s="155">
        <v>45427</v>
      </c>
      <c r="B220" s="156" t="s">
        <v>17</v>
      </c>
      <c r="C220" s="157">
        <f t="shared" ca="1" si="39"/>
        <v>169</v>
      </c>
      <c r="D220" s="158">
        <v>45427</v>
      </c>
      <c r="E220" s="158" t="str">
        <f t="shared" ca="1" si="42"/>
        <v>151-180 Days</v>
      </c>
      <c r="F220" s="159" t="s">
        <v>189</v>
      </c>
      <c r="G220" s="160" t="s">
        <v>292</v>
      </c>
      <c r="H220" s="165" t="s">
        <v>291</v>
      </c>
      <c r="I220" s="160">
        <v>18252.8</v>
      </c>
      <c r="J220" s="160">
        <f>I220</f>
        <v>18252.8</v>
      </c>
      <c r="K220" s="159">
        <f t="shared" si="43"/>
        <v>0</v>
      </c>
      <c r="L220" s="160">
        <v>1817.1</v>
      </c>
      <c r="M220" s="160">
        <v>0</v>
      </c>
      <c r="N220" s="162">
        <f t="shared" si="40"/>
        <v>1817.1</v>
      </c>
      <c r="O220" s="163">
        <f t="shared" si="41"/>
        <v>9.9551849579242638E-2</v>
      </c>
      <c r="P220" s="162">
        <f t="shared" si="46"/>
        <v>1817.1</v>
      </c>
      <c r="Q220" s="162">
        <f t="shared" si="47"/>
        <v>0</v>
      </c>
      <c r="R220" s="173">
        <f t="shared" si="44"/>
        <v>0</v>
      </c>
      <c r="S220" s="156"/>
      <c r="T220" s="171">
        <f t="shared" si="45"/>
        <v>0</v>
      </c>
      <c r="U220" s="171"/>
      <c r="V220" s="156"/>
      <c r="W220" s="156"/>
      <c r="X220" s="164"/>
      <c r="Y220" s="156"/>
      <c r="Z220" s="160"/>
    </row>
    <row r="221" spans="1:26">
      <c r="A221" s="155">
        <v>45427</v>
      </c>
      <c r="B221" s="156" t="s">
        <v>17</v>
      </c>
      <c r="C221" s="157">
        <f t="shared" ca="1" si="39"/>
        <v>169</v>
      </c>
      <c r="D221" s="158">
        <v>45427</v>
      </c>
      <c r="E221" s="158" t="str">
        <f t="shared" ca="1" si="42"/>
        <v>151-180 Days</v>
      </c>
      <c r="F221" s="159" t="s">
        <v>189</v>
      </c>
      <c r="G221" s="160" t="s">
        <v>293</v>
      </c>
      <c r="H221" s="165" t="s">
        <v>291</v>
      </c>
      <c r="I221" s="160">
        <v>72666.81</v>
      </c>
      <c r="J221" s="160">
        <f>I221</f>
        <v>72666.81</v>
      </c>
      <c r="K221" s="159">
        <f t="shared" si="43"/>
        <v>0</v>
      </c>
      <c r="L221" s="160">
        <v>7234.13</v>
      </c>
      <c r="M221" s="160">
        <v>0</v>
      </c>
      <c r="N221" s="162">
        <f t="shared" si="40"/>
        <v>7234.13</v>
      </c>
      <c r="O221" s="163">
        <f t="shared" si="41"/>
        <v>9.9552051342284051E-2</v>
      </c>
      <c r="P221" s="162">
        <f t="shared" si="46"/>
        <v>7234.13</v>
      </c>
      <c r="Q221" s="162">
        <f t="shared" si="47"/>
        <v>0</v>
      </c>
      <c r="R221" s="173">
        <f t="shared" si="44"/>
        <v>0</v>
      </c>
      <c r="S221" s="156"/>
      <c r="T221" s="171">
        <f t="shared" si="45"/>
        <v>0</v>
      </c>
      <c r="U221" s="171"/>
      <c r="V221" s="156"/>
      <c r="W221" s="156"/>
      <c r="X221" s="164"/>
      <c r="Y221" s="156"/>
      <c r="Z221" s="160"/>
    </row>
    <row r="222" spans="1:26">
      <c r="A222" s="155">
        <v>45428</v>
      </c>
      <c r="B222" s="156" t="s">
        <v>17</v>
      </c>
      <c r="C222" s="157">
        <f t="shared" ca="1" si="39"/>
        <v>168</v>
      </c>
      <c r="D222" s="158">
        <v>45428</v>
      </c>
      <c r="E222" s="158" t="str">
        <f t="shared" ca="1" si="42"/>
        <v>151-180 Days</v>
      </c>
      <c r="F222" s="159" t="s">
        <v>189</v>
      </c>
      <c r="G222" s="160" t="s">
        <v>294</v>
      </c>
      <c r="H222" s="165" t="s">
        <v>295</v>
      </c>
      <c r="I222" s="160">
        <v>138433.16</v>
      </c>
      <c r="J222" s="160">
        <v>138433.16</v>
      </c>
      <c r="K222" s="159">
        <f t="shared" si="43"/>
        <v>0</v>
      </c>
      <c r="L222" s="160">
        <v>34453.25</v>
      </c>
      <c r="M222" s="160">
        <v>13781.3</v>
      </c>
      <c r="N222" s="162">
        <f t="shared" si="40"/>
        <v>48234.55</v>
      </c>
      <c r="O222" s="163">
        <f t="shared" si="41"/>
        <v>0.34843205197367455</v>
      </c>
      <c r="P222" s="162">
        <f t="shared" si="46"/>
        <v>48234.55</v>
      </c>
      <c r="Q222" s="162">
        <f t="shared" si="47"/>
        <v>0</v>
      </c>
      <c r="R222" s="173">
        <f t="shared" si="44"/>
        <v>0</v>
      </c>
      <c r="S222" s="156"/>
      <c r="T222" s="171">
        <f t="shared" si="45"/>
        <v>0</v>
      </c>
      <c r="U222" s="171"/>
      <c r="V222" s="156"/>
      <c r="W222" s="156"/>
      <c r="X222" s="164"/>
      <c r="Y222" s="156"/>
      <c r="Z222" s="160"/>
    </row>
    <row r="223" spans="1:26">
      <c r="A223" s="155">
        <v>45428</v>
      </c>
      <c r="B223" s="156" t="s">
        <v>17</v>
      </c>
      <c r="C223" s="157">
        <f t="shared" ca="1" si="39"/>
        <v>168</v>
      </c>
      <c r="D223" s="158">
        <v>45428</v>
      </c>
      <c r="E223" s="158" t="str">
        <f t="shared" ca="1" si="42"/>
        <v>151-180 Days</v>
      </c>
      <c r="F223" s="159" t="s">
        <v>189</v>
      </c>
      <c r="G223" s="160" t="s">
        <v>296</v>
      </c>
      <c r="H223" s="165" t="s">
        <v>295</v>
      </c>
      <c r="I223" s="160">
        <v>4018</v>
      </c>
      <c r="J223" s="160">
        <v>4018</v>
      </c>
      <c r="K223" s="159">
        <f t="shared" si="43"/>
        <v>0</v>
      </c>
      <c r="L223" s="160">
        <v>400</v>
      </c>
      <c r="M223" s="160">
        <v>400</v>
      </c>
      <c r="N223" s="162">
        <f t="shared" si="40"/>
        <v>800</v>
      </c>
      <c r="O223" s="163">
        <f t="shared" si="41"/>
        <v>0.1991040318566451</v>
      </c>
      <c r="P223" s="162">
        <f t="shared" si="46"/>
        <v>800</v>
      </c>
      <c r="Q223" s="162">
        <f t="shared" si="47"/>
        <v>0</v>
      </c>
      <c r="R223" s="173">
        <f t="shared" si="44"/>
        <v>0</v>
      </c>
      <c r="S223" s="156"/>
      <c r="T223" s="171">
        <f t="shared" si="45"/>
        <v>0</v>
      </c>
      <c r="U223" s="171"/>
      <c r="V223" s="156"/>
      <c r="W223" s="156"/>
      <c r="X223" s="164"/>
      <c r="Y223" s="156"/>
      <c r="Z223" s="160"/>
    </row>
    <row r="224" spans="1:26">
      <c r="A224" s="155">
        <v>45428</v>
      </c>
      <c r="B224" s="156" t="s">
        <v>17</v>
      </c>
      <c r="C224" s="157">
        <f t="shared" ca="1" si="39"/>
        <v>168</v>
      </c>
      <c r="D224" s="158">
        <v>45428</v>
      </c>
      <c r="E224" s="158" t="str">
        <f t="shared" ca="1" si="42"/>
        <v>151-180 Days</v>
      </c>
      <c r="F224" s="159" t="s">
        <v>189</v>
      </c>
      <c r="G224" s="160" t="s">
        <v>297</v>
      </c>
      <c r="H224" s="165" t="s">
        <v>295</v>
      </c>
      <c r="I224" s="160">
        <v>2511.25</v>
      </c>
      <c r="J224" s="160">
        <v>2511.25</v>
      </c>
      <c r="K224" s="159">
        <f t="shared" si="43"/>
        <v>0</v>
      </c>
      <c r="L224" s="160">
        <v>250</v>
      </c>
      <c r="M224" s="160">
        <v>250</v>
      </c>
      <c r="N224" s="162">
        <f t="shared" si="40"/>
        <v>500</v>
      </c>
      <c r="O224" s="163">
        <f t="shared" si="41"/>
        <v>0.1991040318566451</v>
      </c>
      <c r="P224" s="162">
        <f t="shared" si="46"/>
        <v>500</v>
      </c>
      <c r="Q224" s="162">
        <f t="shared" si="47"/>
        <v>0</v>
      </c>
      <c r="R224" s="173">
        <f t="shared" si="44"/>
        <v>0</v>
      </c>
      <c r="S224" s="156"/>
      <c r="T224" s="171">
        <f t="shared" si="45"/>
        <v>0</v>
      </c>
      <c r="U224" s="171"/>
      <c r="V224" s="156"/>
      <c r="W224" s="156"/>
      <c r="X224" s="164"/>
      <c r="Y224" s="156"/>
      <c r="Z224" s="160"/>
    </row>
    <row r="225" spans="1:26">
      <c r="A225" s="155">
        <v>45428</v>
      </c>
      <c r="B225" s="156" t="s">
        <v>17</v>
      </c>
      <c r="C225" s="157">
        <f t="shared" ca="1" si="39"/>
        <v>168</v>
      </c>
      <c r="D225" s="158">
        <v>45428</v>
      </c>
      <c r="E225" s="158" t="str">
        <f t="shared" ca="1" si="42"/>
        <v>151-180 Days</v>
      </c>
      <c r="F225" s="159" t="s">
        <v>189</v>
      </c>
      <c r="G225" s="160" t="s">
        <v>298</v>
      </c>
      <c r="H225" s="165" t="s">
        <v>295</v>
      </c>
      <c r="I225" s="160">
        <v>10045</v>
      </c>
      <c r="J225" s="160">
        <v>10045</v>
      </c>
      <c r="K225" s="159">
        <f t="shared" si="43"/>
        <v>0</v>
      </c>
      <c r="L225" s="160">
        <v>2000</v>
      </c>
      <c r="M225" s="160">
        <v>1000</v>
      </c>
      <c r="N225" s="162">
        <f t="shared" si="40"/>
        <v>3000</v>
      </c>
      <c r="O225" s="163">
        <f t="shared" si="41"/>
        <v>0.29865604778496763</v>
      </c>
      <c r="P225" s="162">
        <f t="shared" si="46"/>
        <v>3000</v>
      </c>
      <c r="Q225" s="162">
        <f t="shared" si="47"/>
        <v>0</v>
      </c>
      <c r="R225" s="173">
        <f t="shared" si="44"/>
        <v>0</v>
      </c>
      <c r="S225" s="156"/>
      <c r="T225" s="171">
        <f t="shared" si="45"/>
        <v>0</v>
      </c>
      <c r="U225" s="171"/>
      <c r="V225" s="156"/>
      <c r="W225" s="156"/>
      <c r="X225" s="164"/>
      <c r="Y225" s="156"/>
      <c r="Z225" s="160"/>
    </row>
    <row r="226" spans="1:26">
      <c r="A226" s="155">
        <v>45428</v>
      </c>
      <c r="B226" s="156" t="s">
        <v>17</v>
      </c>
      <c r="C226" s="157">
        <f t="shared" ca="1" si="39"/>
        <v>168</v>
      </c>
      <c r="D226" s="158">
        <v>45428</v>
      </c>
      <c r="E226" s="158" t="str">
        <f t="shared" ca="1" si="42"/>
        <v>151-180 Days</v>
      </c>
      <c r="F226" s="159" t="s">
        <v>189</v>
      </c>
      <c r="G226" s="160" t="s">
        <v>299</v>
      </c>
      <c r="H226" s="165" t="s">
        <v>295</v>
      </c>
      <c r="I226" s="160">
        <v>13058.5</v>
      </c>
      <c r="J226" s="160">
        <v>13058.5</v>
      </c>
      <c r="K226" s="159">
        <f t="shared" si="43"/>
        <v>0</v>
      </c>
      <c r="L226" s="160">
        <v>2600</v>
      </c>
      <c r="M226" s="160">
        <v>1300</v>
      </c>
      <c r="N226" s="162">
        <f t="shared" si="40"/>
        <v>3900</v>
      </c>
      <c r="O226" s="163">
        <f t="shared" si="41"/>
        <v>0.29865604778496763</v>
      </c>
      <c r="P226" s="162">
        <f t="shared" si="46"/>
        <v>3899.9999999999995</v>
      </c>
      <c r="Q226" s="162">
        <f t="shared" si="47"/>
        <v>0</v>
      </c>
      <c r="R226" s="173">
        <f t="shared" si="44"/>
        <v>0</v>
      </c>
      <c r="S226" s="156"/>
      <c r="T226" s="171">
        <f t="shared" si="45"/>
        <v>0</v>
      </c>
      <c r="U226" s="171"/>
      <c r="V226" s="156"/>
      <c r="W226" s="156"/>
      <c r="X226" s="164"/>
      <c r="Y226" s="156"/>
      <c r="Z226" s="160"/>
    </row>
    <row r="227" spans="1:26">
      <c r="A227" s="155">
        <v>45428</v>
      </c>
      <c r="B227" s="156" t="s">
        <v>17</v>
      </c>
      <c r="C227" s="157">
        <f t="shared" ca="1" si="39"/>
        <v>168</v>
      </c>
      <c r="D227" s="158">
        <v>45428</v>
      </c>
      <c r="E227" s="158" t="str">
        <f t="shared" ca="1" si="42"/>
        <v>151-180 Days</v>
      </c>
      <c r="F227" s="159" t="s">
        <v>189</v>
      </c>
      <c r="G227" s="160" t="s">
        <v>300</v>
      </c>
      <c r="H227" s="165" t="s">
        <v>153</v>
      </c>
      <c r="I227" s="160">
        <v>20090</v>
      </c>
      <c r="J227" s="160">
        <v>0</v>
      </c>
      <c r="K227" s="159">
        <f t="shared" ref="K227:K245" si="48">I227-J227</f>
        <v>20090</v>
      </c>
      <c r="L227" s="160">
        <v>4000</v>
      </c>
      <c r="M227" s="160">
        <v>0</v>
      </c>
      <c r="N227" s="162">
        <f t="shared" si="40"/>
        <v>4000</v>
      </c>
      <c r="O227" s="163">
        <f t="shared" si="41"/>
        <v>0.1991040318566451</v>
      </c>
      <c r="P227" s="162">
        <f t="shared" si="46"/>
        <v>0</v>
      </c>
      <c r="Q227" s="162">
        <f t="shared" si="47"/>
        <v>4000</v>
      </c>
      <c r="R227" s="173">
        <f t="shared" si="44"/>
        <v>200</v>
      </c>
      <c r="S227" s="156"/>
      <c r="T227" s="171">
        <f t="shared" si="45"/>
        <v>3800</v>
      </c>
      <c r="U227" s="171"/>
      <c r="V227" s="156"/>
      <c r="W227" s="156"/>
      <c r="X227" s="164"/>
      <c r="Y227" s="156"/>
      <c r="Z227" s="160"/>
    </row>
    <row r="228" spans="1:26">
      <c r="A228" s="155">
        <v>45432</v>
      </c>
      <c r="B228" s="156" t="s">
        <v>17</v>
      </c>
      <c r="C228" s="157">
        <f t="shared" ca="1" si="39"/>
        <v>164</v>
      </c>
      <c r="D228" s="158">
        <v>45432</v>
      </c>
      <c r="E228" s="158" t="str">
        <f t="shared" ca="1" si="42"/>
        <v>151-180 Days</v>
      </c>
      <c r="F228" s="159" t="s">
        <v>189</v>
      </c>
      <c r="G228" s="160" t="s">
        <v>301</v>
      </c>
      <c r="H228" s="165" t="s">
        <v>302</v>
      </c>
      <c r="I228" s="160">
        <v>25009.03</v>
      </c>
      <c r="J228" s="160">
        <v>25009.03</v>
      </c>
      <c r="K228" s="159">
        <f t="shared" si="48"/>
        <v>0</v>
      </c>
      <c r="L228" s="160">
        <v>2489.6999999999998</v>
      </c>
      <c r="M228" s="160">
        <v>0</v>
      </c>
      <c r="N228" s="162">
        <f t="shared" si="40"/>
        <v>2489.6999999999998</v>
      </c>
      <c r="O228" s="163">
        <f t="shared" si="41"/>
        <v>9.9552041802500935E-2</v>
      </c>
      <c r="P228" s="162">
        <f t="shared" si="46"/>
        <v>2489.6999999999998</v>
      </c>
      <c r="Q228" s="162">
        <f t="shared" si="47"/>
        <v>0</v>
      </c>
      <c r="R228" s="173">
        <f t="shared" si="44"/>
        <v>0</v>
      </c>
      <c r="S228" s="156"/>
      <c r="T228" s="171">
        <f t="shared" si="45"/>
        <v>0</v>
      </c>
      <c r="U228" s="171"/>
      <c r="V228" s="156"/>
      <c r="W228" s="156"/>
      <c r="X228" s="164"/>
      <c r="Y228" s="156"/>
      <c r="Z228" s="160"/>
    </row>
    <row r="229" spans="1:26">
      <c r="A229" s="155">
        <v>45432</v>
      </c>
      <c r="B229" s="156" t="s">
        <v>17</v>
      </c>
      <c r="C229" s="157">
        <f t="shared" ca="1" si="39"/>
        <v>164</v>
      </c>
      <c r="D229" s="158">
        <v>45432</v>
      </c>
      <c r="E229" s="158" t="str">
        <f t="shared" ca="1" si="42"/>
        <v>151-180 Days</v>
      </c>
      <c r="F229" s="159" t="s">
        <v>189</v>
      </c>
      <c r="G229" s="160" t="s">
        <v>303</v>
      </c>
      <c r="H229" s="165" t="s">
        <v>302</v>
      </c>
      <c r="I229" s="160">
        <v>37608.480000000003</v>
      </c>
      <c r="J229" s="160">
        <v>37608.480000000003</v>
      </c>
      <c r="K229" s="159">
        <f t="shared" si="48"/>
        <v>0</v>
      </c>
      <c r="L229" s="160">
        <v>7488</v>
      </c>
      <c r="M229" s="160">
        <v>0</v>
      </c>
      <c r="N229" s="162">
        <f t="shared" si="40"/>
        <v>7488</v>
      </c>
      <c r="O229" s="163">
        <f t="shared" si="41"/>
        <v>0.19910403185664508</v>
      </c>
      <c r="P229" s="162">
        <f t="shared" si="46"/>
        <v>7488</v>
      </c>
      <c r="Q229" s="162">
        <f t="shared" si="47"/>
        <v>0</v>
      </c>
      <c r="R229" s="173">
        <f t="shared" si="44"/>
        <v>0</v>
      </c>
      <c r="S229" s="156"/>
      <c r="T229" s="171">
        <f t="shared" si="45"/>
        <v>0</v>
      </c>
      <c r="U229" s="171"/>
      <c r="V229" s="156"/>
      <c r="W229" s="156"/>
      <c r="X229" s="164"/>
      <c r="Y229" s="156"/>
      <c r="Z229" s="160"/>
    </row>
    <row r="230" spans="1:26">
      <c r="A230" s="155">
        <v>45432</v>
      </c>
      <c r="B230" s="156" t="s">
        <v>17</v>
      </c>
      <c r="C230" s="157">
        <f t="shared" ca="1" si="39"/>
        <v>164</v>
      </c>
      <c r="D230" s="158">
        <v>45432</v>
      </c>
      <c r="E230" s="158" t="str">
        <f t="shared" ca="1" si="42"/>
        <v>151-180 Days</v>
      </c>
      <c r="F230" s="159" t="s">
        <v>189</v>
      </c>
      <c r="G230" s="160" t="s">
        <v>304</v>
      </c>
      <c r="H230" s="165" t="s">
        <v>302</v>
      </c>
      <c r="I230" s="160">
        <v>20090</v>
      </c>
      <c r="J230" s="160">
        <v>20090</v>
      </c>
      <c r="K230" s="159">
        <f t="shared" si="48"/>
        <v>0</v>
      </c>
      <c r="L230" s="160">
        <v>4000</v>
      </c>
      <c r="M230" s="160">
        <v>0</v>
      </c>
      <c r="N230" s="162">
        <f t="shared" si="40"/>
        <v>4000</v>
      </c>
      <c r="O230" s="163">
        <f t="shared" si="41"/>
        <v>0.1991040318566451</v>
      </c>
      <c r="P230" s="162">
        <f t="shared" si="46"/>
        <v>4000</v>
      </c>
      <c r="Q230" s="162">
        <f t="shared" si="47"/>
        <v>0</v>
      </c>
      <c r="R230" s="173">
        <f t="shared" si="44"/>
        <v>0</v>
      </c>
      <c r="S230" s="156"/>
      <c r="T230" s="171">
        <f t="shared" si="45"/>
        <v>0</v>
      </c>
      <c r="U230" s="171"/>
      <c r="V230" s="156"/>
      <c r="W230" s="156"/>
      <c r="X230" s="164"/>
      <c r="Y230" s="156"/>
      <c r="Z230" s="160"/>
    </row>
    <row r="231" spans="1:26">
      <c r="A231" s="155">
        <v>45433</v>
      </c>
      <c r="B231" s="156" t="s">
        <v>17</v>
      </c>
      <c r="C231" s="157">
        <f t="shared" ca="1" si="39"/>
        <v>163</v>
      </c>
      <c r="D231" s="158">
        <v>45433</v>
      </c>
      <c r="E231" s="158" t="str">
        <f t="shared" ca="1" si="42"/>
        <v>151-180 Days</v>
      </c>
      <c r="F231" s="159" t="s">
        <v>189</v>
      </c>
      <c r="G231" s="160" t="s">
        <v>305</v>
      </c>
      <c r="H231" s="165" t="s">
        <v>199</v>
      </c>
      <c r="I231" s="160">
        <v>30657.34</v>
      </c>
      <c r="J231" s="160">
        <v>30657.34</v>
      </c>
      <c r="K231" s="159">
        <f t="shared" si="48"/>
        <v>0</v>
      </c>
      <c r="L231" s="160">
        <v>6104</v>
      </c>
      <c r="M231" s="160">
        <v>0</v>
      </c>
      <c r="N231" s="162">
        <f t="shared" si="40"/>
        <v>6104</v>
      </c>
      <c r="O231" s="163">
        <f t="shared" si="41"/>
        <v>0.1991040318566451</v>
      </c>
      <c r="P231" s="162">
        <f t="shared" si="46"/>
        <v>6104</v>
      </c>
      <c r="Q231" s="162">
        <f t="shared" si="47"/>
        <v>0</v>
      </c>
      <c r="R231" s="173">
        <f t="shared" si="44"/>
        <v>0</v>
      </c>
      <c r="S231" s="156"/>
      <c r="T231" s="171">
        <f t="shared" si="45"/>
        <v>0</v>
      </c>
      <c r="U231" s="171"/>
      <c r="V231" s="156"/>
      <c r="W231" s="156"/>
      <c r="X231" s="164"/>
      <c r="Y231" s="156"/>
      <c r="Z231" s="160"/>
    </row>
    <row r="232" spans="1:26">
      <c r="A232" s="155">
        <v>45433</v>
      </c>
      <c r="B232" s="156" t="s">
        <v>17</v>
      </c>
      <c r="C232" s="157">
        <f t="shared" ca="1" si="39"/>
        <v>163</v>
      </c>
      <c r="D232" s="158">
        <v>45433</v>
      </c>
      <c r="E232" s="158" t="str">
        <f t="shared" ca="1" si="42"/>
        <v>151-180 Days</v>
      </c>
      <c r="F232" s="159" t="s">
        <v>189</v>
      </c>
      <c r="G232" s="160" t="s">
        <v>306</v>
      </c>
      <c r="H232" s="165" t="s">
        <v>199</v>
      </c>
      <c r="I232" s="160">
        <v>41762.089999999997</v>
      </c>
      <c r="J232" s="160">
        <v>41762.089999999997</v>
      </c>
      <c r="K232" s="159">
        <f t="shared" si="48"/>
        <v>0</v>
      </c>
      <c r="L232" s="160">
        <v>8315</v>
      </c>
      <c r="M232" s="160">
        <v>0</v>
      </c>
      <c r="N232" s="162">
        <f t="shared" si="40"/>
        <v>8315</v>
      </c>
      <c r="O232" s="163">
        <f t="shared" si="41"/>
        <v>0.19910401993769949</v>
      </c>
      <c r="P232" s="162">
        <f t="shared" si="46"/>
        <v>8315</v>
      </c>
      <c r="Q232" s="162">
        <f t="shared" si="47"/>
        <v>0</v>
      </c>
      <c r="R232" s="173">
        <f t="shared" si="44"/>
        <v>0</v>
      </c>
      <c r="S232" s="156"/>
      <c r="T232" s="171">
        <f t="shared" si="45"/>
        <v>0</v>
      </c>
      <c r="U232" s="171"/>
      <c r="V232" s="156"/>
      <c r="W232" s="156"/>
      <c r="X232" s="164"/>
      <c r="Y232" s="156"/>
      <c r="Z232" s="160"/>
    </row>
    <row r="233" spans="1:26">
      <c r="A233" s="155">
        <v>45433</v>
      </c>
      <c r="B233" s="156" t="s">
        <v>17</v>
      </c>
      <c r="C233" s="157">
        <f t="shared" ca="1" si="39"/>
        <v>163</v>
      </c>
      <c r="D233" s="158">
        <v>45433</v>
      </c>
      <c r="E233" s="158" t="str">
        <f t="shared" ca="1" si="42"/>
        <v>151-180 Days</v>
      </c>
      <c r="F233" s="159" t="s">
        <v>189</v>
      </c>
      <c r="G233" s="160" t="s">
        <v>307</v>
      </c>
      <c r="H233" s="165" t="s">
        <v>110</v>
      </c>
      <c r="I233" s="160">
        <v>76257.88</v>
      </c>
      <c r="J233" s="160">
        <f>I233</f>
        <v>76257.88</v>
      </c>
      <c r="K233" s="159">
        <f t="shared" si="48"/>
        <v>0</v>
      </c>
      <c r="L233" s="160">
        <v>7591.63</v>
      </c>
      <c r="M233" s="160">
        <v>0</v>
      </c>
      <c r="N233" s="162">
        <f t="shared" si="40"/>
        <v>7591.63</v>
      </c>
      <c r="O233" s="163">
        <f t="shared" si="41"/>
        <v>9.9552072520243146E-2</v>
      </c>
      <c r="P233" s="162">
        <f t="shared" si="46"/>
        <v>7591.63</v>
      </c>
      <c r="Q233" s="162">
        <f t="shared" si="47"/>
        <v>0</v>
      </c>
      <c r="R233" s="173">
        <f t="shared" si="44"/>
        <v>0</v>
      </c>
      <c r="S233" s="156"/>
      <c r="T233" s="171">
        <f t="shared" si="45"/>
        <v>0</v>
      </c>
      <c r="U233" s="171"/>
      <c r="V233" s="156"/>
      <c r="W233" s="156"/>
      <c r="X233" s="164"/>
      <c r="Y233" s="156"/>
      <c r="Z233" s="160"/>
    </row>
    <row r="234" spans="1:26">
      <c r="A234" s="155">
        <v>45434</v>
      </c>
      <c r="B234" s="156" t="s">
        <v>17</v>
      </c>
      <c r="C234" s="157">
        <f t="shared" ca="1" si="39"/>
        <v>162</v>
      </c>
      <c r="D234" s="158">
        <v>45434</v>
      </c>
      <c r="E234" s="158" t="str">
        <f t="shared" ca="1" si="42"/>
        <v>151-180 Days</v>
      </c>
      <c r="F234" s="159" t="s">
        <v>189</v>
      </c>
      <c r="G234" s="160" t="s">
        <v>308</v>
      </c>
      <c r="H234" s="165" t="s">
        <v>138</v>
      </c>
      <c r="I234" s="160">
        <v>7210954.4299999997</v>
      </c>
      <c r="J234" s="160">
        <v>7210954.4299999997</v>
      </c>
      <c r="K234" s="159">
        <f t="shared" si="48"/>
        <v>0</v>
      </c>
      <c r="L234" s="160">
        <v>575437.76</v>
      </c>
      <c r="M234" s="160">
        <v>0</v>
      </c>
      <c r="N234" s="162">
        <f t="shared" si="40"/>
        <v>575437.76</v>
      </c>
      <c r="O234" s="163">
        <f t="shared" si="41"/>
        <v>7.9800498753117205E-2</v>
      </c>
      <c r="P234" s="162">
        <f t="shared" si="46"/>
        <v>575437.76</v>
      </c>
      <c r="Q234" s="162">
        <f t="shared" si="47"/>
        <v>0</v>
      </c>
      <c r="R234" s="173">
        <f t="shared" si="44"/>
        <v>0</v>
      </c>
      <c r="S234" s="156"/>
      <c r="T234" s="171">
        <f t="shared" si="45"/>
        <v>0</v>
      </c>
      <c r="U234" s="171"/>
      <c r="V234" s="156"/>
      <c r="W234" s="156"/>
      <c r="X234" s="164"/>
      <c r="Y234" s="156"/>
      <c r="Z234" s="160"/>
    </row>
    <row r="235" spans="1:26">
      <c r="A235" s="155">
        <v>45434</v>
      </c>
      <c r="B235" s="156" t="s">
        <v>17</v>
      </c>
      <c r="C235" s="157">
        <f t="shared" ca="1" si="39"/>
        <v>162</v>
      </c>
      <c r="D235" s="158">
        <v>45434</v>
      </c>
      <c r="E235" s="158" t="str">
        <f t="shared" ca="1" si="42"/>
        <v>151-180 Days</v>
      </c>
      <c r="F235" s="159" t="s">
        <v>189</v>
      </c>
      <c r="G235" s="160" t="s">
        <v>309</v>
      </c>
      <c r="H235" s="161" t="s">
        <v>20</v>
      </c>
      <c r="I235" s="160">
        <v>884155.12</v>
      </c>
      <c r="J235" s="160">
        <v>0</v>
      </c>
      <c r="K235" s="159">
        <f t="shared" si="48"/>
        <v>884155.12</v>
      </c>
      <c r="L235" s="160"/>
      <c r="M235" s="160">
        <v>0</v>
      </c>
      <c r="N235" s="162">
        <f t="shared" si="40"/>
        <v>0</v>
      </c>
      <c r="O235" s="163">
        <f t="shared" si="41"/>
        <v>0</v>
      </c>
      <c r="P235" s="162">
        <f t="shared" si="46"/>
        <v>0</v>
      </c>
      <c r="Q235" s="162">
        <f t="shared" si="47"/>
        <v>0</v>
      </c>
      <c r="R235" s="173">
        <f t="shared" si="44"/>
        <v>0</v>
      </c>
      <c r="S235" s="156"/>
      <c r="T235" s="171">
        <f t="shared" si="45"/>
        <v>0</v>
      </c>
      <c r="U235" s="171"/>
      <c r="V235" s="156"/>
      <c r="W235" s="156"/>
      <c r="X235" s="164"/>
      <c r="Y235" s="156"/>
      <c r="Z235" s="160"/>
    </row>
    <row r="236" spans="1:26">
      <c r="A236" s="155">
        <v>45436</v>
      </c>
      <c r="B236" s="156" t="s">
        <v>17</v>
      </c>
      <c r="C236" s="157">
        <f t="shared" ca="1" si="39"/>
        <v>160</v>
      </c>
      <c r="D236" s="158">
        <v>45436</v>
      </c>
      <c r="E236" s="158" t="str">
        <f t="shared" ca="1" si="42"/>
        <v>151-180 Days</v>
      </c>
      <c r="F236" s="159" t="s">
        <v>189</v>
      </c>
      <c r="G236" s="160" t="s">
        <v>310</v>
      </c>
      <c r="H236" s="165" t="s">
        <v>311</v>
      </c>
      <c r="I236" s="160">
        <v>43671.64</v>
      </c>
      <c r="J236" s="160">
        <v>0</v>
      </c>
      <c r="K236" s="159">
        <f t="shared" si="48"/>
        <v>43671.64</v>
      </c>
      <c r="L236" s="160">
        <v>4347.6000000000004</v>
      </c>
      <c r="M236" s="160">
        <v>0</v>
      </c>
      <c r="N236" s="162">
        <f t="shared" si="40"/>
        <v>4347.6000000000004</v>
      </c>
      <c r="O236" s="163">
        <f t="shared" si="41"/>
        <v>9.9552020487437623E-2</v>
      </c>
      <c r="P236" s="162">
        <f t="shared" si="46"/>
        <v>0</v>
      </c>
      <c r="Q236" s="162">
        <f t="shared" si="47"/>
        <v>4347.6000000000004</v>
      </c>
      <c r="R236" s="173">
        <f t="shared" si="44"/>
        <v>217.38000000000002</v>
      </c>
      <c r="S236" s="156"/>
      <c r="T236" s="171">
        <f t="shared" si="45"/>
        <v>4130.22</v>
      </c>
      <c r="U236" s="171"/>
      <c r="V236" s="156"/>
      <c r="W236" s="156"/>
      <c r="X236" s="164"/>
      <c r="Y236" s="156"/>
      <c r="Z236" s="160"/>
    </row>
    <row r="237" spans="1:26">
      <c r="A237" s="155">
        <v>45436</v>
      </c>
      <c r="B237" s="156" t="s">
        <v>17</v>
      </c>
      <c r="C237" s="157">
        <f t="shared" ca="1" si="39"/>
        <v>160</v>
      </c>
      <c r="D237" s="158">
        <v>45436</v>
      </c>
      <c r="E237" s="158" t="str">
        <f t="shared" ca="1" si="42"/>
        <v>151-180 Days</v>
      </c>
      <c r="F237" s="159" t="s">
        <v>189</v>
      </c>
      <c r="G237" s="160" t="s">
        <v>312</v>
      </c>
      <c r="H237" s="165" t="s">
        <v>311</v>
      </c>
      <c r="I237" s="160">
        <v>5022.5</v>
      </c>
      <c r="J237" s="160">
        <v>0</v>
      </c>
      <c r="K237" s="159">
        <f t="shared" si="48"/>
        <v>5022.5</v>
      </c>
      <c r="L237" s="160">
        <v>1000</v>
      </c>
      <c r="M237" s="160">
        <v>0</v>
      </c>
      <c r="N237" s="162">
        <f t="shared" si="40"/>
        <v>1000</v>
      </c>
      <c r="O237" s="163">
        <f t="shared" si="41"/>
        <v>0.1991040318566451</v>
      </c>
      <c r="P237" s="162">
        <f t="shared" si="46"/>
        <v>0</v>
      </c>
      <c r="Q237" s="162">
        <f t="shared" si="47"/>
        <v>1000</v>
      </c>
      <c r="R237" s="173">
        <f t="shared" si="44"/>
        <v>50</v>
      </c>
      <c r="S237" s="156"/>
      <c r="T237" s="171">
        <f t="shared" si="45"/>
        <v>950</v>
      </c>
      <c r="U237" s="171"/>
      <c r="V237" s="156"/>
      <c r="W237" s="156"/>
      <c r="X237" s="164"/>
      <c r="Y237" s="156"/>
      <c r="Z237" s="160"/>
    </row>
    <row r="238" spans="1:26">
      <c r="A238" s="155">
        <v>45436</v>
      </c>
      <c r="B238" s="156" t="s">
        <v>17</v>
      </c>
      <c r="C238" s="157">
        <f t="shared" ca="1" si="39"/>
        <v>160</v>
      </c>
      <c r="D238" s="158">
        <v>45436</v>
      </c>
      <c r="E238" s="158" t="str">
        <f t="shared" ca="1" si="42"/>
        <v>151-180 Days</v>
      </c>
      <c r="F238" s="159" t="s">
        <v>189</v>
      </c>
      <c r="G238" s="160" t="s">
        <v>313</v>
      </c>
      <c r="H238" s="165" t="s">
        <v>311</v>
      </c>
      <c r="I238" s="160">
        <v>15372.87</v>
      </c>
      <c r="J238" s="160">
        <v>0</v>
      </c>
      <c r="K238" s="159">
        <f t="shared" si="48"/>
        <v>15372.87</v>
      </c>
      <c r="L238" s="160">
        <v>1530.4</v>
      </c>
      <c r="M238" s="160">
        <v>0</v>
      </c>
      <c r="N238" s="162">
        <f t="shared" si="40"/>
        <v>1530.4</v>
      </c>
      <c r="O238" s="163">
        <f t="shared" si="41"/>
        <v>9.9552002976672535E-2</v>
      </c>
      <c r="P238" s="162">
        <f t="shared" si="46"/>
        <v>0</v>
      </c>
      <c r="Q238" s="162">
        <f t="shared" si="47"/>
        <v>1530.4</v>
      </c>
      <c r="R238" s="173">
        <f t="shared" si="44"/>
        <v>76.52000000000001</v>
      </c>
      <c r="S238" s="156"/>
      <c r="T238" s="171">
        <f t="shared" si="45"/>
        <v>1453.88</v>
      </c>
      <c r="U238" s="171"/>
      <c r="V238" s="156"/>
      <c r="W238" s="156"/>
      <c r="X238" s="164"/>
      <c r="Y238" s="156"/>
      <c r="Z238" s="160"/>
    </row>
    <row r="239" spans="1:26">
      <c r="A239" s="155">
        <v>45436</v>
      </c>
      <c r="B239" s="156" t="s">
        <v>17</v>
      </c>
      <c r="C239" s="157">
        <f t="shared" ca="1" si="39"/>
        <v>160</v>
      </c>
      <c r="D239" s="158">
        <v>45436</v>
      </c>
      <c r="E239" s="158" t="str">
        <f t="shared" ca="1" si="42"/>
        <v>151-180 Days</v>
      </c>
      <c r="F239" s="159" t="s">
        <v>189</v>
      </c>
      <c r="G239" s="160" t="s">
        <v>314</v>
      </c>
      <c r="H239" s="165" t="s">
        <v>311</v>
      </c>
      <c r="I239" s="160">
        <v>5022.5</v>
      </c>
      <c r="J239" s="160">
        <v>0</v>
      </c>
      <c r="K239" s="159">
        <f t="shared" si="48"/>
        <v>5022.5</v>
      </c>
      <c r="L239" s="160">
        <v>1000</v>
      </c>
      <c r="M239" s="160">
        <v>0</v>
      </c>
      <c r="N239" s="162">
        <f t="shared" si="40"/>
        <v>1000</v>
      </c>
      <c r="O239" s="163">
        <f t="shared" si="41"/>
        <v>0.1991040318566451</v>
      </c>
      <c r="P239" s="162">
        <f t="shared" si="46"/>
        <v>0</v>
      </c>
      <c r="Q239" s="162">
        <f t="shared" si="47"/>
        <v>1000</v>
      </c>
      <c r="R239" s="173">
        <f t="shared" si="44"/>
        <v>50</v>
      </c>
      <c r="S239" s="156"/>
      <c r="T239" s="171">
        <f t="shared" si="45"/>
        <v>950</v>
      </c>
      <c r="U239" s="171"/>
      <c r="V239" s="156"/>
      <c r="W239" s="156"/>
      <c r="X239" s="164"/>
      <c r="Y239" s="156"/>
      <c r="Z239" s="160"/>
    </row>
    <row r="240" spans="1:26">
      <c r="A240" s="155">
        <v>45436</v>
      </c>
      <c r="B240" s="156" t="s">
        <v>17</v>
      </c>
      <c r="C240" s="157">
        <f t="shared" ca="1" si="39"/>
        <v>160</v>
      </c>
      <c r="D240" s="158">
        <v>45436</v>
      </c>
      <c r="E240" s="158" t="str">
        <f t="shared" ca="1" si="42"/>
        <v>151-180 Days</v>
      </c>
      <c r="F240" s="159" t="s">
        <v>189</v>
      </c>
      <c r="G240" s="160" t="s">
        <v>315</v>
      </c>
      <c r="H240" s="165" t="s">
        <v>311</v>
      </c>
      <c r="I240" s="160">
        <v>51609.21</v>
      </c>
      <c r="J240" s="160">
        <v>0</v>
      </c>
      <c r="K240" s="159">
        <f t="shared" si="48"/>
        <v>51609.21</v>
      </c>
      <c r="L240" s="160">
        <v>12844.5</v>
      </c>
      <c r="M240" s="160">
        <v>0</v>
      </c>
      <c r="N240" s="162">
        <f t="shared" si="40"/>
        <v>12844.5</v>
      </c>
      <c r="O240" s="163">
        <f t="shared" si="41"/>
        <v>0.24887999641924377</v>
      </c>
      <c r="P240" s="162">
        <f t="shared" si="46"/>
        <v>0</v>
      </c>
      <c r="Q240" s="162">
        <f t="shared" si="47"/>
        <v>12844.5</v>
      </c>
      <c r="R240" s="173">
        <f t="shared" si="44"/>
        <v>642.22500000000002</v>
      </c>
      <c r="S240" s="156"/>
      <c r="T240" s="171">
        <f t="shared" si="45"/>
        <v>12202.275</v>
      </c>
      <c r="U240" s="171"/>
      <c r="V240" s="156"/>
      <c r="W240" s="156"/>
      <c r="X240" s="164"/>
      <c r="Y240" s="156"/>
      <c r="Z240" s="160"/>
    </row>
    <row r="241" spans="1:26">
      <c r="A241" s="155">
        <v>45436</v>
      </c>
      <c r="B241" s="156" t="s">
        <v>17</v>
      </c>
      <c r="C241" s="157">
        <f t="shared" ca="1" si="39"/>
        <v>160</v>
      </c>
      <c r="D241" s="158">
        <v>45436</v>
      </c>
      <c r="E241" s="158" t="str">
        <f t="shared" ca="1" si="42"/>
        <v>151-180 Days</v>
      </c>
      <c r="F241" s="159" t="s">
        <v>189</v>
      </c>
      <c r="G241" s="160" t="s">
        <v>316</v>
      </c>
      <c r="H241" s="165" t="s">
        <v>311</v>
      </c>
      <c r="I241" s="160">
        <v>5699.54</v>
      </c>
      <c r="J241" s="160">
        <v>0</v>
      </c>
      <c r="K241" s="159">
        <f t="shared" si="48"/>
        <v>5699.54</v>
      </c>
      <c r="L241" s="160">
        <v>567.4</v>
      </c>
      <c r="M241" s="160">
        <v>0</v>
      </c>
      <c r="N241" s="162">
        <f t="shared" si="40"/>
        <v>567.4</v>
      </c>
      <c r="O241" s="163">
        <f t="shared" si="41"/>
        <v>9.9551893661593741E-2</v>
      </c>
      <c r="P241" s="162">
        <f t="shared" si="46"/>
        <v>0</v>
      </c>
      <c r="Q241" s="162">
        <f t="shared" si="47"/>
        <v>567.4</v>
      </c>
      <c r="R241" s="173">
        <f t="shared" si="44"/>
        <v>28.37</v>
      </c>
      <c r="S241" s="156"/>
      <c r="T241" s="171">
        <f t="shared" si="45"/>
        <v>539.03</v>
      </c>
      <c r="U241" s="171"/>
      <c r="V241" s="156"/>
      <c r="W241" s="156"/>
      <c r="X241" s="164"/>
      <c r="Y241" s="156"/>
      <c r="Z241" s="160"/>
    </row>
    <row r="242" spans="1:26">
      <c r="A242" s="155">
        <v>45436</v>
      </c>
      <c r="B242" s="156" t="s">
        <v>17</v>
      </c>
      <c r="C242" s="157">
        <f t="shared" ca="1" si="39"/>
        <v>160</v>
      </c>
      <c r="D242" s="158">
        <v>45436</v>
      </c>
      <c r="E242" s="158" t="str">
        <f t="shared" ca="1" si="42"/>
        <v>151-180 Days</v>
      </c>
      <c r="F242" s="159" t="s">
        <v>189</v>
      </c>
      <c r="G242" s="160">
        <v>1316695</v>
      </c>
      <c r="H242" s="165" t="s">
        <v>110</v>
      </c>
      <c r="I242" s="160">
        <v>3013500</v>
      </c>
      <c r="J242" s="160">
        <v>3013500</v>
      </c>
      <c r="K242" s="159">
        <f t="shared" si="48"/>
        <v>0</v>
      </c>
      <c r="L242" s="160">
        <v>600000</v>
      </c>
      <c r="M242" s="160">
        <v>0</v>
      </c>
      <c r="N242" s="162">
        <f t="shared" si="40"/>
        <v>600000</v>
      </c>
      <c r="O242" s="163">
        <f t="shared" si="41"/>
        <v>0.1991040318566451</v>
      </c>
      <c r="P242" s="162">
        <v>600000</v>
      </c>
      <c r="Q242" s="162">
        <f>N242-P242</f>
        <v>0</v>
      </c>
      <c r="R242" s="173">
        <f t="shared" si="44"/>
        <v>0</v>
      </c>
      <c r="S242" s="156"/>
      <c r="T242" s="171">
        <f t="shared" si="45"/>
        <v>0</v>
      </c>
      <c r="U242" s="171"/>
      <c r="V242" s="156"/>
      <c r="W242" s="156"/>
      <c r="X242" s="164"/>
      <c r="Y242" s="156"/>
      <c r="Z242" s="160"/>
    </row>
    <row r="243" spans="1:26">
      <c r="A243" s="155">
        <v>45436</v>
      </c>
      <c r="B243" s="156" t="s">
        <v>17</v>
      </c>
      <c r="C243" s="157">
        <f t="shared" ca="1" si="39"/>
        <v>160</v>
      </c>
      <c r="D243" s="158">
        <v>45436</v>
      </c>
      <c r="E243" s="158" t="str">
        <f t="shared" ca="1" si="42"/>
        <v>151-180 Days</v>
      </c>
      <c r="F243" s="159" t="s">
        <v>189</v>
      </c>
      <c r="G243" s="160" t="s">
        <v>317</v>
      </c>
      <c r="H243" s="165" t="s">
        <v>110</v>
      </c>
      <c r="I243" s="160">
        <v>1205400</v>
      </c>
      <c r="J243" s="160">
        <v>1205400</v>
      </c>
      <c r="K243" s="159">
        <f t="shared" si="48"/>
        <v>0</v>
      </c>
      <c r="L243" s="160">
        <v>240000</v>
      </c>
      <c r="M243" s="160">
        <v>0</v>
      </c>
      <c r="N243" s="162">
        <f t="shared" si="40"/>
        <v>240000</v>
      </c>
      <c r="O243" s="163">
        <f t="shared" si="41"/>
        <v>0.1991040318566451</v>
      </c>
      <c r="P243" s="162">
        <f>O243*J243</f>
        <v>240000</v>
      </c>
      <c r="Q243" s="162">
        <f>O243*K243</f>
        <v>0</v>
      </c>
      <c r="R243" s="173">
        <f t="shared" si="44"/>
        <v>0</v>
      </c>
      <c r="S243" s="156"/>
      <c r="T243" s="171">
        <f t="shared" si="45"/>
        <v>0</v>
      </c>
      <c r="U243" s="171"/>
      <c r="V243" s="156"/>
      <c r="W243" s="156"/>
      <c r="X243" s="164"/>
      <c r="Y243" s="156"/>
      <c r="Z243" s="160"/>
    </row>
    <row r="244" spans="1:26">
      <c r="A244" s="155">
        <v>45436</v>
      </c>
      <c r="B244" s="156" t="s">
        <v>17</v>
      </c>
      <c r="C244" s="157">
        <f t="shared" ca="1" si="39"/>
        <v>160</v>
      </c>
      <c r="D244" s="158">
        <v>45436</v>
      </c>
      <c r="E244" s="158" t="str">
        <f t="shared" ca="1" si="42"/>
        <v>151-180 Days</v>
      </c>
      <c r="F244" s="159" t="s">
        <v>189</v>
      </c>
      <c r="G244" s="160" t="s">
        <v>318</v>
      </c>
      <c r="H244" s="165" t="s">
        <v>46</v>
      </c>
      <c r="I244" s="160">
        <v>22099</v>
      </c>
      <c r="J244" s="160">
        <f>I244</f>
        <v>22099</v>
      </c>
      <c r="K244" s="159">
        <f t="shared" si="48"/>
        <v>0</v>
      </c>
      <c r="L244" s="160">
        <v>2200</v>
      </c>
      <c r="M244" s="160">
        <v>0</v>
      </c>
      <c r="N244" s="162">
        <f t="shared" si="40"/>
        <v>2200</v>
      </c>
      <c r="O244" s="163">
        <f t="shared" si="41"/>
        <v>9.9552015928322551E-2</v>
      </c>
      <c r="P244" s="162">
        <f>N244</f>
        <v>2200</v>
      </c>
      <c r="Q244" s="162">
        <f>N244-P244</f>
        <v>0</v>
      </c>
      <c r="R244" s="173">
        <f t="shared" si="44"/>
        <v>0</v>
      </c>
      <c r="S244" s="171"/>
      <c r="T244" s="171">
        <f t="shared" si="45"/>
        <v>0</v>
      </c>
      <c r="U244" s="171"/>
      <c r="V244" s="171"/>
      <c r="W244" s="156"/>
      <c r="X244" s="164"/>
      <c r="Y244" s="156"/>
      <c r="Z244" s="160"/>
    </row>
    <row r="245" spans="1:26">
      <c r="A245" s="155">
        <v>45437</v>
      </c>
      <c r="B245" s="156" t="s">
        <v>17</v>
      </c>
      <c r="C245" s="157">
        <f t="shared" ca="1" si="39"/>
        <v>159</v>
      </c>
      <c r="D245" s="158">
        <v>45437</v>
      </c>
      <c r="E245" s="158" t="str">
        <f t="shared" ca="1" si="42"/>
        <v>151-180 Days</v>
      </c>
      <c r="F245" s="159" t="s">
        <v>189</v>
      </c>
      <c r="G245" s="160" t="s">
        <v>319</v>
      </c>
      <c r="H245" s="165" t="s">
        <v>320</v>
      </c>
      <c r="I245" s="160">
        <v>71141224.359999999</v>
      </c>
      <c r="J245" s="160">
        <v>71141224.359999999</v>
      </c>
      <c r="K245" s="159">
        <f t="shared" si="48"/>
        <v>0</v>
      </c>
      <c r="L245" s="160">
        <v>7082393.2000000002</v>
      </c>
      <c r="M245" s="160">
        <v>0</v>
      </c>
      <c r="N245" s="162">
        <f t="shared" si="40"/>
        <v>7082393.2000000002</v>
      </c>
      <c r="O245" s="163">
        <f t="shared" si="41"/>
        <v>9.9553996486770616E-2</v>
      </c>
      <c r="P245" s="162">
        <f>O245*J245</f>
        <v>7082393.2000000002</v>
      </c>
      <c r="Q245" s="162">
        <f>O245*K245</f>
        <v>0</v>
      </c>
      <c r="R245" s="173">
        <f t="shared" si="44"/>
        <v>0</v>
      </c>
      <c r="S245" s="156"/>
      <c r="T245" s="171">
        <f t="shared" si="45"/>
        <v>0</v>
      </c>
      <c r="U245" s="171"/>
      <c r="V245" s="156"/>
      <c r="W245" s="156"/>
      <c r="X245" s="164"/>
      <c r="Y245" s="156"/>
      <c r="Z245" s="160"/>
    </row>
    <row r="246" spans="1:26">
      <c r="A246" s="155">
        <v>45439</v>
      </c>
      <c r="B246" s="156" t="s">
        <v>17</v>
      </c>
      <c r="C246" s="157">
        <f t="shared" ca="1" si="39"/>
        <v>157</v>
      </c>
      <c r="D246" s="158">
        <v>45438</v>
      </c>
      <c r="E246" s="158" t="str">
        <f t="shared" ca="1" si="42"/>
        <v>151-180 Days</v>
      </c>
      <c r="F246" s="159" t="s">
        <v>189</v>
      </c>
      <c r="G246" s="160">
        <v>1316703</v>
      </c>
      <c r="H246" s="165" t="s">
        <v>321</v>
      </c>
      <c r="I246" s="160">
        <v>131589.5</v>
      </c>
      <c r="J246" s="160">
        <v>131589.5</v>
      </c>
      <c r="K246" s="159">
        <v>0</v>
      </c>
      <c r="L246" s="160">
        <v>13100</v>
      </c>
      <c r="M246" s="160">
        <v>0</v>
      </c>
      <c r="N246" s="162">
        <f t="shared" si="40"/>
        <v>13100</v>
      </c>
      <c r="O246" s="163">
        <f t="shared" si="41"/>
        <v>9.9552015928322551E-2</v>
      </c>
      <c r="P246" s="162">
        <f>O246*J246</f>
        <v>13100</v>
      </c>
      <c r="Q246" s="162">
        <f t="shared" ref="Q246:Q251" si="49">N246-P246</f>
        <v>0</v>
      </c>
      <c r="R246" s="173">
        <f t="shared" si="44"/>
        <v>0</v>
      </c>
      <c r="S246" s="156"/>
      <c r="T246" s="171">
        <f t="shared" si="45"/>
        <v>0</v>
      </c>
      <c r="U246" s="171"/>
      <c r="V246" s="156"/>
      <c r="W246" s="156"/>
      <c r="X246" s="164"/>
      <c r="Y246" s="156"/>
      <c r="Z246" s="160"/>
    </row>
    <row r="247" spans="1:26">
      <c r="A247" s="155">
        <v>45440</v>
      </c>
      <c r="B247" s="156" t="s">
        <v>17</v>
      </c>
      <c r="C247" s="157">
        <f t="shared" ca="1" si="39"/>
        <v>156</v>
      </c>
      <c r="D247" s="158">
        <v>45440</v>
      </c>
      <c r="E247" s="158" t="str">
        <f t="shared" ca="1" si="42"/>
        <v>151-180 Days</v>
      </c>
      <c r="F247" s="159" t="s">
        <v>189</v>
      </c>
      <c r="G247" s="160" t="s">
        <v>322</v>
      </c>
      <c r="H247" s="165" t="s">
        <v>140</v>
      </c>
      <c r="I247" s="160">
        <v>1780</v>
      </c>
      <c r="J247" s="160">
        <v>1780</v>
      </c>
      <c r="K247" s="159">
        <f t="shared" ref="K247:K310" si="50">I247-J247</f>
        <v>0</v>
      </c>
      <c r="L247" s="160">
        <v>177.2</v>
      </c>
      <c r="M247" s="160">
        <v>0</v>
      </c>
      <c r="N247" s="162">
        <f t="shared" si="40"/>
        <v>177.2</v>
      </c>
      <c r="O247" s="163">
        <f t="shared" si="41"/>
        <v>9.9550561797752804E-2</v>
      </c>
      <c r="P247" s="162">
        <v>0</v>
      </c>
      <c r="Q247" s="162">
        <f t="shared" si="49"/>
        <v>177.2</v>
      </c>
      <c r="R247" s="173">
        <f t="shared" si="44"/>
        <v>8.86</v>
      </c>
      <c r="S247" s="156"/>
      <c r="T247" s="171">
        <f t="shared" si="45"/>
        <v>168.33999999999997</v>
      </c>
      <c r="U247" s="171"/>
      <c r="V247" s="156"/>
      <c r="W247" s="156"/>
      <c r="X247" s="164"/>
      <c r="Y247" s="156"/>
      <c r="Z247" s="160"/>
    </row>
    <row r="248" spans="1:26">
      <c r="A248" s="155">
        <v>45440</v>
      </c>
      <c r="B248" s="156" t="s">
        <v>17</v>
      </c>
      <c r="C248" s="157">
        <f t="shared" ca="1" si="39"/>
        <v>156</v>
      </c>
      <c r="D248" s="158">
        <v>45440</v>
      </c>
      <c r="E248" s="158" t="str">
        <f t="shared" ca="1" si="42"/>
        <v>151-180 Days</v>
      </c>
      <c r="F248" s="159" t="s">
        <v>189</v>
      </c>
      <c r="G248" s="160" t="s">
        <v>323</v>
      </c>
      <c r="H248" s="165" t="s">
        <v>46</v>
      </c>
      <c r="I248" s="160">
        <v>325241.53000000003</v>
      </c>
      <c r="J248" s="160">
        <f>I248</f>
        <v>325241.53000000003</v>
      </c>
      <c r="K248" s="159">
        <f t="shared" si="50"/>
        <v>0</v>
      </c>
      <c r="L248" s="160">
        <v>32378.45</v>
      </c>
      <c r="M248" s="160">
        <v>0</v>
      </c>
      <c r="N248" s="162">
        <f t="shared" si="40"/>
        <v>32378.45</v>
      </c>
      <c r="O248" s="163">
        <f t="shared" si="41"/>
        <v>9.9552016004844146E-2</v>
      </c>
      <c r="P248" s="162">
        <f>N248</f>
        <v>32378.45</v>
      </c>
      <c r="Q248" s="162">
        <f t="shared" si="49"/>
        <v>0</v>
      </c>
      <c r="R248" s="173">
        <f t="shared" si="44"/>
        <v>0</v>
      </c>
      <c r="S248" s="171"/>
      <c r="T248" s="171">
        <f t="shared" si="45"/>
        <v>0</v>
      </c>
      <c r="U248" s="171"/>
      <c r="V248" s="171"/>
      <c r="W248" s="156"/>
      <c r="X248" s="164"/>
      <c r="Y248" s="156"/>
      <c r="Z248" s="160"/>
    </row>
    <row r="249" spans="1:26">
      <c r="A249" s="155">
        <v>45440</v>
      </c>
      <c r="B249" s="156" t="s">
        <v>17</v>
      </c>
      <c r="C249" s="157">
        <f t="shared" ca="1" si="39"/>
        <v>156</v>
      </c>
      <c r="D249" s="158">
        <v>45440</v>
      </c>
      <c r="E249" s="158" t="str">
        <f t="shared" ca="1" si="42"/>
        <v>151-180 Days</v>
      </c>
      <c r="F249" s="159" t="s">
        <v>189</v>
      </c>
      <c r="G249" s="160" t="s">
        <v>324</v>
      </c>
      <c r="H249" s="165" t="s">
        <v>46</v>
      </c>
      <c r="I249" s="160">
        <v>113106.65</v>
      </c>
      <c r="J249" s="160">
        <f>I249</f>
        <v>113106.65</v>
      </c>
      <c r="K249" s="159">
        <f t="shared" si="50"/>
        <v>0</v>
      </c>
      <c r="L249" s="160">
        <v>11260</v>
      </c>
      <c r="M249" s="160">
        <v>0</v>
      </c>
      <c r="N249" s="162">
        <f t="shared" si="40"/>
        <v>11260</v>
      </c>
      <c r="O249" s="163">
        <f t="shared" si="41"/>
        <v>9.9552059936352105E-2</v>
      </c>
      <c r="P249" s="162">
        <f>N249</f>
        <v>11260</v>
      </c>
      <c r="Q249" s="162">
        <f t="shared" si="49"/>
        <v>0</v>
      </c>
      <c r="R249" s="173">
        <f t="shared" si="44"/>
        <v>0</v>
      </c>
      <c r="S249" s="171"/>
      <c r="T249" s="171">
        <f t="shared" si="45"/>
        <v>0</v>
      </c>
      <c r="U249" s="171"/>
      <c r="V249" s="171"/>
      <c r="W249" s="156"/>
      <c r="X249" s="164"/>
      <c r="Y249" s="156"/>
      <c r="Z249" s="160"/>
    </row>
    <row r="250" spans="1:26">
      <c r="A250" s="155">
        <v>45440</v>
      </c>
      <c r="B250" s="156" t="s">
        <v>17</v>
      </c>
      <c r="C250" s="157">
        <f t="shared" ca="1" si="39"/>
        <v>156</v>
      </c>
      <c r="D250" s="158">
        <v>45440</v>
      </c>
      <c r="E250" s="158" t="str">
        <f t="shared" ca="1" si="42"/>
        <v>151-180 Days</v>
      </c>
      <c r="F250" s="159" t="s">
        <v>189</v>
      </c>
      <c r="G250" s="160" t="s">
        <v>325</v>
      </c>
      <c r="H250" s="165" t="s">
        <v>46</v>
      </c>
      <c r="I250" s="160">
        <v>12555.75</v>
      </c>
      <c r="J250" s="160">
        <f>I250</f>
        <v>12555.75</v>
      </c>
      <c r="K250" s="159">
        <f t="shared" si="50"/>
        <v>0</v>
      </c>
      <c r="L250" s="160">
        <v>1249.95</v>
      </c>
      <c r="M250" s="160">
        <v>0</v>
      </c>
      <c r="N250" s="162">
        <f t="shared" si="40"/>
        <v>1249.95</v>
      </c>
      <c r="O250" s="163">
        <f t="shared" si="41"/>
        <v>9.9551998088525176E-2</v>
      </c>
      <c r="P250" s="162">
        <f>N250</f>
        <v>1249.95</v>
      </c>
      <c r="Q250" s="162">
        <f t="shared" si="49"/>
        <v>0</v>
      </c>
      <c r="R250" s="173">
        <f t="shared" si="44"/>
        <v>0</v>
      </c>
      <c r="S250" s="171"/>
      <c r="T250" s="171">
        <f t="shared" si="45"/>
        <v>0</v>
      </c>
      <c r="U250" s="171"/>
      <c r="V250" s="171"/>
      <c r="W250" s="156"/>
      <c r="X250" s="164"/>
      <c r="Y250" s="156"/>
      <c r="Z250" s="160"/>
    </row>
    <row r="251" spans="1:26">
      <c r="A251" s="155">
        <v>45440</v>
      </c>
      <c r="B251" s="156" t="s">
        <v>17</v>
      </c>
      <c r="C251" s="157">
        <f t="shared" ca="1" si="39"/>
        <v>156</v>
      </c>
      <c r="D251" s="158">
        <v>45440</v>
      </c>
      <c r="E251" s="158" t="str">
        <f t="shared" ca="1" si="42"/>
        <v>151-180 Days</v>
      </c>
      <c r="F251" s="159" t="s">
        <v>189</v>
      </c>
      <c r="G251" s="160" t="s">
        <v>326</v>
      </c>
      <c r="H251" s="165" t="s">
        <v>46</v>
      </c>
      <c r="I251" s="160">
        <v>15067.5</v>
      </c>
      <c r="J251" s="160">
        <f>I251</f>
        <v>15067.5</v>
      </c>
      <c r="K251" s="159">
        <f t="shared" si="50"/>
        <v>0</v>
      </c>
      <c r="L251" s="160">
        <v>1500</v>
      </c>
      <c r="M251" s="160">
        <v>0</v>
      </c>
      <c r="N251" s="162">
        <f t="shared" si="40"/>
        <v>1500</v>
      </c>
      <c r="O251" s="163">
        <f t="shared" si="41"/>
        <v>9.9552015928322551E-2</v>
      </c>
      <c r="P251" s="162">
        <f>N251</f>
        <v>1500</v>
      </c>
      <c r="Q251" s="162">
        <f t="shared" si="49"/>
        <v>0</v>
      </c>
      <c r="R251" s="173">
        <f t="shared" si="44"/>
        <v>0</v>
      </c>
      <c r="S251" s="171"/>
      <c r="T251" s="171">
        <f t="shared" si="45"/>
        <v>0</v>
      </c>
      <c r="U251" s="171"/>
      <c r="V251" s="171"/>
      <c r="W251" s="156"/>
      <c r="X251" s="164"/>
      <c r="Y251" s="156"/>
      <c r="Z251" s="160"/>
    </row>
    <row r="252" spans="1:26">
      <c r="A252" s="155">
        <v>45448</v>
      </c>
      <c r="B252" s="156" t="s">
        <v>17</v>
      </c>
      <c r="C252" s="157">
        <f t="shared" ca="1" si="39"/>
        <v>148</v>
      </c>
      <c r="D252" s="158">
        <v>45448</v>
      </c>
      <c r="E252" s="158" t="str">
        <f t="shared" ca="1" si="42"/>
        <v>121-150 Days</v>
      </c>
      <c r="F252" s="159" t="s">
        <v>189</v>
      </c>
      <c r="G252" s="160" t="s">
        <v>328</v>
      </c>
      <c r="H252" s="165" t="s">
        <v>261</v>
      </c>
      <c r="I252" s="160">
        <v>1400047.99</v>
      </c>
      <c r="J252" s="160">
        <f>I252</f>
        <v>1400047.99</v>
      </c>
      <c r="K252" s="159">
        <f t="shared" si="50"/>
        <v>0</v>
      </c>
      <c r="L252" s="160">
        <v>139377.60000000001</v>
      </c>
      <c r="M252" s="160">
        <v>0</v>
      </c>
      <c r="N252" s="162">
        <f t="shared" si="40"/>
        <v>139377.60000000001</v>
      </c>
      <c r="O252" s="163">
        <f t="shared" si="41"/>
        <v>9.9552016070534849E-2</v>
      </c>
      <c r="P252" s="162">
        <f t="shared" ref="P252:P283" si="51">O252*J252</f>
        <v>139377.60000000001</v>
      </c>
      <c r="Q252" s="162">
        <f t="shared" ref="Q252:Q283" si="52">O252*K252</f>
        <v>0</v>
      </c>
      <c r="R252" s="173">
        <f t="shared" si="44"/>
        <v>0</v>
      </c>
      <c r="S252" s="156"/>
      <c r="T252" s="171">
        <f t="shared" si="45"/>
        <v>0</v>
      </c>
      <c r="U252" s="171"/>
      <c r="V252" s="156"/>
      <c r="W252" s="156"/>
      <c r="X252" s="164"/>
      <c r="Y252" s="156"/>
      <c r="Z252" s="160"/>
    </row>
    <row r="253" spans="1:26">
      <c r="A253" s="155">
        <v>45449</v>
      </c>
      <c r="B253" s="156" t="s">
        <v>17</v>
      </c>
      <c r="C253" s="157">
        <f t="shared" ca="1" si="39"/>
        <v>147</v>
      </c>
      <c r="D253" s="158">
        <v>45449</v>
      </c>
      <c r="E253" s="158" t="str">
        <f t="shared" ca="1" si="42"/>
        <v>121-150 Days</v>
      </c>
      <c r="F253" s="159" t="s">
        <v>189</v>
      </c>
      <c r="G253" s="160" t="s">
        <v>329</v>
      </c>
      <c r="H253" s="161" t="s">
        <v>20</v>
      </c>
      <c r="I253" s="160">
        <v>4563744.68</v>
      </c>
      <c r="J253" s="160">
        <v>4563744.68</v>
      </c>
      <c r="K253" s="159">
        <f t="shared" si="50"/>
        <v>0</v>
      </c>
      <c r="L253" s="160"/>
      <c r="M253" s="160">
        <v>0</v>
      </c>
      <c r="N253" s="162">
        <f t="shared" si="40"/>
        <v>0</v>
      </c>
      <c r="O253" s="163">
        <f t="shared" si="41"/>
        <v>0</v>
      </c>
      <c r="P253" s="162">
        <f t="shared" si="51"/>
        <v>0</v>
      </c>
      <c r="Q253" s="162">
        <f t="shared" si="52"/>
        <v>0</v>
      </c>
      <c r="R253" s="173">
        <f t="shared" si="44"/>
        <v>0</v>
      </c>
      <c r="S253" s="156"/>
      <c r="T253" s="171">
        <f t="shared" si="45"/>
        <v>0</v>
      </c>
      <c r="U253" s="171"/>
      <c r="V253" s="156"/>
      <c r="W253" s="156"/>
      <c r="X253" s="164"/>
      <c r="Y253" s="156"/>
      <c r="Z253" s="160"/>
    </row>
    <row r="254" spans="1:26">
      <c r="A254" s="155">
        <v>45450</v>
      </c>
      <c r="B254" s="156" t="s">
        <v>17</v>
      </c>
      <c r="C254" s="157">
        <f t="shared" ca="1" si="39"/>
        <v>146</v>
      </c>
      <c r="D254" s="158">
        <v>45450</v>
      </c>
      <c r="E254" s="158" t="str">
        <f t="shared" ca="1" si="42"/>
        <v>121-150 Days</v>
      </c>
      <c r="F254" s="159" t="s">
        <v>189</v>
      </c>
      <c r="G254" s="160" t="s">
        <v>330</v>
      </c>
      <c r="H254" s="165" t="s">
        <v>265</v>
      </c>
      <c r="I254" s="160">
        <v>24592202.16</v>
      </c>
      <c r="J254" s="160">
        <v>24592202.16</v>
      </c>
      <c r="K254" s="159">
        <f t="shared" si="50"/>
        <v>0</v>
      </c>
      <c r="L254" s="160">
        <v>2448203.2999999998</v>
      </c>
      <c r="M254" s="160">
        <v>0</v>
      </c>
      <c r="N254" s="162">
        <f t="shared" si="40"/>
        <v>2448203.2999999998</v>
      </c>
      <c r="O254" s="163">
        <f t="shared" si="41"/>
        <v>9.9552015881769235E-2</v>
      </c>
      <c r="P254" s="162">
        <f t="shared" si="51"/>
        <v>2448203.2999999998</v>
      </c>
      <c r="Q254" s="162">
        <f t="shared" si="52"/>
        <v>0</v>
      </c>
      <c r="R254" s="173">
        <f t="shared" si="44"/>
        <v>0</v>
      </c>
      <c r="S254" s="156"/>
      <c r="T254" s="171">
        <f t="shared" si="45"/>
        <v>0</v>
      </c>
      <c r="U254" s="171"/>
      <c r="V254" s="156"/>
      <c r="W254" s="156"/>
      <c r="X254" s="164"/>
      <c r="Y254" s="156"/>
      <c r="Z254" s="160"/>
    </row>
    <row r="255" spans="1:26">
      <c r="A255" s="155">
        <v>45454</v>
      </c>
      <c r="B255" s="156" t="s">
        <v>17</v>
      </c>
      <c r="C255" s="157">
        <f t="shared" ca="1" si="39"/>
        <v>142</v>
      </c>
      <c r="D255" s="158">
        <v>45454</v>
      </c>
      <c r="E255" s="158" t="str">
        <f t="shared" ca="1" si="42"/>
        <v>121-150 Days</v>
      </c>
      <c r="F255" s="159" t="s">
        <v>189</v>
      </c>
      <c r="G255" s="160">
        <v>1316886</v>
      </c>
      <c r="H255" s="165" t="s">
        <v>214</v>
      </c>
      <c r="I255" s="160">
        <v>806680</v>
      </c>
      <c r="J255" s="160">
        <v>806680</v>
      </c>
      <c r="K255" s="159">
        <f t="shared" si="50"/>
        <v>0</v>
      </c>
      <c r="L255" s="160">
        <v>80000</v>
      </c>
      <c r="M255" s="160">
        <v>0</v>
      </c>
      <c r="N255" s="162">
        <f t="shared" si="40"/>
        <v>80000</v>
      </c>
      <c r="O255" s="163">
        <f t="shared" si="41"/>
        <v>9.9171914513809689E-2</v>
      </c>
      <c r="P255" s="162">
        <f t="shared" si="51"/>
        <v>80000</v>
      </c>
      <c r="Q255" s="162">
        <f t="shared" si="52"/>
        <v>0</v>
      </c>
      <c r="R255" s="173">
        <f t="shared" si="44"/>
        <v>0</v>
      </c>
      <c r="S255" s="156"/>
      <c r="T255" s="171">
        <f t="shared" si="45"/>
        <v>0</v>
      </c>
      <c r="U255" s="171"/>
      <c r="V255" s="156"/>
      <c r="W255" s="156"/>
      <c r="X255" s="164"/>
      <c r="Y255" s="156"/>
      <c r="Z255" s="160"/>
    </row>
    <row r="256" spans="1:26">
      <c r="A256" s="155">
        <v>45454</v>
      </c>
      <c r="B256" s="156" t="s">
        <v>17</v>
      </c>
      <c r="C256" s="157">
        <f t="shared" ca="1" si="39"/>
        <v>142</v>
      </c>
      <c r="D256" s="158">
        <v>45454</v>
      </c>
      <c r="E256" s="158" t="str">
        <f t="shared" ca="1" si="42"/>
        <v>121-150 Days</v>
      </c>
      <c r="F256" s="159" t="s">
        <v>189</v>
      </c>
      <c r="G256" s="160" t="s">
        <v>331</v>
      </c>
      <c r="H256" s="165" t="s">
        <v>332</v>
      </c>
      <c r="I256" s="160">
        <v>75229.679999999993</v>
      </c>
      <c r="J256" s="160">
        <v>75229.679999999993</v>
      </c>
      <c r="K256" s="159">
        <f t="shared" si="50"/>
        <v>0</v>
      </c>
      <c r="L256" s="160">
        <v>7489.27</v>
      </c>
      <c r="M256" s="160">
        <v>0</v>
      </c>
      <c r="N256" s="162">
        <f t="shared" si="40"/>
        <v>7489.27</v>
      </c>
      <c r="O256" s="163">
        <f t="shared" si="41"/>
        <v>9.9552065089204167E-2</v>
      </c>
      <c r="P256" s="162">
        <f t="shared" si="51"/>
        <v>7489.27</v>
      </c>
      <c r="Q256" s="162">
        <f t="shared" si="52"/>
        <v>0</v>
      </c>
      <c r="R256" s="173">
        <f t="shared" si="44"/>
        <v>0</v>
      </c>
      <c r="S256" s="156"/>
      <c r="T256" s="171">
        <f t="shared" si="45"/>
        <v>0</v>
      </c>
      <c r="U256" s="171"/>
      <c r="V256" s="156"/>
      <c r="W256" s="156"/>
      <c r="X256" s="164"/>
      <c r="Y256" s="156"/>
      <c r="Z256" s="160"/>
    </row>
    <row r="257" spans="1:26">
      <c r="A257" s="155">
        <v>45456</v>
      </c>
      <c r="B257" s="156" t="s">
        <v>17</v>
      </c>
      <c r="C257" s="157">
        <f t="shared" ca="1" si="39"/>
        <v>140</v>
      </c>
      <c r="D257" s="158">
        <v>45456</v>
      </c>
      <c r="E257" s="158" t="str">
        <f t="shared" ca="1" si="42"/>
        <v>121-150 Days</v>
      </c>
      <c r="F257" s="159" t="s">
        <v>281</v>
      </c>
      <c r="G257" s="160">
        <v>1316898</v>
      </c>
      <c r="H257" s="165" t="s">
        <v>214</v>
      </c>
      <c r="I257" s="160">
        <v>922976.53</v>
      </c>
      <c r="J257" s="160">
        <v>922976.53</v>
      </c>
      <c r="K257" s="159">
        <f t="shared" si="50"/>
        <v>0</v>
      </c>
      <c r="L257" s="160">
        <v>108740.28</v>
      </c>
      <c r="M257" s="160"/>
      <c r="N257" s="162">
        <f t="shared" si="40"/>
        <v>108740.28</v>
      </c>
      <c r="O257" s="163">
        <f t="shared" si="41"/>
        <v>0.11781478343766769</v>
      </c>
      <c r="P257" s="162">
        <f t="shared" si="51"/>
        <v>108740.28</v>
      </c>
      <c r="Q257" s="162">
        <f t="shared" si="52"/>
        <v>0</v>
      </c>
      <c r="R257" s="173">
        <f t="shared" si="44"/>
        <v>0</v>
      </c>
      <c r="S257" s="156"/>
      <c r="T257" s="171">
        <f t="shared" si="45"/>
        <v>0</v>
      </c>
      <c r="U257" s="171"/>
      <c r="V257" s="156"/>
      <c r="W257" s="156"/>
      <c r="X257" s="164"/>
      <c r="Y257" s="156"/>
      <c r="Z257" s="160"/>
    </row>
    <row r="258" spans="1:26">
      <c r="A258" s="155">
        <v>45456</v>
      </c>
      <c r="B258" s="156" t="s">
        <v>17</v>
      </c>
      <c r="C258" s="157">
        <f t="shared" ref="C258:C321" ca="1" si="53">TODAY()-A258</f>
        <v>140</v>
      </c>
      <c r="D258" s="158">
        <v>45456</v>
      </c>
      <c r="E258" s="158" t="str">
        <f t="shared" ca="1" si="42"/>
        <v>121-150 Days</v>
      </c>
      <c r="F258" s="159" t="s">
        <v>281</v>
      </c>
      <c r="G258" s="160" t="s">
        <v>333</v>
      </c>
      <c r="H258" s="165" t="s">
        <v>199</v>
      </c>
      <c r="I258" s="160">
        <v>39010</v>
      </c>
      <c r="J258" s="160">
        <v>39010</v>
      </c>
      <c r="K258" s="159">
        <f t="shared" si="50"/>
        <v>0</v>
      </c>
      <c r="L258" s="160">
        <v>7767.05</v>
      </c>
      <c r="M258" s="160">
        <v>0</v>
      </c>
      <c r="N258" s="162">
        <f t="shared" ref="N258:N321" si="54">L258+M258</f>
        <v>7767.05</v>
      </c>
      <c r="O258" s="163">
        <f t="shared" ref="O258:O321" si="55">N258/I258</f>
        <v>0.19910407587798001</v>
      </c>
      <c r="P258" s="162">
        <f t="shared" si="51"/>
        <v>7767.05</v>
      </c>
      <c r="Q258" s="162">
        <f t="shared" si="52"/>
        <v>0</v>
      </c>
      <c r="R258" s="173">
        <f t="shared" si="44"/>
        <v>0</v>
      </c>
      <c r="S258" s="156"/>
      <c r="T258" s="171">
        <f t="shared" si="45"/>
        <v>0</v>
      </c>
      <c r="U258" s="171"/>
      <c r="V258" s="156"/>
      <c r="W258" s="156"/>
      <c r="X258" s="164"/>
      <c r="Y258" s="156"/>
      <c r="Z258" s="160"/>
    </row>
    <row r="259" spans="1:26">
      <c r="A259" s="155">
        <v>45461</v>
      </c>
      <c r="B259" s="156" t="s">
        <v>17</v>
      </c>
      <c r="C259" s="157">
        <f t="shared" ca="1" si="53"/>
        <v>135</v>
      </c>
      <c r="D259" s="158">
        <v>45461</v>
      </c>
      <c r="E259" s="158" t="str">
        <f t="shared" ref="E259:E322" ca="1" si="56">VLOOKUP(C259,$V$2:$W$9,2,TRUE)</f>
        <v>121-150 Days</v>
      </c>
      <c r="F259" s="159" t="s">
        <v>281</v>
      </c>
      <c r="G259" s="160" t="s">
        <v>334</v>
      </c>
      <c r="H259" s="165" t="s">
        <v>335</v>
      </c>
      <c r="I259" s="160">
        <v>477900.92</v>
      </c>
      <c r="J259" s="160">
        <v>477900.92</v>
      </c>
      <c r="K259" s="159">
        <f t="shared" si="50"/>
        <v>0</v>
      </c>
      <c r="L259" s="160">
        <v>118940</v>
      </c>
      <c r="M259" s="160">
        <v>0</v>
      </c>
      <c r="N259" s="162">
        <f t="shared" si="54"/>
        <v>118940</v>
      </c>
      <c r="O259" s="163">
        <f t="shared" si="55"/>
        <v>0.24888003982080639</v>
      </c>
      <c r="P259" s="162">
        <f t="shared" si="51"/>
        <v>118940</v>
      </c>
      <c r="Q259" s="162">
        <f t="shared" si="52"/>
        <v>0</v>
      </c>
      <c r="R259" s="173">
        <f t="shared" ref="R259:R317" si="57">Q259*5%</f>
        <v>0</v>
      </c>
      <c r="S259" s="156"/>
      <c r="T259" s="171">
        <f t="shared" ref="T259:T322" si="58">Q259-R259-S259</f>
        <v>0</v>
      </c>
      <c r="U259" s="171"/>
      <c r="V259" s="156"/>
      <c r="W259" s="156"/>
      <c r="X259" s="164"/>
      <c r="Y259" s="156"/>
      <c r="Z259" s="160"/>
    </row>
    <row r="260" spans="1:26">
      <c r="A260" s="155">
        <v>45461</v>
      </c>
      <c r="B260" s="156" t="s">
        <v>17</v>
      </c>
      <c r="C260" s="157">
        <f t="shared" ca="1" si="53"/>
        <v>135</v>
      </c>
      <c r="D260" s="158">
        <v>45461</v>
      </c>
      <c r="E260" s="158" t="str">
        <f t="shared" ca="1" si="56"/>
        <v>121-150 Days</v>
      </c>
      <c r="F260" s="159" t="s">
        <v>281</v>
      </c>
      <c r="G260" s="160" t="s">
        <v>336</v>
      </c>
      <c r="H260" s="165" t="s">
        <v>335</v>
      </c>
      <c r="I260" s="160">
        <v>91660.63</v>
      </c>
      <c r="J260" s="160">
        <v>91660.63</v>
      </c>
      <c r="K260" s="159">
        <f t="shared" si="50"/>
        <v>0</v>
      </c>
      <c r="L260" s="160">
        <v>22812.5</v>
      </c>
      <c r="M260" s="160">
        <v>0</v>
      </c>
      <c r="N260" s="162">
        <f t="shared" si="54"/>
        <v>22812.5</v>
      </c>
      <c r="O260" s="163">
        <f t="shared" si="55"/>
        <v>0.2488800262446374</v>
      </c>
      <c r="P260" s="162">
        <f t="shared" si="51"/>
        <v>22812.5</v>
      </c>
      <c r="Q260" s="162">
        <f t="shared" si="52"/>
        <v>0</v>
      </c>
      <c r="R260" s="173">
        <f t="shared" si="57"/>
        <v>0</v>
      </c>
      <c r="S260" s="156"/>
      <c r="T260" s="171">
        <f t="shared" si="58"/>
        <v>0</v>
      </c>
      <c r="U260" s="171"/>
      <c r="V260" s="156"/>
      <c r="W260" s="156"/>
      <c r="X260" s="164"/>
      <c r="Y260" s="156"/>
      <c r="Z260" s="160"/>
    </row>
    <row r="261" spans="1:26">
      <c r="A261" s="155">
        <v>45461</v>
      </c>
      <c r="B261" s="156" t="s">
        <v>17</v>
      </c>
      <c r="C261" s="157">
        <f t="shared" ca="1" si="53"/>
        <v>135</v>
      </c>
      <c r="D261" s="158">
        <v>45461</v>
      </c>
      <c r="E261" s="158" t="str">
        <f t="shared" ca="1" si="56"/>
        <v>121-150 Days</v>
      </c>
      <c r="F261" s="159" t="s">
        <v>281</v>
      </c>
      <c r="G261" s="160" t="s">
        <v>337</v>
      </c>
      <c r="H261" s="165" t="s">
        <v>335</v>
      </c>
      <c r="I261" s="160">
        <v>42605.87</v>
      </c>
      <c r="J261" s="160">
        <v>42605.87</v>
      </c>
      <c r="K261" s="159">
        <f t="shared" si="50"/>
        <v>0</v>
      </c>
      <c r="L261" s="160">
        <v>4241.5</v>
      </c>
      <c r="M261" s="160">
        <v>0</v>
      </c>
      <c r="N261" s="162">
        <f t="shared" si="54"/>
        <v>4241.5</v>
      </c>
      <c r="O261" s="163">
        <f t="shared" si="55"/>
        <v>9.9552010086873005E-2</v>
      </c>
      <c r="P261" s="162">
        <f t="shared" si="51"/>
        <v>4241.5</v>
      </c>
      <c r="Q261" s="162">
        <f t="shared" si="52"/>
        <v>0</v>
      </c>
      <c r="R261" s="173">
        <f t="shared" si="57"/>
        <v>0</v>
      </c>
      <c r="S261" s="156"/>
      <c r="T261" s="171">
        <f t="shared" si="58"/>
        <v>0</v>
      </c>
      <c r="U261" s="171"/>
      <c r="V261" s="156"/>
      <c r="W261" s="156"/>
      <c r="X261" s="164"/>
      <c r="Y261" s="156"/>
      <c r="Z261" s="160"/>
    </row>
    <row r="262" spans="1:26">
      <c r="A262" s="155">
        <v>45461</v>
      </c>
      <c r="B262" s="156" t="s">
        <v>17</v>
      </c>
      <c r="C262" s="157">
        <f t="shared" ca="1" si="53"/>
        <v>135</v>
      </c>
      <c r="D262" s="158">
        <v>45461</v>
      </c>
      <c r="E262" s="158" t="str">
        <f t="shared" ca="1" si="56"/>
        <v>121-150 Days</v>
      </c>
      <c r="F262" s="159" t="s">
        <v>281</v>
      </c>
      <c r="G262" s="160" t="s">
        <v>338</v>
      </c>
      <c r="H262" s="165" t="s">
        <v>335</v>
      </c>
      <c r="I262" s="160">
        <v>46548.35</v>
      </c>
      <c r="J262" s="160">
        <v>46548.35</v>
      </c>
      <c r="K262" s="159">
        <f t="shared" si="50"/>
        <v>0</v>
      </c>
      <c r="L262" s="160">
        <v>4630</v>
      </c>
      <c r="M262" s="160">
        <v>0</v>
      </c>
      <c r="N262" s="162">
        <f t="shared" si="54"/>
        <v>4630</v>
      </c>
      <c r="O262" s="163">
        <f t="shared" si="55"/>
        <v>9.9466468736271005E-2</v>
      </c>
      <c r="P262" s="162">
        <f t="shared" si="51"/>
        <v>4630</v>
      </c>
      <c r="Q262" s="162">
        <f t="shared" si="52"/>
        <v>0</v>
      </c>
      <c r="R262" s="173">
        <f t="shared" si="57"/>
        <v>0</v>
      </c>
      <c r="S262" s="156"/>
      <c r="T262" s="171">
        <f t="shared" si="58"/>
        <v>0</v>
      </c>
      <c r="U262" s="171"/>
      <c r="V262" s="156"/>
      <c r="W262" s="156"/>
      <c r="X262" s="164"/>
      <c r="Y262" s="156"/>
      <c r="Z262" s="160"/>
    </row>
    <row r="263" spans="1:26">
      <c r="A263" s="155">
        <v>45461</v>
      </c>
      <c r="B263" s="156" t="s">
        <v>17</v>
      </c>
      <c r="C263" s="157">
        <f t="shared" ca="1" si="53"/>
        <v>135</v>
      </c>
      <c r="D263" s="158">
        <v>45461</v>
      </c>
      <c r="E263" s="158" t="str">
        <f t="shared" ca="1" si="56"/>
        <v>121-150 Days</v>
      </c>
      <c r="F263" s="159" t="s">
        <v>281</v>
      </c>
      <c r="G263" s="160" t="s">
        <v>339</v>
      </c>
      <c r="H263" s="165" t="s">
        <v>335</v>
      </c>
      <c r="I263" s="160">
        <v>17076.5</v>
      </c>
      <c r="J263" s="160">
        <v>17076.5</v>
      </c>
      <c r="K263" s="159">
        <f t="shared" si="50"/>
        <v>0</v>
      </c>
      <c r="L263" s="160">
        <v>1700</v>
      </c>
      <c r="M263" s="160">
        <v>0</v>
      </c>
      <c r="N263" s="162">
        <f t="shared" si="54"/>
        <v>1700</v>
      </c>
      <c r="O263" s="163">
        <f t="shared" si="55"/>
        <v>9.9552015928322551E-2</v>
      </c>
      <c r="P263" s="162">
        <f t="shared" si="51"/>
        <v>1700</v>
      </c>
      <c r="Q263" s="162">
        <f t="shared" si="52"/>
        <v>0</v>
      </c>
      <c r="R263" s="173">
        <f t="shared" si="57"/>
        <v>0</v>
      </c>
      <c r="S263" s="156"/>
      <c r="T263" s="171">
        <f t="shared" si="58"/>
        <v>0</v>
      </c>
      <c r="U263" s="171"/>
      <c r="V263" s="156"/>
      <c r="W263" s="156"/>
      <c r="X263" s="164"/>
      <c r="Y263" s="156"/>
      <c r="Z263" s="160"/>
    </row>
    <row r="264" spans="1:26">
      <c r="A264" s="155">
        <v>45461</v>
      </c>
      <c r="B264" s="156" t="s">
        <v>17</v>
      </c>
      <c r="C264" s="157">
        <f t="shared" ca="1" si="53"/>
        <v>135</v>
      </c>
      <c r="D264" s="158">
        <v>45461</v>
      </c>
      <c r="E264" s="158" t="str">
        <f t="shared" ca="1" si="56"/>
        <v>121-150 Days</v>
      </c>
      <c r="F264" s="159" t="s">
        <v>281</v>
      </c>
      <c r="G264" s="160" t="s">
        <v>340</v>
      </c>
      <c r="H264" s="165" t="s">
        <v>335</v>
      </c>
      <c r="I264" s="160">
        <v>20090</v>
      </c>
      <c r="J264" s="160">
        <v>20090</v>
      </c>
      <c r="K264" s="159">
        <f t="shared" si="50"/>
        <v>0</v>
      </c>
      <c r="L264" s="160">
        <v>4000</v>
      </c>
      <c r="M264" s="160">
        <v>0</v>
      </c>
      <c r="N264" s="162">
        <f t="shared" si="54"/>
        <v>4000</v>
      </c>
      <c r="O264" s="163">
        <f t="shared" si="55"/>
        <v>0.1991040318566451</v>
      </c>
      <c r="P264" s="162">
        <f t="shared" si="51"/>
        <v>4000</v>
      </c>
      <c r="Q264" s="162">
        <f t="shared" si="52"/>
        <v>0</v>
      </c>
      <c r="R264" s="173">
        <f t="shared" si="57"/>
        <v>0</v>
      </c>
      <c r="S264" s="156"/>
      <c r="T264" s="171">
        <f t="shared" si="58"/>
        <v>0</v>
      </c>
      <c r="U264" s="171"/>
      <c r="V264" s="156"/>
      <c r="W264" s="156"/>
      <c r="X264" s="164"/>
      <c r="Y264" s="156"/>
      <c r="Z264" s="160"/>
    </row>
    <row r="265" spans="1:26">
      <c r="A265" s="155">
        <v>45461</v>
      </c>
      <c r="B265" s="156" t="s">
        <v>17</v>
      </c>
      <c r="C265" s="157">
        <f t="shared" ca="1" si="53"/>
        <v>135</v>
      </c>
      <c r="D265" s="158">
        <v>45461</v>
      </c>
      <c r="E265" s="158" t="str">
        <f t="shared" ca="1" si="56"/>
        <v>121-150 Days</v>
      </c>
      <c r="F265" s="159" t="s">
        <v>281</v>
      </c>
      <c r="G265" s="160" t="s">
        <v>341</v>
      </c>
      <c r="H265" s="165" t="s">
        <v>335</v>
      </c>
      <c r="I265" s="160">
        <v>240850.97</v>
      </c>
      <c r="J265" s="160">
        <v>240850.97</v>
      </c>
      <c r="K265" s="159">
        <f t="shared" si="50"/>
        <v>0</v>
      </c>
      <c r="L265" s="160">
        <v>23977.200000000001</v>
      </c>
      <c r="M265" s="160">
        <v>0</v>
      </c>
      <c r="N265" s="162">
        <f t="shared" si="54"/>
        <v>23977.200000000001</v>
      </c>
      <c r="O265" s="163">
        <f t="shared" si="55"/>
        <v>9.955201758166056E-2</v>
      </c>
      <c r="P265" s="162">
        <f t="shared" si="51"/>
        <v>23977.200000000001</v>
      </c>
      <c r="Q265" s="162">
        <f t="shared" si="52"/>
        <v>0</v>
      </c>
      <c r="R265" s="173">
        <f t="shared" si="57"/>
        <v>0</v>
      </c>
      <c r="S265" s="156"/>
      <c r="T265" s="171">
        <f t="shared" si="58"/>
        <v>0</v>
      </c>
      <c r="U265" s="171"/>
      <c r="V265" s="156"/>
      <c r="W265" s="156"/>
      <c r="X265" s="164"/>
      <c r="Y265" s="156"/>
      <c r="Z265" s="160"/>
    </row>
    <row r="266" spans="1:26">
      <c r="A266" s="155">
        <v>45462</v>
      </c>
      <c r="B266" s="156" t="s">
        <v>17</v>
      </c>
      <c r="C266" s="157">
        <f t="shared" ca="1" si="53"/>
        <v>134</v>
      </c>
      <c r="D266" s="158">
        <v>45462</v>
      </c>
      <c r="E266" s="158" t="str">
        <f t="shared" ca="1" si="56"/>
        <v>121-150 Days</v>
      </c>
      <c r="F266" s="159" t="s">
        <v>281</v>
      </c>
      <c r="G266" s="160" t="s">
        <v>342</v>
      </c>
      <c r="H266" s="165" t="s">
        <v>130</v>
      </c>
      <c r="I266" s="160">
        <v>10085</v>
      </c>
      <c r="J266" s="160">
        <v>0</v>
      </c>
      <c r="K266" s="159">
        <f t="shared" si="50"/>
        <v>10085</v>
      </c>
      <c r="L266" s="160">
        <v>1000</v>
      </c>
      <c r="M266" s="160">
        <v>715</v>
      </c>
      <c r="N266" s="162">
        <f t="shared" si="54"/>
        <v>1715</v>
      </c>
      <c r="O266" s="163">
        <f t="shared" si="55"/>
        <v>0.17005453644025781</v>
      </c>
      <c r="P266" s="162">
        <f t="shared" si="51"/>
        <v>0</v>
      </c>
      <c r="Q266" s="162">
        <f t="shared" si="52"/>
        <v>1715</v>
      </c>
      <c r="R266" s="173">
        <f t="shared" si="57"/>
        <v>85.75</v>
      </c>
      <c r="S266" s="156"/>
      <c r="T266" s="171">
        <f t="shared" si="58"/>
        <v>1629.25</v>
      </c>
      <c r="U266" s="171"/>
      <c r="V266" s="156"/>
      <c r="W266" s="156"/>
      <c r="X266" s="164"/>
      <c r="Y266" s="156"/>
      <c r="Z266" s="160"/>
    </row>
    <row r="267" spans="1:26">
      <c r="A267" s="155">
        <v>45462</v>
      </c>
      <c r="B267" s="156" t="s">
        <v>17</v>
      </c>
      <c r="C267" s="157">
        <f t="shared" ca="1" si="53"/>
        <v>134</v>
      </c>
      <c r="D267" s="158">
        <v>45462</v>
      </c>
      <c r="E267" s="158" t="str">
        <f t="shared" ca="1" si="56"/>
        <v>121-150 Days</v>
      </c>
      <c r="F267" s="159" t="s">
        <v>281</v>
      </c>
      <c r="G267" s="160" t="s">
        <v>343</v>
      </c>
      <c r="H267" s="165" t="s">
        <v>344</v>
      </c>
      <c r="I267" s="160">
        <v>83589.09</v>
      </c>
      <c r="J267" s="160">
        <f>I267</f>
        <v>83589.09</v>
      </c>
      <c r="K267" s="159">
        <f t="shared" si="50"/>
        <v>0</v>
      </c>
      <c r="L267" s="160">
        <v>8317.48</v>
      </c>
      <c r="M267" s="160">
        <v>5947</v>
      </c>
      <c r="N267" s="162">
        <f t="shared" si="54"/>
        <v>14264.48</v>
      </c>
      <c r="O267" s="163">
        <f t="shared" si="55"/>
        <v>0.1706500214322228</v>
      </c>
      <c r="P267" s="162">
        <f t="shared" si="51"/>
        <v>14264.48</v>
      </c>
      <c r="Q267" s="162">
        <f t="shared" si="52"/>
        <v>0</v>
      </c>
      <c r="R267" s="173">
        <f t="shared" si="57"/>
        <v>0</v>
      </c>
      <c r="S267" s="156"/>
      <c r="T267" s="171">
        <f t="shared" si="58"/>
        <v>0</v>
      </c>
      <c r="U267" s="171"/>
      <c r="V267" s="156"/>
      <c r="W267" s="156"/>
      <c r="X267" s="164"/>
      <c r="Y267" s="156"/>
      <c r="Z267" s="160"/>
    </row>
    <row r="268" spans="1:26">
      <c r="A268" s="155">
        <v>45462</v>
      </c>
      <c r="B268" s="156" t="s">
        <v>17</v>
      </c>
      <c r="C268" s="157">
        <f t="shared" ca="1" si="53"/>
        <v>134</v>
      </c>
      <c r="D268" s="158">
        <v>45462</v>
      </c>
      <c r="E268" s="158" t="str">
        <f t="shared" ca="1" si="56"/>
        <v>121-150 Days</v>
      </c>
      <c r="F268" s="159" t="s">
        <v>281</v>
      </c>
      <c r="G268" s="160" t="s">
        <v>345</v>
      </c>
      <c r="H268" s="165" t="s">
        <v>346</v>
      </c>
      <c r="I268" s="160">
        <v>156742</v>
      </c>
      <c r="J268" s="160">
        <v>0</v>
      </c>
      <c r="K268" s="159">
        <f t="shared" si="50"/>
        <v>156742</v>
      </c>
      <c r="L268" s="160">
        <v>15600</v>
      </c>
      <c r="M268" s="160">
        <v>11154</v>
      </c>
      <c r="N268" s="162">
        <f t="shared" si="54"/>
        <v>26754</v>
      </c>
      <c r="O268" s="163">
        <f t="shared" si="55"/>
        <v>0.17068813719360479</v>
      </c>
      <c r="P268" s="162">
        <f t="shared" si="51"/>
        <v>0</v>
      </c>
      <c r="Q268" s="162">
        <f t="shared" si="52"/>
        <v>26754</v>
      </c>
      <c r="R268" s="173">
        <f t="shared" si="57"/>
        <v>1337.7</v>
      </c>
      <c r="S268" s="156"/>
      <c r="T268" s="171">
        <f t="shared" si="58"/>
        <v>25416.3</v>
      </c>
      <c r="U268" s="171"/>
      <c r="V268" s="156"/>
      <c r="W268" s="156"/>
      <c r="X268" s="164"/>
      <c r="Y268" s="156"/>
      <c r="Z268" s="160"/>
    </row>
    <row r="269" spans="1:26">
      <c r="A269" s="155">
        <v>45462</v>
      </c>
      <c r="B269" s="156" t="s">
        <v>17</v>
      </c>
      <c r="C269" s="157">
        <f t="shared" ca="1" si="53"/>
        <v>134</v>
      </c>
      <c r="D269" s="158">
        <v>45462</v>
      </c>
      <c r="E269" s="158" t="str">
        <f t="shared" ca="1" si="56"/>
        <v>121-150 Days</v>
      </c>
      <c r="F269" s="159" t="s">
        <v>281</v>
      </c>
      <c r="G269" s="160" t="s">
        <v>347</v>
      </c>
      <c r="H269" s="165" t="s">
        <v>132</v>
      </c>
      <c r="I269" s="160">
        <v>5522214.29</v>
      </c>
      <c r="J269" s="160">
        <v>0</v>
      </c>
      <c r="K269" s="159">
        <f t="shared" si="50"/>
        <v>5522214.29</v>
      </c>
      <c r="L269" s="160">
        <v>549743.57999999996</v>
      </c>
      <c r="M269" s="160">
        <v>393066.66</v>
      </c>
      <c r="N269" s="162">
        <f t="shared" si="54"/>
        <v>942810.24</v>
      </c>
      <c r="O269" s="163">
        <f t="shared" si="55"/>
        <v>0.17073046978769091</v>
      </c>
      <c r="P269" s="162">
        <f t="shared" si="51"/>
        <v>0</v>
      </c>
      <c r="Q269" s="162">
        <f t="shared" si="52"/>
        <v>942810.24</v>
      </c>
      <c r="R269" s="173">
        <f t="shared" si="57"/>
        <v>47140.512000000002</v>
      </c>
      <c r="S269" s="156"/>
      <c r="T269" s="171">
        <f t="shared" si="58"/>
        <v>895669.728</v>
      </c>
      <c r="U269" s="171"/>
      <c r="V269" s="156"/>
      <c r="W269" s="156"/>
      <c r="X269" s="164"/>
      <c r="Y269" s="156"/>
      <c r="Z269" s="160"/>
    </row>
    <row r="270" spans="1:26">
      <c r="A270" s="155">
        <v>45462</v>
      </c>
      <c r="B270" s="156" t="s">
        <v>17</v>
      </c>
      <c r="C270" s="157">
        <f t="shared" ca="1" si="53"/>
        <v>134</v>
      </c>
      <c r="D270" s="158">
        <v>45462</v>
      </c>
      <c r="E270" s="158" t="str">
        <f t="shared" ca="1" si="56"/>
        <v>121-150 Days</v>
      </c>
      <c r="F270" s="159" t="s">
        <v>281</v>
      </c>
      <c r="G270" s="160" t="s">
        <v>348</v>
      </c>
      <c r="H270" s="165" t="s">
        <v>132</v>
      </c>
      <c r="I270" s="160">
        <v>632875</v>
      </c>
      <c r="J270" s="160">
        <v>0</v>
      </c>
      <c r="K270" s="159">
        <f t="shared" si="50"/>
        <v>632875</v>
      </c>
      <c r="L270" s="160">
        <v>63000</v>
      </c>
      <c r="M270" s="160">
        <v>45045</v>
      </c>
      <c r="N270" s="162">
        <f t="shared" si="54"/>
        <v>108045</v>
      </c>
      <c r="O270" s="163">
        <f t="shared" si="55"/>
        <v>0.17072091645269602</v>
      </c>
      <c r="P270" s="162">
        <f t="shared" si="51"/>
        <v>0</v>
      </c>
      <c r="Q270" s="162">
        <f t="shared" si="52"/>
        <v>108045</v>
      </c>
      <c r="R270" s="173">
        <f t="shared" si="57"/>
        <v>5402.25</v>
      </c>
      <c r="S270" s="156"/>
      <c r="T270" s="171">
        <f t="shared" si="58"/>
        <v>102642.75</v>
      </c>
      <c r="U270" s="171"/>
      <c r="V270" s="156"/>
      <c r="W270" s="156"/>
      <c r="X270" s="164"/>
      <c r="Y270" s="156"/>
      <c r="Z270" s="160"/>
    </row>
    <row r="271" spans="1:26">
      <c r="A271" s="155">
        <v>45462</v>
      </c>
      <c r="B271" s="156" t="s">
        <v>17</v>
      </c>
      <c r="C271" s="157">
        <f t="shared" ca="1" si="53"/>
        <v>134</v>
      </c>
      <c r="D271" s="158">
        <v>45462</v>
      </c>
      <c r="E271" s="158" t="str">
        <f t="shared" ca="1" si="56"/>
        <v>121-150 Days</v>
      </c>
      <c r="F271" s="159" t="s">
        <v>281</v>
      </c>
      <c r="G271" s="160" t="s">
        <v>349</v>
      </c>
      <c r="H271" s="165" t="s">
        <v>134</v>
      </c>
      <c r="I271" s="160">
        <v>91449.5</v>
      </c>
      <c r="J271" s="160">
        <v>0</v>
      </c>
      <c r="K271" s="159">
        <f t="shared" si="50"/>
        <v>91449.5</v>
      </c>
      <c r="L271" s="160">
        <v>9100</v>
      </c>
      <c r="M271" s="160">
        <v>6506.5</v>
      </c>
      <c r="N271" s="162">
        <f t="shared" si="54"/>
        <v>15606.5</v>
      </c>
      <c r="O271" s="163">
        <f t="shared" si="55"/>
        <v>0.17065702928938922</v>
      </c>
      <c r="P271" s="162">
        <f t="shared" si="51"/>
        <v>0</v>
      </c>
      <c r="Q271" s="162">
        <f t="shared" si="52"/>
        <v>15606.5</v>
      </c>
      <c r="R271" s="173">
        <f t="shared" si="57"/>
        <v>780.32500000000005</v>
      </c>
      <c r="S271" s="156"/>
      <c r="T271" s="171">
        <f t="shared" si="58"/>
        <v>14826.174999999999</v>
      </c>
      <c r="U271" s="171"/>
      <c r="V271" s="156"/>
      <c r="W271" s="156"/>
      <c r="X271" s="164"/>
      <c r="Y271" s="156"/>
      <c r="Z271" s="160"/>
    </row>
    <row r="272" spans="1:26">
      <c r="A272" s="155">
        <v>45462</v>
      </c>
      <c r="B272" s="156" t="s">
        <v>17</v>
      </c>
      <c r="C272" s="157">
        <f t="shared" ca="1" si="53"/>
        <v>134</v>
      </c>
      <c r="D272" s="158">
        <v>45462</v>
      </c>
      <c r="E272" s="158" t="str">
        <f t="shared" ca="1" si="56"/>
        <v>121-150 Days</v>
      </c>
      <c r="F272" s="159" t="s">
        <v>281</v>
      </c>
      <c r="G272" s="160" t="s">
        <v>350</v>
      </c>
      <c r="H272" s="165" t="s">
        <v>351</v>
      </c>
      <c r="I272" s="160">
        <v>418949.83</v>
      </c>
      <c r="J272" s="160">
        <f>I272</f>
        <v>418949.83</v>
      </c>
      <c r="K272" s="159">
        <f t="shared" si="50"/>
        <v>0</v>
      </c>
      <c r="L272" s="160">
        <v>41707.300000000003</v>
      </c>
      <c r="M272" s="160">
        <v>0</v>
      </c>
      <c r="N272" s="162">
        <f t="shared" si="54"/>
        <v>41707.300000000003</v>
      </c>
      <c r="O272" s="163">
        <f t="shared" si="55"/>
        <v>9.9552015571888405E-2</v>
      </c>
      <c r="P272" s="162">
        <f t="shared" si="51"/>
        <v>41707.300000000003</v>
      </c>
      <c r="Q272" s="162">
        <f t="shared" si="52"/>
        <v>0</v>
      </c>
      <c r="R272" s="173">
        <f t="shared" si="57"/>
        <v>0</v>
      </c>
      <c r="S272" s="156"/>
      <c r="T272" s="171">
        <f t="shared" si="58"/>
        <v>0</v>
      </c>
      <c r="U272" s="171"/>
      <c r="V272" s="156"/>
      <c r="W272" s="156"/>
      <c r="X272" s="164"/>
      <c r="Y272" s="156"/>
      <c r="Z272" s="160"/>
    </row>
    <row r="273" spans="1:26">
      <c r="A273" s="155">
        <v>45464</v>
      </c>
      <c r="B273" s="156" t="s">
        <v>17</v>
      </c>
      <c r="C273" s="157">
        <f t="shared" ca="1" si="53"/>
        <v>132</v>
      </c>
      <c r="D273" s="158">
        <v>45464</v>
      </c>
      <c r="E273" s="158" t="str">
        <f t="shared" ca="1" si="56"/>
        <v>121-150 Days</v>
      </c>
      <c r="F273" s="159" t="s">
        <v>281</v>
      </c>
      <c r="G273" s="160" t="s">
        <v>352</v>
      </c>
      <c r="H273" s="165" t="s">
        <v>283</v>
      </c>
      <c r="I273" s="160">
        <v>215678.2</v>
      </c>
      <c r="J273" s="160">
        <f>I273</f>
        <v>215678.2</v>
      </c>
      <c r="K273" s="159">
        <f t="shared" si="50"/>
        <v>0</v>
      </c>
      <c r="L273" s="160">
        <v>21471.200000000001</v>
      </c>
      <c r="M273" s="160">
        <v>0</v>
      </c>
      <c r="N273" s="162">
        <f t="shared" si="54"/>
        <v>21471.200000000001</v>
      </c>
      <c r="O273" s="163">
        <f t="shared" si="55"/>
        <v>9.9552017774629048E-2</v>
      </c>
      <c r="P273" s="162">
        <f t="shared" si="51"/>
        <v>21471.200000000001</v>
      </c>
      <c r="Q273" s="162">
        <f t="shared" si="52"/>
        <v>0</v>
      </c>
      <c r="R273" s="173">
        <f t="shared" si="57"/>
        <v>0</v>
      </c>
      <c r="S273" s="156"/>
      <c r="T273" s="171">
        <f t="shared" si="58"/>
        <v>0</v>
      </c>
      <c r="U273" s="171"/>
      <c r="V273" s="156"/>
      <c r="W273" s="156"/>
      <c r="X273" s="164"/>
      <c r="Y273" s="156"/>
      <c r="Z273" s="160"/>
    </row>
    <row r="274" spans="1:26">
      <c r="A274" s="155">
        <v>45471</v>
      </c>
      <c r="B274" s="156" t="s">
        <v>17</v>
      </c>
      <c r="C274" s="157">
        <f t="shared" ca="1" si="53"/>
        <v>125</v>
      </c>
      <c r="D274" s="158">
        <v>45471</v>
      </c>
      <c r="E274" s="158" t="str">
        <f t="shared" ca="1" si="56"/>
        <v>121-150 Days</v>
      </c>
      <c r="F274" s="159" t="s">
        <v>281</v>
      </c>
      <c r="G274" s="160" t="s">
        <v>353</v>
      </c>
      <c r="H274" s="165" t="s">
        <v>130</v>
      </c>
      <c r="I274" s="160">
        <v>167726.99</v>
      </c>
      <c r="J274" s="160">
        <v>0</v>
      </c>
      <c r="K274" s="159">
        <f t="shared" si="50"/>
        <v>167726.99</v>
      </c>
      <c r="L274" s="160">
        <v>41743.9</v>
      </c>
      <c r="M274" s="160">
        <v>12523.17</v>
      </c>
      <c r="N274" s="162">
        <f t="shared" si="54"/>
        <v>54267.07</v>
      </c>
      <c r="O274" s="163">
        <f t="shared" si="55"/>
        <v>0.32354405215284676</v>
      </c>
      <c r="P274" s="162">
        <f t="shared" si="51"/>
        <v>0</v>
      </c>
      <c r="Q274" s="162">
        <f t="shared" si="52"/>
        <v>54267.070000000007</v>
      </c>
      <c r="R274" s="173">
        <f t="shared" si="57"/>
        <v>2713.3535000000006</v>
      </c>
      <c r="S274" s="156"/>
      <c r="T274" s="171">
        <f t="shared" si="58"/>
        <v>51553.71650000001</v>
      </c>
      <c r="U274" s="171"/>
      <c r="V274" s="156"/>
      <c r="W274" s="156"/>
      <c r="X274" s="164"/>
      <c r="Y274" s="156"/>
      <c r="Z274" s="160"/>
    </row>
    <row r="275" spans="1:26">
      <c r="A275" s="155">
        <v>45471</v>
      </c>
      <c r="B275" s="156" t="s">
        <v>17</v>
      </c>
      <c r="C275" s="157">
        <f t="shared" ca="1" si="53"/>
        <v>125</v>
      </c>
      <c r="D275" s="158">
        <v>45471</v>
      </c>
      <c r="E275" s="158" t="str">
        <f t="shared" ca="1" si="56"/>
        <v>121-150 Days</v>
      </c>
      <c r="F275" s="159" t="s">
        <v>281</v>
      </c>
      <c r="G275" s="160" t="s">
        <v>354</v>
      </c>
      <c r="H275" s="165" t="s">
        <v>130</v>
      </c>
      <c r="I275" s="160">
        <v>24389.26</v>
      </c>
      <c r="J275" s="160">
        <v>0</v>
      </c>
      <c r="K275" s="159">
        <f t="shared" si="50"/>
        <v>24389.26</v>
      </c>
      <c r="L275" s="160">
        <v>2428</v>
      </c>
      <c r="M275" s="160">
        <v>1821</v>
      </c>
      <c r="N275" s="162">
        <f t="shared" si="54"/>
        <v>4249</v>
      </c>
      <c r="O275" s="163">
        <f t="shared" si="55"/>
        <v>0.17421602787456447</v>
      </c>
      <c r="P275" s="162">
        <f t="shared" si="51"/>
        <v>0</v>
      </c>
      <c r="Q275" s="162">
        <f t="shared" si="52"/>
        <v>4249</v>
      </c>
      <c r="R275" s="173">
        <f t="shared" si="57"/>
        <v>212.45000000000002</v>
      </c>
      <c r="S275" s="156"/>
      <c r="T275" s="171">
        <f t="shared" si="58"/>
        <v>4036.55</v>
      </c>
      <c r="U275" s="171"/>
      <c r="V275" s="156"/>
      <c r="W275" s="156"/>
      <c r="X275" s="164"/>
      <c r="Y275" s="156"/>
      <c r="Z275" s="160"/>
    </row>
    <row r="276" spans="1:26">
      <c r="A276" s="155">
        <v>45471</v>
      </c>
      <c r="B276" s="156" t="s">
        <v>17</v>
      </c>
      <c r="C276" s="157">
        <f t="shared" ca="1" si="53"/>
        <v>125</v>
      </c>
      <c r="D276" s="158">
        <v>45471</v>
      </c>
      <c r="E276" s="158" t="str">
        <f t="shared" ca="1" si="56"/>
        <v>121-150 Days</v>
      </c>
      <c r="F276" s="159" t="s">
        <v>281</v>
      </c>
      <c r="G276" s="160" t="s">
        <v>355</v>
      </c>
      <c r="H276" s="165" t="s">
        <v>130</v>
      </c>
      <c r="I276" s="160">
        <v>18792.14</v>
      </c>
      <c r="J276" s="160">
        <v>0</v>
      </c>
      <c r="K276" s="159">
        <f t="shared" si="50"/>
        <v>18792.14</v>
      </c>
      <c r="L276" s="160">
        <v>1870.8</v>
      </c>
      <c r="M276" s="160">
        <v>1403.1</v>
      </c>
      <c r="N276" s="162">
        <f t="shared" si="54"/>
        <v>3273.8999999999996</v>
      </c>
      <c r="O276" s="163">
        <f t="shared" si="55"/>
        <v>0.17421645432611718</v>
      </c>
      <c r="P276" s="162">
        <f t="shared" si="51"/>
        <v>0</v>
      </c>
      <c r="Q276" s="162">
        <f t="shared" si="52"/>
        <v>3273.8999999999996</v>
      </c>
      <c r="R276" s="173">
        <f t="shared" si="57"/>
        <v>163.69499999999999</v>
      </c>
      <c r="S276" s="156"/>
      <c r="T276" s="171">
        <f t="shared" si="58"/>
        <v>3110.2049999999995</v>
      </c>
      <c r="U276" s="171"/>
      <c r="V276" s="156"/>
      <c r="W276" s="156"/>
      <c r="X276" s="164"/>
      <c r="Y276" s="156"/>
      <c r="Z276" s="160"/>
    </row>
    <row r="277" spans="1:26">
      <c r="A277" s="155">
        <v>45471</v>
      </c>
      <c r="B277" s="156" t="s">
        <v>17</v>
      </c>
      <c r="C277" s="157">
        <f t="shared" ca="1" si="53"/>
        <v>125</v>
      </c>
      <c r="D277" s="158">
        <v>45471</v>
      </c>
      <c r="E277" s="158" t="str">
        <f t="shared" ca="1" si="56"/>
        <v>121-150 Days</v>
      </c>
      <c r="F277" s="159" t="s">
        <v>281</v>
      </c>
      <c r="G277" s="160" t="s">
        <v>356</v>
      </c>
      <c r="H277" s="165" t="s">
        <v>130</v>
      </c>
      <c r="I277" s="160">
        <v>112125.5</v>
      </c>
      <c r="J277" s="160">
        <v>0</v>
      </c>
      <c r="K277" s="159">
        <f t="shared" si="50"/>
        <v>112125.5</v>
      </c>
      <c r="L277" s="160">
        <v>22324.639999999999</v>
      </c>
      <c r="M277" s="160">
        <v>8371.74</v>
      </c>
      <c r="N277" s="162">
        <f t="shared" si="54"/>
        <v>30696.379999999997</v>
      </c>
      <c r="O277" s="163">
        <f t="shared" si="55"/>
        <v>0.27376805454602204</v>
      </c>
      <c r="P277" s="162">
        <f t="shared" si="51"/>
        <v>0</v>
      </c>
      <c r="Q277" s="162">
        <f t="shared" si="52"/>
        <v>30696.379999999994</v>
      </c>
      <c r="R277" s="173">
        <f t="shared" si="57"/>
        <v>1534.8189999999997</v>
      </c>
      <c r="S277" s="156"/>
      <c r="T277" s="171">
        <f t="shared" si="58"/>
        <v>29161.560999999994</v>
      </c>
      <c r="U277" s="171"/>
      <c r="V277" s="156"/>
      <c r="W277" s="156"/>
      <c r="X277" s="164"/>
      <c r="Y277" s="156"/>
      <c r="Z277" s="160"/>
    </row>
    <row r="278" spans="1:26">
      <c r="A278" s="155">
        <v>45471</v>
      </c>
      <c r="B278" s="156" t="s">
        <v>17</v>
      </c>
      <c r="C278" s="157">
        <f t="shared" ca="1" si="53"/>
        <v>125</v>
      </c>
      <c r="D278" s="158">
        <v>45471</v>
      </c>
      <c r="E278" s="158" t="str">
        <f t="shared" ca="1" si="56"/>
        <v>121-150 Days</v>
      </c>
      <c r="F278" s="159" t="s">
        <v>281</v>
      </c>
      <c r="G278" s="160" t="s">
        <v>357</v>
      </c>
      <c r="H278" s="165" t="s">
        <v>130</v>
      </c>
      <c r="I278" s="160">
        <v>25112.5</v>
      </c>
      <c r="J278" s="160">
        <v>0</v>
      </c>
      <c r="K278" s="159">
        <f t="shared" si="50"/>
        <v>25112.5</v>
      </c>
      <c r="L278" s="160">
        <v>5000</v>
      </c>
      <c r="M278" s="160">
        <v>1875</v>
      </c>
      <c r="N278" s="162">
        <f t="shared" si="54"/>
        <v>6875</v>
      </c>
      <c r="O278" s="163">
        <f t="shared" si="55"/>
        <v>0.273768043802887</v>
      </c>
      <c r="P278" s="162">
        <f t="shared" si="51"/>
        <v>0</v>
      </c>
      <c r="Q278" s="162">
        <f t="shared" si="52"/>
        <v>6875</v>
      </c>
      <c r="R278" s="173">
        <f t="shared" si="57"/>
        <v>343.75</v>
      </c>
      <c r="S278" s="156"/>
      <c r="T278" s="171">
        <f t="shared" si="58"/>
        <v>6531.25</v>
      </c>
      <c r="U278" s="171"/>
      <c r="V278" s="156"/>
      <c r="W278" s="156"/>
      <c r="X278" s="164"/>
      <c r="Y278" s="156"/>
      <c r="Z278" s="160"/>
    </row>
    <row r="279" spans="1:26">
      <c r="A279" s="155">
        <v>45471</v>
      </c>
      <c r="B279" s="156" t="s">
        <v>17</v>
      </c>
      <c r="C279" s="157">
        <f t="shared" ca="1" si="53"/>
        <v>125</v>
      </c>
      <c r="D279" s="158">
        <v>45471</v>
      </c>
      <c r="E279" s="158" t="str">
        <f t="shared" ca="1" si="56"/>
        <v>121-150 Days</v>
      </c>
      <c r="F279" s="159" t="s">
        <v>281</v>
      </c>
      <c r="G279" s="160" t="s">
        <v>358</v>
      </c>
      <c r="H279" s="165" t="s">
        <v>130</v>
      </c>
      <c r="I279" s="160">
        <v>30135</v>
      </c>
      <c r="J279" s="160">
        <v>0</v>
      </c>
      <c r="K279" s="159">
        <f t="shared" si="50"/>
        <v>30135</v>
      </c>
      <c r="L279" s="160">
        <v>6000</v>
      </c>
      <c r="M279" s="160">
        <v>2250</v>
      </c>
      <c r="N279" s="162">
        <f t="shared" si="54"/>
        <v>8250</v>
      </c>
      <c r="O279" s="163">
        <f t="shared" si="55"/>
        <v>0.273768043802887</v>
      </c>
      <c r="P279" s="162">
        <f t="shared" si="51"/>
        <v>0</v>
      </c>
      <c r="Q279" s="162">
        <f t="shared" si="52"/>
        <v>8250</v>
      </c>
      <c r="R279" s="173">
        <f t="shared" si="57"/>
        <v>412.5</v>
      </c>
      <c r="S279" s="156"/>
      <c r="T279" s="171">
        <f t="shared" si="58"/>
        <v>7837.5</v>
      </c>
      <c r="U279" s="171"/>
      <c r="V279" s="156"/>
      <c r="W279" s="156"/>
      <c r="X279" s="164"/>
      <c r="Y279" s="156"/>
      <c r="Z279" s="160"/>
    </row>
    <row r="280" spans="1:26">
      <c r="A280" s="155">
        <v>45471</v>
      </c>
      <c r="B280" s="156" t="s">
        <v>17</v>
      </c>
      <c r="C280" s="157">
        <f t="shared" ca="1" si="53"/>
        <v>125</v>
      </c>
      <c r="D280" s="158">
        <v>45471</v>
      </c>
      <c r="E280" s="158" t="str">
        <f t="shared" ca="1" si="56"/>
        <v>121-150 Days</v>
      </c>
      <c r="F280" s="159" t="s">
        <v>281</v>
      </c>
      <c r="G280" s="160" t="s">
        <v>359</v>
      </c>
      <c r="H280" s="165" t="s">
        <v>346</v>
      </c>
      <c r="I280" s="160">
        <v>1706545.05</v>
      </c>
      <c r="J280" s="160">
        <v>0</v>
      </c>
      <c r="K280" s="159">
        <f t="shared" si="50"/>
        <v>1706545.05</v>
      </c>
      <c r="L280" s="160">
        <v>424725</v>
      </c>
      <c r="M280" s="160">
        <v>127417.5</v>
      </c>
      <c r="N280" s="162">
        <f t="shared" si="54"/>
        <v>552142.5</v>
      </c>
      <c r="O280" s="163">
        <f t="shared" si="55"/>
        <v>0.32354405176704826</v>
      </c>
      <c r="P280" s="162">
        <f t="shared" si="51"/>
        <v>0</v>
      </c>
      <c r="Q280" s="162">
        <f t="shared" si="52"/>
        <v>552142.5</v>
      </c>
      <c r="R280" s="173">
        <f t="shared" si="57"/>
        <v>27607.125</v>
      </c>
      <c r="S280" s="156"/>
      <c r="T280" s="171">
        <f t="shared" si="58"/>
        <v>524535.375</v>
      </c>
      <c r="U280" s="171"/>
      <c r="V280" s="156"/>
      <c r="W280" s="156"/>
      <c r="X280" s="164"/>
      <c r="Y280" s="156"/>
      <c r="Z280" s="160"/>
    </row>
    <row r="281" spans="1:26">
      <c r="A281" s="155">
        <v>45471</v>
      </c>
      <c r="B281" s="156" t="s">
        <v>17</v>
      </c>
      <c r="C281" s="157">
        <f t="shared" ca="1" si="53"/>
        <v>125</v>
      </c>
      <c r="D281" s="158">
        <v>45471</v>
      </c>
      <c r="E281" s="158" t="str">
        <f t="shared" ca="1" si="56"/>
        <v>121-150 Days</v>
      </c>
      <c r="F281" s="159" t="s">
        <v>281</v>
      </c>
      <c r="G281" s="160" t="s">
        <v>360</v>
      </c>
      <c r="H281" s="165" t="s">
        <v>346</v>
      </c>
      <c r="I281" s="160">
        <v>28651.360000000001</v>
      </c>
      <c r="J281" s="160">
        <v>0</v>
      </c>
      <c r="K281" s="159">
        <f t="shared" si="50"/>
        <v>28651.360000000001</v>
      </c>
      <c r="L281" s="160">
        <v>5704.6</v>
      </c>
      <c r="M281" s="160">
        <v>2139.23</v>
      </c>
      <c r="N281" s="162">
        <f t="shared" si="54"/>
        <v>7843.83</v>
      </c>
      <c r="O281" s="163">
        <f t="shared" si="55"/>
        <v>0.27376815620619754</v>
      </c>
      <c r="P281" s="162">
        <f t="shared" si="51"/>
        <v>0</v>
      </c>
      <c r="Q281" s="162">
        <f t="shared" si="52"/>
        <v>7843.83</v>
      </c>
      <c r="R281" s="173">
        <f t="shared" si="57"/>
        <v>392.19150000000002</v>
      </c>
      <c r="S281" s="156"/>
      <c r="T281" s="171">
        <f t="shared" si="58"/>
        <v>7451.6385</v>
      </c>
      <c r="U281" s="171"/>
      <c r="V281" s="156"/>
      <c r="W281" s="156"/>
      <c r="X281" s="164"/>
      <c r="Y281" s="156"/>
      <c r="Z281" s="160"/>
    </row>
    <row r="282" spans="1:26">
      <c r="A282" s="155">
        <v>45471</v>
      </c>
      <c r="B282" s="156" t="s">
        <v>17</v>
      </c>
      <c r="C282" s="157">
        <f t="shared" ca="1" si="53"/>
        <v>125</v>
      </c>
      <c r="D282" s="158">
        <v>45471</v>
      </c>
      <c r="E282" s="158" t="str">
        <f t="shared" ca="1" si="56"/>
        <v>121-150 Days</v>
      </c>
      <c r="F282" s="159" t="s">
        <v>281</v>
      </c>
      <c r="G282" s="160" t="s">
        <v>361</v>
      </c>
      <c r="H282" s="165" t="s">
        <v>346</v>
      </c>
      <c r="I282" s="160">
        <v>5022.5</v>
      </c>
      <c r="J282" s="160">
        <v>0</v>
      </c>
      <c r="K282" s="159">
        <f t="shared" si="50"/>
        <v>5022.5</v>
      </c>
      <c r="L282" s="160">
        <v>500</v>
      </c>
      <c r="M282" s="160">
        <v>375</v>
      </c>
      <c r="N282" s="162">
        <f t="shared" si="54"/>
        <v>875</v>
      </c>
      <c r="O282" s="163">
        <f t="shared" si="55"/>
        <v>0.17421602787456447</v>
      </c>
      <c r="P282" s="162">
        <f t="shared" si="51"/>
        <v>0</v>
      </c>
      <c r="Q282" s="162">
        <f t="shared" si="52"/>
        <v>875.00000000000011</v>
      </c>
      <c r="R282" s="173">
        <f t="shared" si="57"/>
        <v>43.750000000000007</v>
      </c>
      <c r="S282" s="156"/>
      <c r="T282" s="171">
        <f t="shared" si="58"/>
        <v>831.25000000000011</v>
      </c>
      <c r="U282" s="171"/>
      <c r="V282" s="156"/>
      <c r="W282" s="156"/>
      <c r="X282" s="164"/>
      <c r="Y282" s="156"/>
      <c r="Z282" s="160"/>
    </row>
    <row r="283" spans="1:26">
      <c r="A283" s="155">
        <v>45471</v>
      </c>
      <c r="B283" s="156" t="s">
        <v>17</v>
      </c>
      <c r="C283" s="157">
        <f t="shared" ca="1" si="53"/>
        <v>125</v>
      </c>
      <c r="D283" s="158">
        <v>45471</v>
      </c>
      <c r="E283" s="158" t="str">
        <f t="shared" ca="1" si="56"/>
        <v>121-150 Days</v>
      </c>
      <c r="F283" s="159" t="s">
        <v>281</v>
      </c>
      <c r="G283" s="160" t="s">
        <v>362</v>
      </c>
      <c r="H283" s="165" t="s">
        <v>346</v>
      </c>
      <c r="I283" s="160">
        <v>5022.5</v>
      </c>
      <c r="J283" s="160">
        <v>0</v>
      </c>
      <c r="K283" s="159">
        <f t="shared" si="50"/>
        <v>5022.5</v>
      </c>
      <c r="L283" s="160">
        <v>1000</v>
      </c>
      <c r="M283" s="160">
        <v>375</v>
      </c>
      <c r="N283" s="162">
        <f t="shared" si="54"/>
        <v>1375</v>
      </c>
      <c r="O283" s="163">
        <f t="shared" si="55"/>
        <v>0.273768043802887</v>
      </c>
      <c r="P283" s="162">
        <f t="shared" si="51"/>
        <v>0</v>
      </c>
      <c r="Q283" s="162">
        <f t="shared" si="52"/>
        <v>1375</v>
      </c>
      <c r="R283" s="173">
        <f t="shared" si="57"/>
        <v>68.75</v>
      </c>
      <c r="S283" s="156"/>
      <c r="T283" s="171">
        <f t="shared" si="58"/>
        <v>1306.25</v>
      </c>
      <c r="U283" s="171"/>
      <c r="V283" s="156"/>
      <c r="W283" s="156"/>
      <c r="X283" s="164"/>
      <c r="Y283" s="156"/>
      <c r="Z283" s="160"/>
    </row>
    <row r="284" spans="1:26">
      <c r="A284" s="155">
        <v>45471</v>
      </c>
      <c r="B284" s="156" t="s">
        <v>17</v>
      </c>
      <c r="C284" s="157">
        <f t="shared" ca="1" si="53"/>
        <v>125</v>
      </c>
      <c r="D284" s="158">
        <v>45471</v>
      </c>
      <c r="E284" s="158" t="str">
        <f t="shared" ca="1" si="56"/>
        <v>121-150 Days</v>
      </c>
      <c r="F284" s="159" t="s">
        <v>281</v>
      </c>
      <c r="G284" s="160" t="s">
        <v>363</v>
      </c>
      <c r="H284" s="165" t="s">
        <v>346</v>
      </c>
      <c r="I284" s="160">
        <v>75337.5</v>
      </c>
      <c r="J284" s="160">
        <v>0</v>
      </c>
      <c r="K284" s="159">
        <f t="shared" si="50"/>
        <v>75337.5</v>
      </c>
      <c r="L284" s="160">
        <v>15000</v>
      </c>
      <c r="M284" s="160">
        <v>5625</v>
      </c>
      <c r="N284" s="162">
        <f t="shared" si="54"/>
        <v>20625</v>
      </c>
      <c r="O284" s="163">
        <f t="shared" si="55"/>
        <v>0.273768043802887</v>
      </c>
      <c r="P284" s="162">
        <f t="shared" ref="P284:P315" si="59">O284*J284</f>
        <v>0</v>
      </c>
      <c r="Q284" s="162">
        <f t="shared" ref="Q284:Q317" si="60">O284*K284</f>
        <v>20625</v>
      </c>
      <c r="R284" s="173">
        <f t="shared" si="57"/>
        <v>1031.25</v>
      </c>
      <c r="S284" s="156"/>
      <c r="T284" s="171">
        <f t="shared" si="58"/>
        <v>19593.75</v>
      </c>
      <c r="U284" s="171"/>
      <c r="V284" s="156"/>
      <c r="W284" s="156"/>
      <c r="X284" s="164"/>
      <c r="Y284" s="156"/>
      <c r="Z284" s="160"/>
    </row>
    <row r="285" spans="1:26">
      <c r="A285" s="155">
        <v>45471</v>
      </c>
      <c r="B285" s="156" t="s">
        <v>17</v>
      </c>
      <c r="C285" s="157">
        <f t="shared" ca="1" si="53"/>
        <v>125</v>
      </c>
      <c r="D285" s="158">
        <v>45471</v>
      </c>
      <c r="E285" s="158" t="str">
        <f t="shared" ca="1" si="56"/>
        <v>121-150 Days</v>
      </c>
      <c r="F285" s="159" t="s">
        <v>281</v>
      </c>
      <c r="G285" s="160" t="s">
        <v>364</v>
      </c>
      <c r="H285" s="165" t="s">
        <v>346</v>
      </c>
      <c r="I285" s="160">
        <v>6730.15</v>
      </c>
      <c r="J285" s="160">
        <v>0</v>
      </c>
      <c r="K285" s="159">
        <f t="shared" si="50"/>
        <v>6730.15</v>
      </c>
      <c r="L285" s="160">
        <v>670</v>
      </c>
      <c r="M285" s="160">
        <v>0</v>
      </c>
      <c r="N285" s="162">
        <f t="shared" si="54"/>
        <v>670</v>
      </c>
      <c r="O285" s="163">
        <f t="shared" si="55"/>
        <v>9.9552015928322551E-2</v>
      </c>
      <c r="P285" s="162">
        <f t="shared" si="59"/>
        <v>0</v>
      </c>
      <c r="Q285" s="162">
        <f t="shared" si="60"/>
        <v>670</v>
      </c>
      <c r="R285" s="173">
        <f t="shared" si="57"/>
        <v>33.5</v>
      </c>
      <c r="S285" s="156"/>
      <c r="T285" s="171">
        <f t="shared" si="58"/>
        <v>636.5</v>
      </c>
      <c r="U285" s="171"/>
      <c r="V285" s="156"/>
      <c r="W285" s="156"/>
      <c r="X285" s="164"/>
      <c r="Y285" s="156"/>
      <c r="Z285" s="160"/>
    </row>
    <row r="286" spans="1:26">
      <c r="A286" s="155">
        <v>45471</v>
      </c>
      <c r="B286" s="156" t="s">
        <v>17</v>
      </c>
      <c r="C286" s="157">
        <f t="shared" ca="1" si="53"/>
        <v>125</v>
      </c>
      <c r="D286" s="158">
        <v>45471</v>
      </c>
      <c r="E286" s="158" t="str">
        <f t="shared" ca="1" si="56"/>
        <v>121-150 Days</v>
      </c>
      <c r="F286" s="159" t="s">
        <v>281</v>
      </c>
      <c r="G286" s="160" t="s">
        <v>365</v>
      </c>
      <c r="H286" s="165" t="s">
        <v>346</v>
      </c>
      <c r="I286" s="160">
        <v>60270</v>
      </c>
      <c r="J286" s="160">
        <v>0</v>
      </c>
      <c r="K286" s="159">
        <f t="shared" si="50"/>
        <v>60270</v>
      </c>
      <c r="L286" s="160">
        <v>6000</v>
      </c>
      <c r="M286" s="160">
        <v>4500</v>
      </c>
      <c r="N286" s="162">
        <f t="shared" si="54"/>
        <v>10500</v>
      </c>
      <c r="O286" s="163">
        <f t="shared" si="55"/>
        <v>0.17421602787456447</v>
      </c>
      <c r="P286" s="162">
        <f t="shared" si="59"/>
        <v>0</v>
      </c>
      <c r="Q286" s="162">
        <f t="shared" si="60"/>
        <v>10500</v>
      </c>
      <c r="R286" s="173">
        <f t="shared" si="57"/>
        <v>525</v>
      </c>
      <c r="S286" s="156"/>
      <c r="T286" s="171">
        <f t="shared" si="58"/>
        <v>9975</v>
      </c>
      <c r="U286" s="171"/>
      <c r="V286" s="156"/>
      <c r="W286" s="156"/>
      <c r="X286" s="164"/>
      <c r="Y286" s="156"/>
      <c r="Z286" s="160"/>
    </row>
    <row r="287" spans="1:26">
      <c r="A287" s="155">
        <v>45471</v>
      </c>
      <c r="B287" s="156" t="s">
        <v>17</v>
      </c>
      <c r="C287" s="157">
        <f t="shared" ca="1" si="53"/>
        <v>125</v>
      </c>
      <c r="D287" s="158">
        <v>45471</v>
      </c>
      <c r="E287" s="158" t="str">
        <f t="shared" ca="1" si="56"/>
        <v>121-150 Days</v>
      </c>
      <c r="F287" s="159" t="s">
        <v>281</v>
      </c>
      <c r="G287" s="160" t="s">
        <v>366</v>
      </c>
      <c r="H287" s="165" t="s">
        <v>346</v>
      </c>
      <c r="I287" s="160">
        <v>20090</v>
      </c>
      <c r="J287" s="160">
        <v>0</v>
      </c>
      <c r="K287" s="159">
        <f t="shared" si="50"/>
        <v>20090</v>
      </c>
      <c r="L287" s="160">
        <v>2000</v>
      </c>
      <c r="M287" s="160">
        <v>1500</v>
      </c>
      <c r="N287" s="162">
        <f t="shared" si="54"/>
        <v>3500</v>
      </c>
      <c r="O287" s="163">
        <f t="shared" si="55"/>
        <v>0.17421602787456447</v>
      </c>
      <c r="P287" s="162">
        <f t="shared" si="59"/>
        <v>0</v>
      </c>
      <c r="Q287" s="162">
        <f t="shared" si="60"/>
        <v>3500.0000000000005</v>
      </c>
      <c r="R287" s="173">
        <f t="shared" si="57"/>
        <v>175.00000000000003</v>
      </c>
      <c r="S287" s="156"/>
      <c r="T287" s="171">
        <f t="shared" si="58"/>
        <v>3325.0000000000005</v>
      </c>
      <c r="U287" s="171"/>
      <c r="V287" s="156"/>
      <c r="W287" s="156"/>
      <c r="X287" s="164"/>
      <c r="Y287" s="156"/>
      <c r="Z287" s="160"/>
    </row>
    <row r="288" spans="1:26">
      <c r="A288" s="155">
        <v>45471</v>
      </c>
      <c r="B288" s="156" t="s">
        <v>17</v>
      </c>
      <c r="C288" s="157">
        <f t="shared" ca="1" si="53"/>
        <v>125</v>
      </c>
      <c r="D288" s="158">
        <v>45471</v>
      </c>
      <c r="E288" s="158" t="str">
        <f t="shared" ca="1" si="56"/>
        <v>121-150 Days</v>
      </c>
      <c r="F288" s="159" t="s">
        <v>281</v>
      </c>
      <c r="G288" s="160" t="s">
        <v>367</v>
      </c>
      <c r="H288" s="165" t="s">
        <v>346</v>
      </c>
      <c r="I288" s="160">
        <v>31139.5</v>
      </c>
      <c r="J288" s="160">
        <v>0</v>
      </c>
      <c r="K288" s="159">
        <f t="shared" si="50"/>
        <v>31139.5</v>
      </c>
      <c r="L288" s="160">
        <v>5425</v>
      </c>
      <c r="M288" s="160">
        <v>2325</v>
      </c>
      <c r="N288" s="162">
        <f t="shared" si="54"/>
        <v>7750</v>
      </c>
      <c r="O288" s="163">
        <f t="shared" si="55"/>
        <v>0.24888003982080636</v>
      </c>
      <c r="P288" s="162">
        <f t="shared" si="59"/>
        <v>0</v>
      </c>
      <c r="Q288" s="162">
        <f t="shared" si="60"/>
        <v>7750</v>
      </c>
      <c r="R288" s="173">
        <f t="shared" si="57"/>
        <v>387.5</v>
      </c>
      <c r="S288" s="156"/>
      <c r="T288" s="171">
        <f t="shared" si="58"/>
        <v>7362.5</v>
      </c>
      <c r="U288" s="171"/>
      <c r="V288" s="156"/>
      <c r="W288" s="156"/>
      <c r="X288" s="164"/>
      <c r="Y288" s="156"/>
      <c r="Z288" s="160"/>
    </row>
    <row r="289" spans="1:26">
      <c r="A289" s="155">
        <v>45471</v>
      </c>
      <c r="B289" s="156" t="s">
        <v>17</v>
      </c>
      <c r="C289" s="157">
        <f t="shared" ca="1" si="53"/>
        <v>125</v>
      </c>
      <c r="D289" s="158">
        <v>45471</v>
      </c>
      <c r="E289" s="158" t="str">
        <f t="shared" ca="1" si="56"/>
        <v>121-150 Days</v>
      </c>
      <c r="F289" s="159" t="s">
        <v>281</v>
      </c>
      <c r="G289" s="160" t="s">
        <v>368</v>
      </c>
      <c r="H289" s="165" t="s">
        <v>132</v>
      </c>
      <c r="I289" s="160">
        <v>74752.89</v>
      </c>
      <c r="J289" s="160">
        <v>0</v>
      </c>
      <c r="K289" s="159">
        <f t="shared" si="50"/>
        <v>74752.89</v>
      </c>
      <c r="L289" s="160">
        <v>18604.5</v>
      </c>
      <c r="M289" s="160">
        <v>5581.35</v>
      </c>
      <c r="N289" s="162">
        <f t="shared" si="54"/>
        <v>24185.85</v>
      </c>
      <c r="O289" s="163">
        <f t="shared" si="55"/>
        <v>0.32354401281341766</v>
      </c>
      <c r="P289" s="162">
        <f t="shared" si="59"/>
        <v>0</v>
      </c>
      <c r="Q289" s="162">
        <f t="shared" si="60"/>
        <v>24185.850000000002</v>
      </c>
      <c r="R289" s="173">
        <f t="shared" si="57"/>
        <v>1209.2925000000002</v>
      </c>
      <c r="S289" s="156"/>
      <c r="T289" s="171">
        <f t="shared" si="58"/>
        <v>22976.557500000003</v>
      </c>
      <c r="U289" s="171"/>
      <c r="V289" s="156"/>
      <c r="W289" s="156"/>
      <c r="X289" s="164"/>
      <c r="Y289" s="156"/>
      <c r="Z289" s="160"/>
    </row>
    <row r="290" spans="1:26">
      <c r="A290" s="155">
        <v>45471</v>
      </c>
      <c r="B290" s="156" t="s">
        <v>17</v>
      </c>
      <c r="C290" s="157">
        <f t="shared" ca="1" si="53"/>
        <v>125</v>
      </c>
      <c r="D290" s="158">
        <v>45471</v>
      </c>
      <c r="E290" s="158" t="str">
        <f t="shared" ca="1" si="56"/>
        <v>121-150 Days</v>
      </c>
      <c r="F290" s="159" t="s">
        <v>281</v>
      </c>
      <c r="G290" s="159" t="s">
        <v>369</v>
      </c>
      <c r="H290" s="165" t="s">
        <v>132</v>
      </c>
      <c r="I290" s="160">
        <v>24389.01</v>
      </c>
      <c r="J290" s="159">
        <v>0</v>
      </c>
      <c r="K290" s="159">
        <f t="shared" si="50"/>
        <v>24389.01</v>
      </c>
      <c r="L290" s="159">
        <v>2427.98</v>
      </c>
      <c r="M290" s="159">
        <v>1820.98</v>
      </c>
      <c r="N290" s="162">
        <f t="shared" si="54"/>
        <v>4248.96</v>
      </c>
      <c r="O290" s="163">
        <f t="shared" si="55"/>
        <v>0.17421617359622224</v>
      </c>
      <c r="P290" s="162">
        <f t="shared" si="59"/>
        <v>0</v>
      </c>
      <c r="Q290" s="162">
        <f t="shared" si="60"/>
        <v>4248.96</v>
      </c>
      <c r="R290" s="173">
        <f t="shared" si="57"/>
        <v>212.44800000000001</v>
      </c>
      <c r="S290" s="156"/>
      <c r="T290" s="171">
        <f t="shared" si="58"/>
        <v>4036.5120000000002</v>
      </c>
      <c r="U290" s="171"/>
      <c r="V290" s="156"/>
      <c r="W290" s="156"/>
      <c r="X290" s="164"/>
      <c r="Y290" s="156"/>
      <c r="Z290" s="160"/>
    </row>
    <row r="291" spans="1:26">
      <c r="A291" s="155">
        <v>45471</v>
      </c>
      <c r="B291" s="156" t="s">
        <v>17</v>
      </c>
      <c r="C291" s="157">
        <f t="shared" ca="1" si="53"/>
        <v>125</v>
      </c>
      <c r="D291" s="158">
        <v>45471</v>
      </c>
      <c r="E291" s="158" t="str">
        <f t="shared" ca="1" si="56"/>
        <v>121-150 Days</v>
      </c>
      <c r="F291" s="159" t="s">
        <v>281</v>
      </c>
      <c r="G291" s="159" t="s">
        <v>370</v>
      </c>
      <c r="H291" s="165" t="s">
        <v>132</v>
      </c>
      <c r="I291" s="160">
        <v>67282.41</v>
      </c>
      <c r="J291" s="159">
        <v>0</v>
      </c>
      <c r="K291" s="159">
        <f t="shared" si="50"/>
        <v>67282.41</v>
      </c>
      <c r="L291" s="159">
        <v>6698.1</v>
      </c>
      <c r="M291" s="159">
        <v>5023.58</v>
      </c>
      <c r="N291" s="162">
        <f t="shared" si="54"/>
        <v>11721.68</v>
      </c>
      <c r="O291" s="163">
        <f t="shared" si="55"/>
        <v>0.17421611384015526</v>
      </c>
      <c r="P291" s="162">
        <f t="shared" si="59"/>
        <v>0</v>
      </c>
      <c r="Q291" s="162">
        <f t="shared" si="60"/>
        <v>11721.68</v>
      </c>
      <c r="R291" s="173">
        <f t="shared" si="57"/>
        <v>586.08400000000006</v>
      </c>
      <c r="S291" s="156"/>
      <c r="T291" s="171">
        <f t="shared" si="58"/>
        <v>11135.596</v>
      </c>
      <c r="U291" s="171"/>
      <c r="V291" s="156"/>
      <c r="W291" s="156"/>
      <c r="X291" s="164"/>
      <c r="Y291" s="156"/>
      <c r="Z291" s="160"/>
    </row>
    <row r="292" spans="1:26">
      <c r="A292" s="155">
        <v>45471</v>
      </c>
      <c r="B292" s="156" t="s">
        <v>17</v>
      </c>
      <c r="C292" s="157">
        <f t="shared" ca="1" si="53"/>
        <v>125</v>
      </c>
      <c r="D292" s="158">
        <v>45471</v>
      </c>
      <c r="E292" s="158" t="str">
        <f t="shared" ca="1" si="56"/>
        <v>121-150 Days</v>
      </c>
      <c r="F292" s="159" t="s">
        <v>281</v>
      </c>
      <c r="G292" s="159">
        <v>1317057</v>
      </c>
      <c r="H292" s="165" t="s">
        <v>132</v>
      </c>
      <c r="I292" s="160">
        <v>5022.5</v>
      </c>
      <c r="J292" s="159">
        <v>0</v>
      </c>
      <c r="K292" s="159">
        <f t="shared" si="50"/>
        <v>5022.5</v>
      </c>
      <c r="L292" s="159">
        <v>1000</v>
      </c>
      <c r="M292" s="159">
        <v>375</v>
      </c>
      <c r="N292" s="162">
        <f t="shared" si="54"/>
        <v>1375</v>
      </c>
      <c r="O292" s="163">
        <f t="shared" si="55"/>
        <v>0.273768043802887</v>
      </c>
      <c r="P292" s="162">
        <f t="shared" si="59"/>
        <v>0</v>
      </c>
      <c r="Q292" s="162">
        <f t="shared" si="60"/>
        <v>1375</v>
      </c>
      <c r="R292" s="173">
        <f t="shared" si="57"/>
        <v>68.75</v>
      </c>
      <c r="S292" s="156"/>
      <c r="T292" s="171">
        <f t="shared" si="58"/>
        <v>1306.25</v>
      </c>
      <c r="U292" s="171"/>
      <c r="V292" s="156"/>
      <c r="W292" s="156"/>
      <c r="X292" s="164"/>
      <c r="Y292" s="156"/>
      <c r="Z292" s="160"/>
    </row>
    <row r="293" spans="1:26">
      <c r="A293" s="155">
        <v>45471</v>
      </c>
      <c r="B293" s="156" t="s">
        <v>17</v>
      </c>
      <c r="C293" s="157">
        <f t="shared" ca="1" si="53"/>
        <v>125</v>
      </c>
      <c r="D293" s="158">
        <v>45471</v>
      </c>
      <c r="E293" s="158" t="str">
        <f t="shared" ca="1" si="56"/>
        <v>121-150 Days</v>
      </c>
      <c r="F293" s="159" t="s">
        <v>281</v>
      </c>
      <c r="G293" s="159" t="s">
        <v>371</v>
      </c>
      <c r="H293" s="165" t="s">
        <v>132</v>
      </c>
      <c r="I293" s="160">
        <v>25112.5</v>
      </c>
      <c r="J293" s="159">
        <v>0</v>
      </c>
      <c r="K293" s="159">
        <f t="shared" si="50"/>
        <v>25112.5</v>
      </c>
      <c r="L293" s="159">
        <v>5000</v>
      </c>
      <c r="M293" s="159">
        <v>1875</v>
      </c>
      <c r="N293" s="162">
        <f t="shared" si="54"/>
        <v>6875</v>
      </c>
      <c r="O293" s="163">
        <f t="shared" si="55"/>
        <v>0.273768043802887</v>
      </c>
      <c r="P293" s="162">
        <f t="shared" si="59"/>
        <v>0</v>
      </c>
      <c r="Q293" s="162">
        <f t="shared" si="60"/>
        <v>6875</v>
      </c>
      <c r="R293" s="173">
        <f t="shared" si="57"/>
        <v>343.75</v>
      </c>
      <c r="S293" s="156"/>
      <c r="T293" s="171">
        <f t="shared" si="58"/>
        <v>6531.25</v>
      </c>
      <c r="U293" s="171"/>
      <c r="V293" s="156"/>
      <c r="W293" s="156"/>
      <c r="X293" s="164"/>
      <c r="Y293" s="156"/>
      <c r="Z293" s="160"/>
    </row>
    <row r="294" spans="1:26">
      <c r="A294" s="155">
        <v>45471</v>
      </c>
      <c r="B294" s="156" t="s">
        <v>17</v>
      </c>
      <c r="C294" s="157">
        <f t="shared" ca="1" si="53"/>
        <v>125</v>
      </c>
      <c r="D294" s="158">
        <v>45471</v>
      </c>
      <c r="E294" s="158" t="str">
        <f t="shared" ca="1" si="56"/>
        <v>121-150 Days</v>
      </c>
      <c r="F294" s="159" t="s">
        <v>281</v>
      </c>
      <c r="G294" s="159" t="s">
        <v>372</v>
      </c>
      <c r="H294" s="165" t="s">
        <v>132</v>
      </c>
      <c r="I294" s="160">
        <v>30135</v>
      </c>
      <c r="J294" s="159">
        <v>0</v>
      </c>
      <c r="K294" s="159">
        <f t="shared" si="50"/>
        <v>30135</v>
      </c>
      <c r="L294" s="159">
        <v>6000</v>
      </c>
      <c r="M294" s="159">
        <v>2250</v>
      </c>
      <c r="N294" s="162">
        <f t="shared" si="54"/>
        <v>8250</v>
      </c>
      <c r="O294" s="163">
        <f t="shared" si="55"/>
        <v>0.273768043802887</v>
      </c>
      <c r="P294" s="162">
        <f t="shared" si="59"/>
        <v>0</v>
      </c>
      <c r="Q294" s="162">
        <f t="shared" si="60"/>
        <v>8250</v>
      </c>
      <c r="R294" s="173">
        <f t="shared" si="57"/>
        <v>412.5</v>
      </c>
      <c r="S294" s="156"/>
      <c r="T294" s="171">
        <f t="shared" si="58"/>
        <v>7837.5</v>
      </c>
      <c r="U294" s="171"/>
      <c r="V294" s="156"/>
      <c r="W294" s="156"/>
      <c r="X294" s="164"/>
      <c r="Y294" s="156"/>
      <c r="Z294" s="160"/>
    </row>
    <row r="295" spans="1:26">
      <c r="A295" s="155">
        <v>45471</v>
      </c>
      <c r="B295" s="156" t="s">
        <v>17</v>
      </c>
      <c r="C295" s="157">
        <f t="shared" ca="1" si="53"/>
        <v>125</v>
      </c>
      <c r="D295" s="158">
        <v>45471</v>
      </c>
      <c r="E295" s="158" t="str">
        <f t="shared" ca="1" si="56"/>
        <v>121-150 Days</v>
      </c>
      <c r="F295" s="159" t="s">
        <v>281</v>
      </c>
      <c r="G295" s="159" t="s">
        <v>373</v>
      </c>
      <c r="H295" s="165" t="s">
        <v>134</v>
      </c>
      <c r="I295" s="160">
        <v>121034.21</v>
      </c>
      <c r="J295" s="159">
        <v>0</v>
      </c>
      <c r="K295" s="159">
        <f t="shared" si="50"/>
        <v>121034.21</v>
      </c>
      <c r="L295" s="159">
        <v>30123</v>
      </c>
      <c r="M295" s="159">
        <v>9036.9</v>
      </c>
      <c r="N295" s="162">
        <f t="shared" si="54"/>
        <v>39159.9</v>
      </c>
      <c r="O295" s="163">
        <f t="shared" si="55"/>
        <v>0.3235440624596963</v>
      </c>
      <c r="P295" s="162">
        <f t="shared" si="59"/>
        <v>0</v>
      </c>
      <c r="Q295" s="162">
        <f t="shared" si="60"/>
        <v>39159.9</v>
      </c>
      <c r="R295" s="173">
        <f t="shared" si="57"/>
        <v>1957.9950000000001</v>
      </c>
      <c r="S295" s="156"/>
      <c r="T295" s="171">
        <f t="shared" si="58"/>
        <v>37201.904999999999</v>
      </c>
      <c r="U295" s="171"/>
      <c r="V295" s="156"/>
      <c r="W295" s="156"/>
      <c r="X295" s="164"/>
      <c r="Y295" s="156"/>
      <c r="Z295" s="160"/>
    </row>
    <row r="296" spans="1:26">
      <c r="A296" s="155">
        <v>45471</v>
      </c>
      <c r="B296" s="156" t="s">
        <v>17</v>
      </c>
      <c r="C296" s="157">
        <f t="shared" ca="1" si="53"/>
        <v>125</v>
      </c>
      <c r="D296" s="158">
        <v>45471</v>
      </c>
      <c r="E296" s="158" t="str">
        <f t="shared" ca="1" si="56"/>
        <v>121-150 Days</v>
      </c>
      <c r="F296" s="159" t="s">
        <v>281</v>
      </c>
      <c r="G296" s="159" t="s">
        <v>374</v>
      </c>
      <c r="H296" s="165" t="s">
        <v>134</v>
      </c>
      <c r="I296" s="160">
        <v>24389.01</v>
      </c>
      <c r="J296" s="159">
        <v>0</v>
      </c>
      <c r="K296" s="159">
        <f t="shared" si="50"/>
        <v>24389.01</v>
      </c>
      <c r="L296" s="159">
        <v>2427.98</v>
      </c>
      <c r="M296" s="159">
        <v>1820.98</v>
      </c>
      <c r="N296" s="162">
        <f t="shared" si="54"/>
        <v>4248.96</v>
      </c>
      <c r="O296" s="163">
        <f t="shared" si="55"/>
        <v>0.17421617359622224</v>
      </c>
      <c r="P296" s="162">
        <f t="shared" si="59"/>
        <v>0</v>
      </c>
      <c r="Q296" s="162">
        <f t="shared" si="60"/>
        <v>4248.96</v>
      </c>
      <c r="R296" s="173">
        <f t="shared" si="57"/>
        <v>212.44800000000001</v>
      </c>
      <c r="S296" s="156"/>
      <c r="T296" s="171">
        <f t="shared" si="58"/>
        <v>4036.5120000000002</v>
      </c>
      <c r="U296" s="171"/>
      <c r="V296" s="156"/>
      <c r="W296" s="156"/>
      <c r="X296" s="164"/>
      <c r="Y296" s="156"/>
      <c r="Z296" s="160"/>
    </row>
    <row r="297" spans="1:26">
      <c r="A297" s="155">
        <v>45471</v>
      </c>
      <c r="B297" s="156" t="s">
        <v>17</v>
      </c>
      <c r="C297" s="157">
        <f t="shared" ca="1" si="53"/>
        <v>125</v>
      </c>
      <c r="D297" s="158">
        <v>45471</v>
      </c>
      <c r="E297" s="158" t="str">
        <f t="shared" ca="1" si="56"/>
        <v>121-150 Days</v>
      </c>
      <c r="F297" s="159" t="s">
        <v>281</v>
      </c>
      <c r="G297" s="159" t="s">
        <v>375</v>
      </c>
      <c r="H297" s="165" t="s">
        <v>134</v>
      </c>
      <c r="I297" s="160">
        <v>6906.94</v>
      </c>
      <c r="J297" s="159">
        <v>0</v>
      </c>
      <c r="K297" s="159">
        <f t="shared" si="50"/>
        <v>6906.94</v>
      </c>
      <c r="L297" s="159">
        <v>687.6</v>
      </c>
      <c r="M297" s="159">
        <v>515.70000000000005</v>
      </c>
      <c r="N297" s="162">
        <f t="shared" si="54"/>
        <v>1203.3000000000002</v>
      </c>
      <c r="O297" s="163">
        <f t="shared" si="55"/>
        <v>0.17421607832122477</v>
      </c>
      <c r="P297" s="162">
        <f t="shared" si="59"/>
        <v>0</v>
      </c>
      <c r="Q297" s="162">
        <f t="shared" si="60"/>
        <v>1203.3000000000002</v>
      </c>
      <c r="R297" s="173">
        <f t="shared" si="57"/>
        <v>60.165000000000013</v>
      </c>
      <c r="S297" s="156"/>
      <c r="T297" s="171">
        <f t="shared" si="58"/>
        <v>1143.1350000000002</v>
      </c>
      <c r="U297" s="171"/>
      <c r="V297" s="156"/>
      <c r="W297" s="156"/>
      <c r="X297" s="164"/>
      <c r="Y297" s="156"/>
      <c r="Z297" s="160"/>
    </row>
    <row r="298" spans="1:26">
      <c r="A298" s="155">
        <v>45471</v>
      </c>
      <c r="B298" s="156" t="s">
        <v>17</v>
      </c>
      <c r="C298" s="157">
        <f t="shared" ca="1" si="53"/>
        <v>125</v>
      </c>
      <c r="D298" s="158">
        <v>45471</v>
      </c>
      <c r="E298" s="158" t="str">
        <f t="shared" ca="1" si="56"/>
        <v>121-150 Days</v>
      </c>
      <c r="F298" s="159" t="s">
        <v>281</v>
      </c>
      <c r="G298" s="159" t="s">
        <v>376</v>
      </c>
      <c r="H298" s="165" t="s">
        <v>134</v>
      </c>
      <c r="I298" s="160">
        <v>73899.06</v>
      </c>
      <c r="J298" s="159">
        <v>0</v>
      </c>
      <c r="K298" s="159">
        <f t="shared" si="50"/>
        <v>73899.06</v>
      </c>
      <c r="L298" s="159">
        <v>14713.6</v>
      </c>
      <c r="M298" s="159">
        <v>5517.6</v>
      </c>
      <c r="N298" s="162">
        <f t="shared" si="54"/>
        <v>20231.2</v>
      </c>
      <c r="O298" s="163">
        <f t="shared" si="55"/>
        <v>0.27376802898440117</v>
      </c>
      <c r="P298" s="162">
        <f t="shared" si="59"/>
        <v>0</v>
      </c>
      <c r="Q298" s="162">
        <f t="shared" si="60"/>
        <v>20231.2</v>
      </c>
      <c r="R298" s="173">
        <f t="shared" si="57"/>
        <v>1011.5600000000001</v>
      </c>
      <c r="S298" s="156"/>
      <c r="T298" s="171">
        <f t="shared" si="58"/>
        <v>19219.64</v>
      </c>
      <c r="U298" s="171"/>
      <c r="V298" s="156"/>
      <c r="W298" s="156"/>
      <c r="X298" s="164"/>
      <c r="Y298" s="156"/>
      <c r="Z298" s="160"/>
    </row>
    <row r="299" spans="1:26">
      <c r="A299" s="155">
        <v>45471</v>
      </c>
      <c r="B299" s="156" t="s">
        <v>17</v>
      </c>
      <c r="C299" s="157">
        <f t="shared" ca="1" si="53"/>
        <v>125</v>
      </c>
      <c r="D299" s="158">
        <v>45471</v>
      </c>
      <c r="E299" s="158" t="str">
        <f t="shared" ca="1" si="56"/>
        <v>121-150 Days</v>
      </c>
      <c r="F299" s="159" t="s">
        <v>281</v>
      </c>
      <c r="G299" s="159" t="s">
        <v>377</v>
      </c>
      <c r="H299" s="165" t="s">
        <v>134</v>
      </c>
      <c r="I299" s="160">
        <v>25112.5</v>
      </c>
      <c r="J299" s="159">
        <v>0</v>
      </c>
      <c r="K299" s="159">
        <f t="shared" si="50"/>
        <v>25112.5</v>
      </c>
      <c r="L299" s="159">
        <v>5000</v>
      </c>
      <c r="M299" s="159">
        <v>0</v>
      </c>
      <c r="N299" s="162">
        <f t="shared" si="54"/>
        <v>5000</v>
      </c>
      <c r="O299" s="163">
        <f t="shared" si="55"/>
        <v>0.1991040318566451</v>
      </c>
      <c r="P299" s="162">
        <f t="shared" si="59"/>
        <v>0</v>
      </c>
      <c r="Q299" s="162">
        <f t="shared" si="60"/>
        <v>5000</v>
      </c>
      <c r="R299" s="173">
        <f t="shared" si="57"/>
        <v>250</v>
      </c>
      <c r="S299" s="156"/>
      <c r="T299" s="171">
        <f t="shared" si="58"/>
        <v>4750</v>
      </c>
      <c r="U299" s="171"/>
      <c r="V299" s="156"/>
      <c r="W299" s="156"/>
      <c r="X299" s="164"/>
      <c r="Y299" s="156"/>
      <c r="Z299" s="160"/>
    </row>
    <row r="300" spans="1:26">
      <c r="A300" s="155">
        <v>45471</v>
      </c>
      <c r="B300" s="156" t="s">
        <v>17</v>
      </c>
      <c r="C300" s="157">
        <f t="shared" ca="1" si="53"/>
        <v>125</v>
      </c>
      <c r="D300" s="158">
        <v>45471</v>
      </c>
      <c r="E300" s="158" t="str">
        <f t="shared" ca="1" si="56"/>
        <v>121-150 Days</v>
      </c>
      <c r="F300" s="159" t="s">
        <v>281</v>
      </c>
      <c r="G300" s="159" t="s">
        <v>378</v>
      </c>
      <c r="H300" s="165" t="s">
        <v>134</v>
      </c>
      <c r="I300" s="160">
        <v>30135</v>
      </c>
      <c r="J300" s="159">
        <v>0</v>
      </c>
      <c r="K300" s="159">
        <f t="shared" si="50"/>
        <v>30135</v>
      </c>
      <c r="L300" s="159">
        <v>6000</v>
      </c>
      <c r="M300" s="159">
        <v>2250</v>
      </c>
      <c r="N300" s="162">
        <f t="shared" si="54"/>
        <v>8250</v>
      </c>
      <c r="O300" s="163">
        <f t="shared" si="55"/>
        <v>0.273768043802887</v>
      </c>
      <c r="P300" s="162">
        <f t="shared" si="59"/>
        <v>0</v>
      </c>
      <c r="Q300" s="162">
        <f t="shared" si="60"/>
        <v>8250</v>
      </c>
      <c r="R300" s="173">
        <f t="shared" si="57"/>
        <v>412.5</v>
      </c>
      <c r="S300" s="156"/>
      <c r="T300" s="171">
        <f t="shared" si="58"/>
        <v>7837.5</v>
      </c>
      <c r="U300" s="171"/>
      <c r="V300" s="156"/>
      <c r="W300" s="156"/>
      <c r="X300" s="164"/>
      <c r="Y300" s="156"/>
      <c r="Z300" s="160"/>
    </row>
    <row r="301" spans="1:26">
      <c r="A301" s="155">
        <v>45471</v>
      </c>
      <c r="B301" s="156" t="s">
        <v>17</v>
      </c>
      <c r="C301" s="157">
        <f t="shared" ca="1" si="53"/>
        <v>125</v>
      </c>
      <c r="D301" s="158">
        <v>45471</v>
      </c>
      <c r="E301" s="158" t="str">
        <f t="shared" ca="1" si="56"/>
        <v>121-150 Days</v>
      </c>
      <c r="F301" s="159" t="s">
        <v>281</v>
      </c>
      <c r="G301" s="159" t="s">
        <v>379</v>
      </c>
      <c r="H301" s="165" t="s">
        <v>346</v>
      </c>
      <c r="I301" s="160">
        <v>5695.52</v>
      </c>
      <c r="J301" s="159">
        <v>0</v>
      </c>
      <c r="K301" s="159">
        <f t="shared" si="50"/>
        <v>5695.52</v>
      </c>
      <c r="L301" s="159">
        <v>1417.5</v>
      </c>
      <c r="M301" s="159">
        <v>425.25</v>
      </c>
      <c r="N301" s="162">
        <f t="shared" si="54"/>
        <v>1842.75</v>
      </c>
      <c r="O301" s="163">
        <f t="shared" si="55"/>
        <v>0.3235437677332359</v>
      </c>
      <c r="P301" s="162">
        <f t="shared" si="59"/>
        <v>0</v>
      </c>
      <c r="Q301" s="162">
        <f t="shared" si="60"/>
        <v>1842.7499999999998</v>
      </c>
      <c r="R301" s="173">
        <f t="shared" si="57"/>
        <v>92.137499999999989</v>
      </c>
      <c r="S301" s="156"/>
      <c r="T301" s="171">
        <f t="shared" si="58"/>
        <v>1750.6124999999997</v>
      </c>
      <c r="U301" s="171"/>
      <c r="V301" s="156"/>
      <c r="W301" s="156"/>
      <c r="X301" s="164"/>
      <c r="Y301" s="156"/>
      <c r="Z301" s="160"/>
    </row>
    <row r="302" spans="1:26">
      <c r="A302" s="155">
        <v>45471</v>
      </c>
      <c r="B302" s="156" t="s">
        <v>17</v>
      </c>
      <c r="C302" s="157">
        <f t="shared" ca="1" si="53"/>
        <v>125</v>
      </c>
      <c r="D302" s="158">
        <v>45471</v>
      </c>
      <c r="E302" s="158" t="str">
        <f t="shared" ca="1" si="56"/>
        <v>121-150 Days</v>
      </c>
      <c r="F302" s="159" t="s">
        <v>281</v>
      </c>
      <c r="G302" s="159" t="s">
        <v>380</v>
      </c>
      <c r="H302" s="165" t="s">
        <v>346</v>
      </c>
      <c r="I302" s="160">
        <v>24389.01</v>
      </c>
      <c r="J302" s="159">
        <v>0</v>
      </c>
      <c r="K302" s="159">
        <f t="shared" si="50"/>
        <v>24389.01</v>
      </c>
      <c r="L302" s="159">
        <v>2427.98</v>
      </c>
      <c r="M302" s="159">
        <v>1820.98</v>
      </c>
      <c r="N302" s="162">
        <f t="shared" si="54"/>
        <v>4248.96</v>
      </c>
      <c r="O302" s="163">
        <f t="shared" si="55"/>
        <v>0.17421617359622224</v>
      </c>
      <c r="P302" s="162">
        <f t="shared" si="59"/>
        <v>0</v>
      </c>
      <c r="Q302" s="162">
        <f t="shared" si="60"/>
        <v>4248.96</v>
      </c>
      <c r="R302" s="173">
        <f t="shared" si="57"/>
        <v>212.44800000000001</v>
      </c>
      <c r="S302" s="156"/>
      <c r="T302" s="171">
        <f t="shared" si="58"/>
        <v>4036.5120000000002</v>
      </c>
      <c r="U302" s="171"/>
      <c r="V302" s="156"/>
      <c r="W302" s="156"/>
      <c r="X302" s="164"/>
      <c r="Y302" s="156"/>
      <c r="Z302" s="160"/>
    </row>
    <row r="303" spans="1:26">
      <c r="A303" s="155">
        <v>45471</v>
      </c>
      <c r="B303" s="156" t="s">
        <v>17</v>
      </c>
      <c r="C303" s="157">
        <f t="shared" ca="1" si="53"/>
        <v>125</v>
      </c>
      <c r="D303" s="158">
        <v>45471</v>
      </c>
      <c r="E303" s="158" t="str">
        <f t="shared" ca="1" si="56"/>
        <v>121-150 Days</v>
      </c>
      <c r="F303" s="159" t="s">
        <v>281</v>
      </c>
      <c r="G303" s="159" t="s">
        <v>381</v>
      </c>
      <c r="H303" s="165" t="s">
        <v>346</v>
      </c>
      <c r="I303" s="160">
        <v>5022.5</v>
      </c>
      <c r="J303" s="159">
        <v>0</v>
      </c>
      <c r="K303" s="159">
        <f t="shared" si="50"/>
        <v>5022.5</v>
      </c>
      <c r="L303" s="159">
        <v>1000</v>
      </c>
      <c r="M303" s="159">
        <v>375</v>
      </c>
      <c r="N303" s="162">
        <f t="shared" si="54"/>
        <v>1375</v>
      </c>
      <c r="O303" s="163">
        <f t="shared" si="55"/>
        <v>0.273768043802887</v>
      </c>
      <c r="P303" s="162">
        <f t="shared" si="59"/>
        <v>0</v>
      </c>
      <c r="Q303" s="162">
        <f t="shared" si="60"/>
        <v>1375</v>
      </c>
      <c r="R303" s="173">
        <f t="shared" si="57"/>
        <v>68.75</v>
      </c>
      <c r="S303" s="156"/>
      <c r="T303" s="171">
        <f t="shared" si="58"/>
        <v>1306.25</v>
      </c>
      <c r="U303" s="171"/>
      <c r="V303" s="156"/>
      <c r="W303" s="156"/>
      <c r="X303" s="164"/>
      <c r="Y303" s="156"/>
      <c r="Z303" s="160"/>
    </row>
    <row r="304" spans="1:26">
      <c r="A304" s="155">
        <v>45471</v>
      </c>
      <c r="B304" s="156" t="s">
        <v>17</v>
      </c>
      <c r="C304" s="157">
        <f t="shared" ca="1" si="53"/>
        <v>125</v>
      </c>
      <c r="D304" s="158">
        <v>45471</v>
      </c>
      <c r="E304" s="158" t="str">
        <f t="shared" ca="1" si="56"/>
        <v>121-150 Days</v>
      </c>
      <c r="F304" s="159" t="s">
        <v>281</v>
      </c>
      <c r="G304" s="159" t="s">
        <v>382</v>
      </c>
      <c r="H304" s="165" t="s">
        <v>346</v>
      </c>
      <c r="I304" s="160">
        <v>25112.5</v>
      </c>
      <c r="J304" s="159">
        <v>0</v>
      </c>
      <c r="K304" s="159">
        <f t="shared" si="50"/>
        <v>25112.5</v>
      </c>
      <c r="L304" s="159">
        <v>5000</v>
      </c>
      <c r="M304" s="159">
        <v>1875</v>
      </c>
      <c r="N304" s="162">
        <f t="shared" si="54"/>
        <v>6875</v>
      </c>
      <c r="O304" s="163">
        <f t="shared" si="55"/>
        <v>0.273768043802887</v>
      </c>
      <c r="P304" s="162">
        <f t="shared" si="59"/>
        <v>0</v>
      </c>
      <c r="Q304" s="162">
        <f t="shared" si="60"/>
        <v>6875</v>
      </c>
      <c r="R304" s="173">
        <f t="shared" si="57"/>
        <v>343.75</v>
      </c>
      <c r="S304" s="156"/>
      <c r="T304" s="171">
        <f t="shared" si="58"/>
        <v>6531.25</v>
      </c>
      <c r="U304" s="171"/>
      <c r="V304" s="156"/>
      <c r="W304" s="156"/>
      <c r="X304" s="164"/>
      <c r="Y304" s="156"/>
      <c r="Z304" s="160"/>
    </row>
    <row r="305" spans="1:26">
      <c r="A305" s="155">
        <v>45471</v>
      </c>
      <c r="B305" s="156" t="s">
        <v>17</v>
      </c>
      <c r="C305" s="157">
        <f t="shared" ca="1" si="53"/>
        <v>125</v>
      </c>
      <c r="D305" s="158">
        <v>45471</v>
      </c>
      <c r="E305" s="158" t="str">
        <f t="shared" ca="1" si="56"/>
        <v>121-150 Days</v>
      </c>
      <c r="F305" s="159" t="s">
        <v>281</v>
      </c>
      <c r="G305" s="159">
        <v>1317070</v>
      </c>
      <c r="H305" s="165" t="s">
        <v>346</v>
      </c>
      <c r="I305" s="160">
        <v>30135</v>
      </c>
      <c r="J305" s="159">
        <v>0</v>
      </c>
      <c r="K305" s="159">
        <f t="shared" si="50"/>
        <v>30135</v>
      </c>
      <c r="L305" s="159">
        <v>6000</v>
      </c>
      <c r="M305" s="159">
        <v>2250</v>
      </c>
      <c r="N305" s="162">
        <f t="shared" si="54"/>
        <v>8250</v>
      </c>
      <c r="O305" s="163">
        <f t="shared" si="55"/>
        <v>0.273768043802887</v>
      </c>
      <c r="P305" s="162">
        <f t="shared" si="59"/>
        <v>0</v>
      </c>
      <c r="Q305" s="162">
        <f t="shared" si="60"/>
        <v>8250</v>
      </c>
      <c r="R305" s="173">
        <f t="shared" si="57"/>
        <v>412.5</v>
      </c>
      <c r="S305" s="156"/>
      <c r="T305" s="171">
        <f t="shared" si="58"/>
        <v>7837.5</v>
      </c>
      <c r="U305" s="171"/>
      <c r="V305" s="156"/>
      <c r="W305" s="156"/>
      <c r="X305" s="164"/>
      <c r="Y305" s="156"/>
      <c r="Z305" s="160"/>
    </row>
    <row r="306" spans="1:26">
      <c r="A306" s="155">
        <v>45474</v>
      </c>
      <c r="B306" s="156" t="s">
        <v>17</v>
      </c>
      <c r="C306" s="157">
        <f t="shared" ca="1" si="53"/>
        <v>122</v>
      </c>
      <c r="D306" s="158">
        <v>45474</v>
      </c>
      <c r="E306" s="158" t="str">
        <f t="shared" ca="1" si="56"/>
        <v>121-150 Days</v>
      </c>
      <c r="F306" s="159" t="s">
        <v>281</v>
      </c>
      <c r="G306" s="159" t="s">
        <v>383</v>
      </c>
      <c r="H306" s="165" t="s">
        <v>90</v>
      </c>
      <c r="I306" s="160">
        <v>39281.75</v>
      </c>
      <c r="J306" s="159">
        <v>0</v>
      </c>
      <c r="K306" s="159">
        <f t="shared" si="50"/>
        <v>39281.75</v>
      </c>
      <c r="L306" s="159">
        <v>3910.58</v>
      </c>
      <c r="M306" s="159">
        <v>0</v>
      </c>
      <c r="N306" s="162">
        <f t="shared" si="54"/>
        <v>3910.58</v>
      </c>
      <c r="O306" s="163">
        <f t="shared" si="55"/>
        <v>9.9552082073736531E-2</v>
      </c>
      <c r="P306" s="162">
        <f t="shared" si="59"/>
        <v>0</v>
      </c>
      <c r="Q306" s="162">
        <f t="shared" si="60"/>
        <v>3910.58</v>
      </c>
      <c r="R306" s="173">
        <f t="shared" si="57"/>
        <v>195.529</v>
      </c>
      <c r="S306" s="156"/>
      <c r="T306" s="171">
        <f t="shared" si="58"/>
        <v>3715.0509999999999</v>
      </c>
      <c r="U306" s="171"/>
      <c r="V306" s="156"/>
      <c r="W306" s="156"/>
      <c r="X306" s="164"/>
      <c r="Y306" s="156"/>
      <c r="Z306" s="160"/>
    </row>
    <row r="307" spans="1:26">
      <c r="A307" s="155">
        <v>45474</v>
      </c>
      <c r="B307" s="156" t="s">
        <v>17</v>
      </c>
      <c r="C307" s="157">
        <f t="shared" ca="1" si="53"/>
        <v>122</v>
      </c>
      <c r="D307" s="158">
        <v>45474</v>
      </c>
      <c r="E307" s="158" t="str">
        <f t="shared" ca="1" si="56"/>
        <v>121-150 Days</v>
      </c>
      <c r="F307" s="159" t="s">
        <v>281</v>
      </c>
      <c r="G307" s="159" t="s">
        <v>384</v>
      </c>
      <c r="H307" s="165" t="s">
        <v>90</v>
      </c>
      <c r="I307" s="160">
        <v>125838.24</v>
      </c>
      <c r="J307" s="159">
        <v>0</v>
      </c>
      <c r="K307" s="159">
        <f t="shared" si="50"/>
        <v>125838.24</v>
      </c>
      <c r="L307" s="159">
        <v>12527.45</v>
      </c>
      <c r="M307" s="159">
        <v>0</v>
      </c>
      <c r="N307" s="162">
        <f t="shared" si="54"/>
        <v>12527.45</v>
      </c>
      <c r="O307" s="163">
        <f t="shared" si="55"/>
        <v>9.9552012170545295E-2</v>
      </c>
      <c r="P307" s="162">
        <f t="shared" si="59"/>
        <v>0</v>
      </c>
      <c r="Q307" s="162">
        <f t="shared" si="60"/>
        <v>12527.45</v>
      </c>
      <c r="R307" s="173">
        <f t="shared" si="57"/>
        <v>626.37250000000006</v>
      </c>
      <c r="S307" s="156"/>
      <c r="T307" s="171">
        <f t="shared" si="58"/>
        <v>11901.077500000001</v>
      </c>
      <c r="U307" s="171"/>
      <c r="V307" s="156"/>
      <c r="W307" s="156"/>
      <c r="X307" s="164"/>
      <c r="Y307" s="156"/>
      <c r="Z307" s="160"/>
    </row>
    <row r="308" spans="1:26">
      <c r="A308" s="155">
        <v>45476</v>
      </c>
      <c r="B308" s="156" t="s">
        <v>17</v>
      </c>
      <c r="C308" s="157">
        <f t="shared" ca="1" si="53"/>
        <v>120</v>
      </c>
      <c r="D308" s="158">
        <v>45476</v>
      </c>
      <c r="E308" s="158" t="str">
        <f t="shared" ca="1" si="56"/>
        <v>91-120 Days</v>
      </c>
      <c r="F308" s="159" t="s">
        <v>281</v>
      </c>
      <c r="G308" s="159" t="s">
        <v>385</v>
      </c>
      <c r="H308" s="165" t="s">
        <v>107</v>
      </c>
      <c r="I308" s="160">
        <v>2109450</v>
      </c>
      <c r="J308" s="159">
        <v>2109450</v>
      </c>
      <c r="K308" s="159">
        <f t="shared" si="50"/>
        <v>0</v>
      </c>
      <c r="L308" s="159">
        <v>367500</v>
      </c>
      <c r="M308" s="159">
        <v>157500</v>
      </c>
      <c r="N308" s="162">
        <f t="shared" si="54"/>
        <v>525000</v>
      </c>
      <c r="O308" s="163">
        <f t="shared" si="55"/>
        <v>0.24888003982080636</v>
      </c>
      <c r="P308" s="162">
        <f t="shared" si="59"/>
        <v>525000</v>
      </c>
      <c r="Q308" s="162">
        <f t="shared" si="60"/>
        <v>0</v>
      </c>
      <c r="R308" s="173">
        <f t="shared" si="57"/>
        <v>0</v>
      </c>
      <c r="S308" s="156"/>
      <c r="T308" s="171">
        <f t="shared" si="58"/>
        <v>0</v>
      </c>
      <c r="U308" s="171"/>
      <c r="V308" s="156"/>
      <c r="W308" s="156"/>
      <c r="X308" s="164"/>
      <c r="Y308" s="156"/>
      <c r="Z308" s="160"/>
    </row>
    <row r="309" spans="1:26">
      <c r="A309" s="155">
        <v>45476</v>
      </c>
      <c r="B309" s="156" t="s">
        <v>17</v>
      </c>
      <c r="C309" s="157">
        <f t="shared" ca="1" si="53"/>
        <v>120</v>
      </c>
      <c r="D309" s="158">
        <v>45476</v>
      </c>
      <c r="E309" s="158" t="str">
        <f t="shared" ca="1" si="56"/>
        <v>91-120 Days</v>
      </c>
      <c r="F309" s="159" t="s">
        <v>281</v>
      </c>
      <c r="G309" s="159" t="s">
        <v>386</v>
      </c>
      <c r="H309" s="165" t="s">
        <v>107</v>
      </c>
      <c r="I309" s="160">
        <v>1814878.17</v>
      </c>
      <c r="J309" s="159">
        <v>1814878.17</v>
      </c>
      <c r="K309" s="159">
        <f t="shared" si="50"/>
        <v>0</v>
      </c>
      <c r="L309" s="159">
        <v>451686.95</v>
      </c>
      <c r="M309" s="159">
        <v>135506.09</v>
      </c>
      <c r="N309" s="162">
        <f t="shared" si="54"/>
        <v>587193.04</v>
      </c>
      <c r="O309" s="163">
        <f t="shared" si="55"/>
        <v>0.32354405364851574</v>
      </c>
      <c r="P309" s="162">
        <f t="shared" si="59"/>
        <v>587193.04</v>
      </c>
      <c r="Q309" s="162">
        <f t="shared" si="60"/>
        <v>0</v>
      </c>
      <c r="R309" s="173">
        <f t="shared" si="57"/>
        <v>0</v>
      </c>
      <c r="S309" s="156"/>
      <c r="T309" s="171">
        <f t="shared" si="58"/>
        <v>0</v>
      </c>
      <c r="U309" s="171"/>
      <c r="V309" s="156"/>
      <c r="W309" s="156"/>
      <c r="X309" s="164"/>
      <c r="Y309" s="156"/>
      <c r="Z309" s="160"/>
    </row>
    <row r="310" spans="1:26">
      <c r="A310" s="155">
        <v>45476</v>
      </c>
      <c r="B310" s="156" t="s">
        <v>17</v>
      </c>
      <c r="C310" s="157">
        <f t="shared" ca="1" si="53"/>
        <v>120</v>
      </c>
      <c r="D310" s="158">
        <v>45476</v>
      </c>
      <c r="E310" s="158" t="str">
        <f t="shared" ca="1" si="56"/>
        <v>91-120 Days</v>
      </c>
      <c r="F310" s="159" t="s">
        <v>281</v>
      </c>
      <c r="G310" s="159" t="s">
        <v>387</v>
      </c>
      <c r="H310" s="165" t="s">
        <v>107</v>
      </c>
      <c r="I310" s="160">
        <v>1411571.91</v>
      </c>
      <c r="J310" s="159">
        <f>I310</f>
        <v>1411571.91</v>
      </c>
      <c r="K310" s="159">
        <f t="shared" si="50"/>
        <v>0</v>
      </c>
      <c r="L310" s="159">
        <v>140524.82999999999</v>
      </c>
      <c r="M310" s="159">
        <v>105393.62</v>
      </c>
      <c r="N310" s="162">
        <f t="shared" si="54"/>
        <v>245918.44999999998</v>
      </c>
      <c r="O310" s="163">
        <f t="shared" si="55"/>
        <v>0.17421602701062533</v>
      </c>
      <c r="P310" s="162">
        <f t="shared" si="59"/>
        <v>245918.44999999998</v>
      </c>
      <c r="Q310" s="162">
        <f t="shared" si="60"/>
        <v>0</v>
      </c>
      <c r="R310" s="173">
        <f t="shared" si="57"/>
        <v>0</v>
      </c>
      <c r="S310" s="156"/>
      <c r="T310" s="171">
        <f t="shared" si="58"/>
        <v>0</v>
      </c>
      <c r="U310" s="171"/>
      <c r="V310" s="156"/>
      <c r="W310" s="156"/>
      <c r="X310" s="164"/>
      <c r="Y310" s="156"/>
      <c r="Z310" s="160"/>
    </row>
    <row r="311" spans="1:26">
      <c r="A311" s="155">
        <v>45476</v>
      </c>
      <c r="B311" s="156" t="s">
        <v>17</v>
      </c>
      <c r="C311" s="157">
        <f t="shared" ca="1" si="53"/>
        <v>120</v>
      </c>
      <c r="D311" s="158">
        <v>45476</v>
      </c>
      <c r="E311" s="158" t="str">
        <f t="shared" ca="1" si="56"/>
        <v>91-120 Days</v>
      </c>
      <c r="F311" s="159" t="s">
        <v>281</v>
      </c>
      <c r="G311" s="159" t="s">
        <v>388</v>
      </c>
      <c r="H311" s="165" t="s">
        <v>107</v>
      </c>
      <c r="I311" s="160">
        <v>251125</v>
      </c>
      <c r="J311" s="159">
        <v>251125</v>
      </c>
      <c r="K311" s="159">
        <f t="shared" ref="K311:K374" si="61">I311-J311</f>
        <v>0</v>
      </c>
      <c r="L311" s="159">
        <v>25000</v>
      </c>
      <c r="M311" s="159">
        <v>18750</v>
      </c>
      <c r="N311" s="162">
        <f t="shared" si="54"/>
        <v>43750</v>
      </c>
      <c r="O311" s="163">
        <f t="shared" si="55"/>
        <v>0.17421602787456447</v>
      </c>
      <c r="P311" s="162">
        <f t="shared" si="59"/>
        <v>43750</v>
      </c>
      <c r="Q311" s="162">
        <f t="shared" si="60"/>
        <v>0</v>
      </c>
      <c r="R311" s="173">
        <f t="shared" si="57"/>
        <v>0</v>
      </c>
      <c r="S311" s="156"/>
      <c r="T311" s="171">
        <f t="shared" si="58"/>
        <v>0</v>
      </c>
      <c r="U311" s="171"/>
      <c r="V311" s="156"/>
      <c r="W311" s="156"/>
      <c r="X311" s="164"/>
      <c r="Y311" s="156"/>
      <c r="Z311" s="160"/>
    </row>
    <row r="312" spans="1:26">
      <c r="A312" s="155">
        <v>45476</v>
      </c>
      <c r="B312" s="156" t="s">
        <v>17</v>
      </c>
      <c r="C312" s="157">
        <f t="shared" ca="1" si="53"/>
        <v>120</v>
      </c>
      <c r="D312" s="158">
        <v>45476</v>
      </c>
      <c r="E312" s="158" t="str">
        <f t="shared" ca="1" si="56"/>
        <v>91-120 Days</v>
      </c>
      <c r="F312" s="159" t="s">
        <v>281</v>
      </c>
      <c r="G312" s="159" t="s">
        <v>389</v>
      </c>
      <c r="H312" s="165" t="s">
        <v>107</v>
      </c>
      <c r="I312" s="160">
        <v>1209918.78</v>
      </c>
      <c r="J312" s="159">
        <f>I312</f>
        <v>1209918.78</v>
      </c>
      <c r="K312" s="159">
        <f t="shared" si="61"/>
        <v>0</v>
      </c>
      <c r="L312" s="159">
        <v>120449.85</v>
      </c>
      <c r="M312" s="159">
        <v>90337.39</v>
      </c>
      <c r="N312" s="162">
        <f t="shared" si="54"/>
        <v>210787.24</v>
      </c>
      <c r="O312" s="163">
        <f t="shared" si="55"/>
        <v>0.17421602464919173</v>
      </c>
      <c r="P312" s="162">
        <f t="shared" si="59"/>
        <v>210787.24</v>
      </c>
      <c r="Q312" s="162">
        <f t="shared" si="60"/>
        <v>0</v>
      </c>
      <c r="R312" s="173">
        <f t="shared" si="57"/>
        <v>0</v>
      </c>
      <c r="S312" s="156"/>
      <c r="T312" s="171">
        <f t="shared" si="58"/>
        <v>0</v>
      </c>
      <c r="U312" s="171"/>
      <c r="V312" s="156"/>
      <c r="W312" s="156"/>
      <c r="X312" s="164"/>
      <c r="Y312" s="156"/>
      <c r="Z312" s="160"/>
    </row>
    <row r="313" spans="1:26">
      <c r="A313" s="155">
        <v>45476</v>
      </c>
      <c r="B313" s="156" t="s">
        <v>17</v>
      </c>
      <c r="C313" s="157">
        <f t="shared" ca="1" si="53"/>
        <v>120</v>
      </c>
      <c r="D313" s="158">
        <v>45476</v>
      </c>
      <c r="E313" s="158" t="str">
        <f t="shared" ca="1" si="56"/>
        <v>91-120 Days</v>
      </c>
      <c r="F313" s="159" t="s">
        <v>281</v>
      </c>
      <c r="G313" s="159" t="s">
        <v>390</v>
      </c>
      <c r="H313" s="165" t="s">
        <v>107</v>
      </c>
      <c r="I313" s="160">
        <v>3094.64</v>
      </c>
      <c r="J313" s="159">
        <f>I313</f>
        <v>3094.64</v>
      </c>
      <c r="K313" s="159">
        <f t="shared" si="61"/>
        <v>0</v>
      </c>
      <c r="L313" s="159">
        <v>770.2</v>
      </c>
      <c r="M313" s="159">
        <v>231.06</v>
      </c>
      <c r="N313" s="162">
        <f t="shared" si="54"/>
        <v>1001.26</v>
      </c>
      <c r="O313" s="163">
        <f t="shared" si="55"/>
        <v>0.32354651914277588</v>
      </c>
      <c r="P313" s="162">
        <f t="shared" si="59"/>
        <v>1001.2599999999999</v>
      </c>
      <c r="Q313" s="162">
        <f t="shared" si="60"/>
        <v>0</v>
      </c>
      <c r="R313" s="173">
        <f t="shared" si="57"/>
        <v>0</v>
      </c>
      <c r="S313" s="156"/>
      <c r="T313" s="171">
        <f t="shared" si="58"/>
        <v>0</v>
      </c>
      <c r="U313" s="171"/>
      <c r="V313" s="156"/>
      <c r="W313" s="156"/>
      <c r="X313" s="164"/>
      <c r="Y313" s="156"/>
      <c r="Z313" s="160"/>
    </row>
    <row r="314" spans="1:26">
      <c r="A314" s="155">
        <v>45476</v>
      </c>
      <c r="B314" s="156" t="s">
        <v>17</v>
      </c>
      <c r="C314" s="157">
        <f t="shared" ca="1" si="53"/>
        <v>120</v>
      </c>
      <c r="D314" s="158">
        <v>45476</v>
      </c>
      <c r="E314" s="158" t="str">
        <f t="shared" ca="1" si="56"/>
        <v>91-120 Days</v>
      </c>
      <c r="F314" s="159" t="s">
        <v>281</v>
      </c>
      <c r="G314" s="159" t="s">
        <v>391</v>
      </c>
      <c r="H314" s="165" t="s">
        <v>107</v>
      </c>
      <c r="I314" s="160">
        <v>7220.83</v>
      </c>
      <c r="J314" s="159">
        <f>I314</f>
        <v>7220.83</v>
      </c>
      <c r="K314" s="159">
        <f t="shared" si="61"/>
        <v>0</v>
      </c>
      <c r="L314" s="159">
        <v>718.85</v>
      </c>
      <c r="M314" s="159">
        <v>539.14</v>
      </c>
      <c r="N314" s="162">
        <f t="shared" si="54"/>
        <v>1257.99</v>
      </c>
      <c r="O314" s="163">
        <f t="shared" si="55"/>
        <v>0.17421681441053175</v>
      </c>
      <c r="P314" s="162">
        <f t="shared" si="59"/>
        <v>1257.99</v>
      </c>
      <c r="Q314" s="162">
        <f t="shared" si="60"/>
        <v>0</v>
      </c>
      <c r="R314" s="173">
        <f t="shared" si="57"/>
        <v>0</v>
      </c>
      <c r="S314" s="156"/>
      <c r="T314" s="171">
        <f t="shared" si="58"/>
        <v>0</v>
      </c>
      <c r="U314" s="171"/>
      <c r="V314" s="156"/>
      <c r="W314" s="156"/>
      <c r="X314" s="164"/>
      <c r="Y314" s="156"/>
      <c r="Z314" s="160"/>
    </row>
    <row r="315" spans="1:26">
      <c r="A315" s="155">
        <v>45476</v>
      </c>
      <c r="B315" s="156" t="s">
        <v>17</v>
      </c>
      <c r="C315" s="157">
        <f t="shared" ca="1" si="53"/>
        <v>120</v>
      </c>
      <c r="D315" s="158">
        <v>45476</v>
      </c>
      <c r="E315" s="158" t="str">
        <f t="shared" ca="1" si="56"/>
        <v>91-120 Days</v>
      </c>
      <c r="F315" s="159" t="s">
        <v>281</v>
      </c>
      <c r="G315" s="159">
        <v>1317149</v>
      </c>
      <c r="H315" s="165" t="s">
        <v>107</v>
      </c>
      <c r="I315" s="160">
        <v>586099.03</v>
      </c>
      <c r="J315" s="159">
        <f>I315</f>
        <v>586099.03</v>
      </c>
      <c r="K315" s="159">
        <f t="shared" si="61"/>
        <v>0</v>
      </c>
      <c r="L315" s="159">
        <v>57069.3</v>
      </c>
      <c r="M315" s="159">
        <v>42801.98</v>
      </c>
      <c r="N315" s="162">
        <f t="shared" si="54"/>
        <v>99871.28</v>
      </c>
      <c r="O315" s="163">
        <f t="shared" si="55"/>
        <v>0.17040000902236604</v>
      </c>
      <c r="P315" s="162">
        <f t="shared" si="59"/>
        <v>99871.28</v>
      </c>
      <c r="Q315" s="162">
        <f t="shared" si="60"/>
        <v>0</v>
      </c>
      <c r="R315" s="173">
        <f t="shared" si="57"/>
        <v>0</v>
      </c>
      <c r="S315" s="156"/>
      <c r="T315" s="171">
        <f t="shared" si="58"/>
        <v>0</v>
      </c>
      <c r="U315" s="171"/>
      <c r="V315" s="156"/>
      <c r="W315" s="156"/>
      <c r="X315" s="164"/>
      <c r="Y315" s="156"/>
      <c r="Z315" s="160"/>
    </row>
    <row r="316" spans="1:26">
      <c r="A316" s="155">
        <v>45476</v>
      </c>
      <c r="B316" s="156" t="s">
        <v>17</v>
      </c>
      <c r="C316" s="157">
        <f t="shared" ca="1" si="53"/>
        <v>120</v>
      </c>
      <c r="D316" s="158">
        <v>45476</v>
      </c>
      <c r="E316" s="158" t="str">
        <f t="shared" ca="1" si="56"/>
        <v>91-120 Days</v>
      </c>
      <c r="F316" s="159" t="s">
        <v>281</v>
      </c>
      <c r="G316" s="159" t="s">
        <v>392</v>
      </c>
      <c r="H316" s="165" t="s">
        <v>107</v>
      </c>
      <c r="I316" s="160">
        <v>10045</v>
      </c>
      <c r="J316" s="159">
        <v>10045</v>
      </c>
      <c r="K316" s="159">
        <f t="shared" si="61"/>
        <v>0</v>
      </c>
      <c r="L316" s="159">
        <v>2000</v>
      </c>
      <c r="M316" s="159">
        <v>0</v>
      </c>
      <c r="N316" s="162">
        <f t="shared" si="54"/>
        <v>2000</v>
      </c>
      <c r="O316" s="163">
        <f t="shared" si="55"/>
        <v>0.1991040318566451</v>
      </c>
      <c r="P316" s="162">
        <f t="shared" ref="P316:P317" si="62">O316*J316</f>
        <v>2000</v>
      </c>
      <c r="Q316" s="162">
        <f t="shared" si="60"/>
        <v>0</v>
      </c>
      <c r="R316" s="173">
        <f t="shared" si="57"/>
        <v>0</v>
      </c>
      <c r="S316" s="156"/>
      <c r="T316" s="171">
        <f t="shared" si="58"/>
        <v>0</v>
      </c>
      <c r="U316" s="171"/>
      <c r="V316" s="156"/>
      <c r="W316" s="156"/>
      <c r="X316" s="164"/>
      <c r="Y316" s="156"/>
      <c r="Z316" s="160"/>
    </row>
    <row r="317" spans="1:26">
      <c r="A317" s="155">
        <v>45476</v>
      </c>
      <c r="B317" s="156" t="s">
        <v>17</v>
      </c>
      <c r="C317" s="157">
        <f t="shared" ca="1" si="53"/>
        <v>120</v>
      </c>
      <c r="D317" s="158">
        <v>45476</v>
      </c>
      <c r="E317" s="158" t="str">
        <f t="shared" ca="1" si="56"/>
        <v>91-120 Days</v>
      </c>
      <c r="F317" s="159" t="s">
        <v>281</v>
      </c>
      <c r="G317" s="159" t="s">
        <v>393</v>
      </c>
      <c r="H317" s="165" t="s">
        <v>107</v>
      </c>
      <c r="I317" s="160">
        <v>10045</v>
      </c>
      <c r="J317" s="159">
        <f>I317</f>
        <v>10045</v>
      </c>
      <c r="K317" s="159">
        <f t="shared" si="61"/>
        <v>0</v>
      </c>
      <c r="L317" s="159">
        <v>1000</v>
      </c>
      <c r="M317" s="159">
        <v>0</v>
      </c>
      <c r="N317" s="162">
        <f t="shared" si="54"/>
        <v>1000</v>
      </c>
      <c r="O317" s="163">
        <f t="shared" si="55"/>
        <v>9.9552015928322551E-2</v>
      </c>
      <c r="P317" s="162">
        <f t="shared" si="62"/>
        <v>1000</v>
      </c>
      <c r="Q317" s="162">
        <f t="shared" si="60"/>
        <v>0</v>
      </c>
      <c r="R317" s="173">
        <f t="shared" si="57"/>
        <v>0</v>
      </c>
      <c r="S317" s="156"/>
      <c r="T317" s="171">
        <f t="shared" si="58"/>
        <v>0</v>
      </c>
      <c r="U317" s="171"/>
      <c r="V317" s="156"/>
      <c r="W317" s="156"/>
      <c r="X317" s="164"/>
      <c r="Y317" s="156"/>
      <c r="Z317" s="160"/>
    </row>
    <row r="318" spans="1:26">
      <c r="A318" s="155">
        <v>45478</v>
      </c>
      <c r="B318" s="156" t="s">
        <v>17</v>
      </c>
      <c r="C318" s="157">
        <f t="shared" ca="1" si="53"/>
        <v>118</v>
      </c>
      <c r="D318" s="158">
        <v>45478</v>
      </c>
      <c r="E318" s="158" t="str">
        <f t="shared" ca="1" si="56"/>
        <v>91-120 Days</v>
      </c>
      <c r="F318" s="159" t="s">
        <v>281</v>
      </c>
      <c r="G318" s="159" t="s">
        <v>394</v>
      </c>
      <c r="H318" s="165" t="s">
        <v>113</v>
      </c>
      <c r="I318" s="160">
        <v>1098416.73</v>
      </c>
      <c r="J318" s="159">
        <v>0</v>
      </c>
      <c r="K318" s="159">
        <f t="shared" si="61"/>
        <v>1098416.73</v>
      </c>
      <c r="L318" s="159">
        <v>191361.8</v>
      </c>
      <c r="M318" s="159">
        <v>103882.12</v>
      </c>
      <c r="N318" s="162">
        <f t="shared" si="54"/>
        <v>295243.92</v>
      </c>
      <c r="O318" s="163">
        <f t="shared" si="55"/>
        <v>0.26879044349588521</v>
      </c>
      <c r="P318" s="162">
        <f>N318</f>
        <v>295243.92</v>
      </c>
      <c r="Q318" s="162">
        <f>M318</f>
        <v>103882.12</v>
      </c>
      <c r="R318" s="172">
        <f>Q318*5%</f>
        <v>5194.1059999999998</v>
      </c>
      <c r="S318" s="172">
        <f>R318*40%</f>
        <v>2077.6424000000002</v>
      </c>
      <c r="T318" s="171">
        <f t="shared" si="58"/>
        <v>96610.371599999999</v>
      </c>
      <c r="U318" s="171"/>
      <c r="V318" s="156"/>
      <c r="W318" s="156"/>
      <c r="X318" s="164"/>
      <c r="Y318" s="156"/>
      <c r="Z318" s="160"/>
    </row>
    <row r="319" spans="1:26">
      <c r="A319" s="155">
        <v>45478</v>
      </c>
      <c r="B319" s="156" t="s">
        <v>17</v>
      </c>
      <c r="C319" s="157">
        <f t="shared" ca="1" si="53"/>
        <v>118</v>
      </c>
      <c r="D319" s="158">
        <v>45478</v>
      </c>
      <c r="E319" s="158" t="str">
        <f t="shared" ca="1" si="56"/>
        <v>91-120 Days</v>
      </c>
      <c r="F319" s="159" t="s">
        <v>281</v>
      </c>
      <c r="G319" s="159" t="s">
        <v>395</v>
      </c>
      <c r="H319" s="165" t="s">
        <v>113</v>
      </c>
      <c r="I319" s="160">
        <v>1656643.81</v>
      </c>
      <c r="J319" s="159">
        <v>1656644</v>
      </c>
      <c r="K319" s="159">
        <f t="shared" si="61"/>
        <v>-0.18999999994412065</v>
      </c>
      <c r="L319" s="159">
        <v>329844.46000000002</v>
      </c>
      <c r="M319" s="159">
        <v>156676.12</v>
      </c>
      <c r="N319" s="162">
        <f t="shared" si="54"/>
        <v>486520.58</v>
      </c>
      <c r="O319" s="163">
        <f t="shared" si="55"/>
        <v>0.29367844618331085</v>
      </c>
      <c r="P319" s="162">
        <f t="shared" ref="P319:P327" si="63">O319*J319</f>
        <v>486520.63579890481</v>
      </c>
      <c r="Q319" s="162">
        <f>M319</f>
        <v>156676.12</v>
      </c>
      <c r="R319" s="172">
        <f t="shared" ref="R319:R382" si="64">Q319*5%</f>
        <v>7833.8060000000005</v>
      </c>
      <c r="S319" s="172">
        <f>Q319*40%</f>
        <v>62670.448000000004</v>
      </c>
      <c r="T319" s="171">
        <f t="shared" si="58"/>
        <v>86171.86599999998</v>
      </c>
      <c r="U319" s="171"/>
      <c r="V319" s="156"/>
      <c r="W319" s="156"/>
      <c r="X319" s="164"/>
      <c r="Y319" s="156"/>
      <c r="Z319" s="160"/>
    </row>
    <row r="320" spans="1:26">
      <c r="A320" s="155">
        <v>45478</v>
      </c>
      <c r="B320" s="156" t="s">
        <v>17</v>
      </c>
      <c r="C320" s="157">
        <f t="shared" ca="1" si="53"/>
        <v>118</v>
      </c>
      <c r="D320" s="158">
        <v>45478</v>
      </c>
      <c r="E320" s="158" t="str">
        <f t="shared" ca="1" si="56"/>
        <v>91-120 Days</v>
      </c>
      <c r="F320" s="159" t="s">
        <v>281</v>
      </c>
      <c r="G320" s="159" t="s">
        <v>396</v>
      </c>
      <c r="H320" s="165" t="s">
        <v>113</v>
      </c>
      <c r="I320" s="160">
        <v>607217.26</v>
      </c>
      <c r="J320" s="159">
        <v>607217</v>
      </c>
      <c r="K320" s="159">
        <f t="shared" si="61"/>
        <v>0.26000000000931323</v>
      </c>
      <c r="L320" s="159">
        <v>120899.41</v>
      </c>
      <c r="M320" s="159">
        <v>57427.22</v>
      </c>
      <c r="N320" s="162">
        <f t="shared" si="54"/>
        <v>178326.63</v>
      </c>
      <c r="O320" s="163">
        <f t="shared" si="55"/>
        <v>0.29367846032571604</v>
      </c>
      <c r="P320" s="162">
        <f t="shared" si="63"/>
        <v>178326.55364360032</v>
      </c>
      <c r="Q320" s="162">
        <f>M320</f>
        <v>57427.22</v>
      </c>
      <c r="R320" s="172">
        <f t="shared" si="64"/>
        <v>2871.3610000000003</v>
      </c>
      <c r="S320" s="172">
        <f>Q320*40%</f>
        <v>22970.888000000003</v>
      </c>
      <c r="T320" s="171">
        <f t="shared" si="58"/>
        <v>31584.971000000001</v>
      </c>
      <c r="U320" s="171"/>
      <c r="V320" s="156"/>
      <c r="W320" s="156"/>
      <c r="X320" s="164"/>
      <c r="Y320" s="156"/>
      <c r="Z320" s="160"/>
    </row>
    <row r="321" spans="1:26">
      <c r="A321" s="155">
        <v>45478</v>
      </c>
      <c r="B321" s="156" t="s">
        <v>17</v>
      </c>
      <c r="C321" s="157">
        <f t="shared" ca="1" si="53"/>
        <v>118</v>
      </c>
      <c r="D321" s="158">
        <v>45478</v>
      </c>
      <c r="E321" s="158" t="str">
        <f t="shared" ca="1" si="56"/>
        <v>91-120 Days</v>
      </c>
      <c r="F321" s="159" t="s">
        <v>281</v>
      </c>
      <c r="G321" s="159" t="s">
        <v>397</v>
      </c>
      <c r="H321" s="165" t="s">
        <v>398</v>
      </c>
      <c r="I321" s="160">
        <v>75995.27</v>
      </c>
      <c r="J321" s="159">
        <v>75995.27</v>
      </c>
      <c r="K321" s="159">
        <f t="shared" si="61"/>
        <v>0</v>
      </c>
      <c r="L321" s="159">
        <v>18903.75</v>
      </c>
      <c r="M321" s="159">
        <v>0</v>
      </c>
      <c r="N321" s="162">
        <f t="shared" si="54"/>
        <v>18903.75</v>
      </c>
      <c r="O321" s="163">
        <f t="shared" si="55"/>
        <v>0.24874903398593096</v>
      </c>
      <c r="P321" s="162">
        <f t="shared" si="63"/>
        <v>18903.75</v>
      </c>
      <c r="Q321" s="162">
        <f>O321*K321</f>
        <v>0</v>
      </c>
      <c r="R321" s="172">
        <f t="shared" si="64"/>
        <v>0</v>
      </c>
      <c r="S321" s="156"/>
      <c r="T321" s="171">
        <f t="shared" si="58"/>
        <v>0</v>
      </c>
      <c r="U321" s="171"/>
      <c r="V321" s="156"/>
      <c r="W321" s="156"/>
      <c r="X321" s="164"/>
      <c r="Y321" s="156"/>
      <c r="Z321" s="160"/>
    </row>
    <row r="322" spans="1:26">
      <c r="A322" s="155">
        <v>45478</v>
      </c>
      <c r="B322" s="156" t="s">
        <v>17</v>
      </c>
      <c r="C322" s="157">
        <f t="shared" ref="C322:C385" ca="1" si="65">TODAY()-A322</f>
        <v>118</v>
      </c>
      <c r="D322" s="158">
        <v>45478</v>
      </c>
      <c r="E322" s="158" t="str">
        <f t="shared" ca="1" si="56"/>
        <v>91-120 Days</v>
      </c>
      <c r="F322" s="159" t="s">
        <v>281</v>
      </c>
      <c r="G322" s="159" t="s">
        <v>399</v>
      </c>
      <c r="H322" s="165" t="s">
        <v>398</v>
      </c>
      <c r="I322" s="160">
        <v>14103</v>
      </c>
      <c r="J322" s="159">
        <v>14103</v>
      </c>
      <c r="K322" s="159">
        <f t="shared" si="61"/>
        <v>0</v>
      </c>
      <c r="L322" s="159">
        <v>1400</v>
      </c>
      <c r="M322" s="159">
        <v>0</v>
      </c>
      <c r="N322" s="162">
        <f t="shared" ref="N322:N385" si="66">L322+M322</f>
        <v>1400</v>
      </c>
      <c r="O322" s="163">
        <f t="shared" ref="O322:O385" si="67">N322/I322</f>
        <v>9.9269658937814656E-2</v>
      </c>
      <c r="P322" s="162">
        <f t="shared" si="63"/>
        <v>1400</v>
      </c>
      <c r="Q322" s="162">
        <f>O322*K322</f>
        <v>0</v>
      </c>
      <c r="R322" s="172">
        <f t="shared" si="64"/>
        <v>0</v>
      </c>
      <c r="S322" s="156"/>
      <c r="T322" s="171">
        <f t="shared" si="58"/>
        <v>0</v>
      </c>
      <c r="U322" s="171"/>
      <c r="V322" s="156"/>
      <c r="W322" s="156"/>
      <c r="X322" s="164"/>
      <c r="Y322" s="156"/>
      <c r="Z322" s="160"/>
    </row>
    <row r="323" spans="1:26">
      <c r="A323" s="155">
        <v>45478</v>
      </c>
      <c r="B323" s="156" t="s">
        <v>17</v>
      </c>
      <c r="C323" s="157">
        <f t="shared" ca="1" si="65"/>
        <v>118</v>
      </c>
      <c r="D323" s="158">
        <v>45478</v>
      </c>
      <c r="E323" s="158" t="str">
        <f t="shared" ref="E323:E386" ca="1" si="68">VLOOKUP(C323,$V$2:$W$9,2,TRUE)</f>
        <v>91-120 Days</v>
      </c>
      <c r="F323" s="159" t="s">
        <v>281</v>
      </c>
      <c r="G323" s="159" t="s">
        <v>400</v>
      </c>
      <c r="H323" s="165" t="s">
        <v>398</v>
      </c>
      <c r="I323" s="160">
        <v>175003.81</v>
      </c>
      <c r="J323" s="159">
        <v>175003.81</v>
      </c>
      <c r="K323" s="159">
        <f t="shared" si="61"/>
        <v>0</v>
      </c>
      <c r="L323" s="159">
        <v>34836</v>
      </c>
      <c r="M323" s="159">
        <v>0</v>
      </c>
      <c r="N323" s="162">
        <f t="shared" si="66"/>
        <v>34836</v>
      </c>
      <c r="O323" s="163">
        <f t="shared" si="67"/>
        <v>0.19905852335443441</v>
      </c>
      <c r="P323" s="162">
        <f t="shared" si="63"/>
        <v>34836</v>
      </c>
      <c r="Q323" s="162">
        <f>O323*K323</f>
        <v>0</v>
      </c>
      <c r="R323" s="172">
        <f t="shared" si="64"/>
        <v>0</v>
      </c>
      <c r="S323" s="156"/>
      <c r="T323" s="171">
        <f t="shared" ref="T323:T386" si="69">Q323-R323-S323</f>
        <v>0</v>
      </c>
      <c r="U323" s="171"/>
      <c r="V323" s="156"/>
      <c r="W323" s="156"/>
      <c r="X323" s="164"/>
      <c r="Y323" s="156"/>
      <c r="Z323" s="160"/>
    </row>
    <row r="324" spans="1:26">
      <c r="A324" s="155">
        <v>45478</v>
      </c>
      <c r="B324" s="156" t="s">
        <v>17</v>
      </c>
      <c r="C324" s="157">
        <f t="shared" ca="1" si="65"/>
        <v>118</v>
      </c>
      <c r="D324" s="158">
        <v>45478</v>
      </c>
      <c r="E324" s="158" t="str">
        <f t="shared" ca="1" si="68"/>
        <v>91-120 Days</v>
      </c>
      <c r="F324" s="159" t="s">
        <v>281</v>
      </c>
      <c r="G324" s="159" t="s">
        <v>401</v>
      </c>
      <c r="H324" s="165" t="s">
        <v>398</v>
      </c>
      <c r="I324" s="160">
        <v>5062.5</v>
      </c>
      <c r="J324" s="159">
        <v>5062.5</v>
      </c>
      <c r="K324" s="159">
        <f t="shared" si="61"/>
        <v>0</v>
      </c>
      <c r="L324" s="159">
        <v>500</v>
      </c>
      <c r="M324" s="159">
        <v>0</v>
      </c>
      <c r="N324" s="162">
        <f t="shared" si="66"/>
        <v>500</v>
      </c>
      <c r="O324" s="163">
        <f t="shared" si="67"/>
        <v>9.8765432098765427E-2</v>
      </c>
      <c r="P324" s="162">
        <f t="shared" si="63"/>
        <v>500</v>
      </c>
      <c r="Q324" s="162">
        <f>O324*K324</f>
        <v>0</v>
      </c>
      <c r="R324" s="172">
        <f t="shared" si="64"/>
        <v>0</v>
      </c>
      <c r="S324" s="156"/>
      <c r="T324" s="171">
        <f t="shared" si="69"/>
        <v>0</v>
      </c>
      <c r="U324" s="171"/>
      <c r="V324" s="156"/>
      <c r="W324" s="156"/>
      <c r="X324" s="164"/>
      <c r="Y324" s="156"/>
      <c r="Z324" s="160"/>
    </row>
    <row r="325" spans="1:26">
      <c r="A325" s="155">
        <v>45478</v>
      </c>
      <c r="B325" s="156" t="s">
        <v>17</v>
      </c>
      <c r="C325" s="157">
        <f t="shared" ca="1" si="65"/>
        <v>118</v>
      </c>
      <c r="D325" s="158">
        <v>45478</v>
      </c>
      <c r="E325" s="158" t="str">
        <f t="shared" ca="1" si="68"/>
        <v>91-120 Days</v>
      </c>
      <c r="F325" s="159" t="s">
        <v>281</v>
      </c>
      <c r="G325" s="159" t="s">
        <v>402</v>
      </c>
      <c r="H325" s="165" t="s">
        <v>398</v>
      </c>
      <c r="I325" s="160">
        <v>1004562.1</v>
      </c>
      <c r="J325" s="159">
        <v>1004562.1</v>
      </c>
      <c r="K325" s="159">
        <f t="shared" si="61"/>
        <v>0</v>
      </c>
      <c r="L325" s="159">
        <v>100002.2</v>
      </c>
      <c r="M325" s="159">
        <v>0</v>
      </c>
      <c r="N325" s="162">
        <f t="shared" si="66"/>
        <v>100002.2</v>
      </c>
      <c r="O325" s="163">
        <f t="shared" si="67"/>
        <v>9.954805183273388E-2</v>
      </c>
      <c r="P325" s="162">
        <f t="shared" si="63"/>
        <v>100002.2</v>
      </c>
      <c r="Q325" s="162">
        <f>O325*K325</f>
        <v>0</v>
      </c>
      <c r="R325" s="172">
        <f t="shared" si="64"/>
        <v>0</v>
      </c>
      <c r="S325" s="156"/>
      <c r="T325" s="171">
        <f t="shared" si="69"/>
        <v>0</v>
      </c>
      <c r="U325" s="171"/>
      <c r="V325" s="156"/>
      <c r="W325" s="156"/>
      <c r="X325" s="164"/>
      <c r="Y325" s="156"/>
      <c r="Z325" s="160"/>
    </row>
    <row r="326" spans="1:26">
      <c r="A326" s="155">
        <v>45478</v>
      </c>
      <c r="B326" s="156" t="s">
        <v>17</v>
      </c>
      <c r="C326" s="157">
        <f t="shared" ca="1" si="65"/>
        <v>118</v>
      </c>
      <c r="D326" s="158">
        <v>45478</v>
      </c>
      <c r="E326" s="158" t="str">
        <f t="shared" ca="1" si="68"/>
        <v>91-120 Days</v>
      </c>
      <c r="F326" s="159" t="s">
        <v>281</v>
      </c>
      <c r="G326" s="159" t="s">
        <v>403</v>
      </c>
      <c r="H326" s="165" t="s">
        <v>404</v>
      </c>
      <c r="I326" s="160">
        <v>4000418.05</v>
      </c>
      <c r="J326" s="159">
        <f>I326</f>
        <v>4000418.05</v>
      </c>
      <c r="K326" s="159">
        <f t="shared" si="61"/>
        <v>0</v>
      </c>
      <c r="L326" s="159">
        <v>995614.25</v>
      </c>
      <c r="M326" s="159">
        <v>0</v>
      </c>
      <c r="N326" s="162">
        <f t="shared" si="66"/>
        <v>995614.25</v>
      </c>
      <c r="O326" s="163">
        <f t="shared" si="67"/>
        <v>0.24887755168487954</v>
      </c>
      <c r="P326" s="162">
        <f t="shared" si="63"/>
        <v>995614.25</v>
      </c>
      <c r="Q326" s="162"/>
      <c r="R326" s="172">
        <f t="shared" si="64"/>
        <v>0</v>
      </c>
      <c r="S326" s="156"/>
      <c r="T326" s="171">
        <f t="shared" si="69"/>
        <v>0</v>
      </c>
      <c r="U326" s="171"/>
      <c r="V326" s="156"/>
      <c r="W326" s="156"/>
      <c r="X326" s="164"/>
      <c r="Y326" s="156"/>
      <c r="Z326" s="160"/>
    </row>
    <row r="327" spans="1:26">
      <c r="A327" s="155">
        <v>45478</v>
      </c>
      <c r="B327" s="156" t="s">
        <v>17</v>
      </c>
      <c r="C327" s="157">
        <f t="shared" ca="1" si="65"/>
        <v>118</v>
      </c>
      <c r="D327" s="158">
        <v>45478</v>
      </c>
      <c r="E327" s="158" t="str">
        <f t="shared" ca="1" si="68"/>
        <v>91-120 Days</v>
      </c>
      <c r="F327" s="159" t="s">
        <v>281</v>
      </c>
      <c r="G327" s="159" t="s">
        <v>405</v>
      </c>
      <c r="H327" s="165" t="s">
        <v>404</v>
      </c>
      <c r="I327" s="160">
        <v>445272.58</v>
      </c>
      <c r="J327" s="159">
        <f>I327</f>
        <v>445272.58</v>
      </c>
      <c r="K327" s="159">
        <f t="shared" si="61"/>
        <v>0</v>
      </c>
      <c r="L327" s="159">
        <v>110809.5</v>
      </c>
      <c r="M327" s="159">
        <v>0</v>
      </c>
      <c r="N327" s="162">
        <f t="shared" si="66"/>
        <v>110809.5</v>
      </c>
      <c r="O327" s="163">
        <f t="shared" si="67"/>
        <v>0.24885767724569968</v>
      </c>
      <c r="P327" s="162">
        <f t="shared" si="63"/>
        <v>110809.5</v>
      </c>
      <c r="Q327" s="162"/>
      <c r="R327" s="172">
        <f t="shared" si="64"/>
        <v>0</v>
      </c>
      <c r="S327" s="156"/>
      <c r="T327" s="171">
        <f t="shared" si="69"/>
        <v>0</v>
      </c>
      <c r="U327" s="171"/>
      <c r="V327" s="156"/>
      <c r="W327" s="156"/>
      <c r="X327" s="164"/>
      <c r="Y327" s="156"/>
      <c r="Z327" s="160"/>
    </row>
    <row r="328" spans="1:26">
      <c r="A328" s="155">
        <v>45481</v>
      </c>
      <c r="B328" s="156" t="s">
        <v>17</v>
      </c>
      <c r="C328" s="157">
        <f t="shared" ca="1" si="65"/>
        <v>115</v>
      </c>
      <c r="D328" s="158">
        <v>45481</v>
      </c>
      <c r="E328" s="158" t="str">
        <f t="shared" ca="1" si="68"/>
        <v>91-120 Days</v>
      </c>
      <c r="F328" s="159" t="s">
        <v>281</v>
      </c>
      <c r="G328" s="159" t="s">
        <v>406</v>
      </c>
      <c r="H328" s="165" t="s">
        <v>63</v>
      </c>
      <c r="I328" s="160">
        <v>670</v>
      </c>
      <c r="J328" s="159">
        <v>670</v>
      </c>
      <c r="K328" s="159">
        <f t="shared" si="61"/>
        <v>0</v>
      </c>
      <c r="L328" s="159">
        <v>66.7</v>
      </c>
      <c r="M328" s="159">
        <v>0</v>
      </c>
      <c r="N328" s="162">
        <f t="shared" si="66"/>
        <v>66.7</v>
      </c>
      <c r="O328" s="163">
        <f t="shared" si="67"/>
        <v>9.9552238805970153E-2</v>
      </c>
      <c r="P328" s="162">
        <f>N328</f>
        <v>66.7</v>
      </c>
      <c r="Q328" s="162">
        <f>N328-P328</f>
        <v>0</v>
      </c>
      <c r="R328" s="172">
        <f t="shared" si="64"/>
        <v>0</v>
      </c>
      <c r="S328" s="156"/>
      <c r="T328" s="171">
        <f t="shared" si="69"/>
        <v>0</v>
      </c>
      <c r="U328" s="171"/>
      <c r="V328" s="156"/>
      <c r="W328" s="156"/>
      <c r="X328" s="164"/>
      <c r="Y328" s="156"/>
      <c r="Z328" s="159"/>
    </row>
    <row r="329" spans="1:26">
      <c r="A329" s="155">
        <v>45482</v>
      </c>
      <c r="B329" s="156" t="s">
        <v>17</v>
      </c>
      <c r="C329" s="157">
        <f t="shared" ca="1" si="65"/>
        <v>114</v>
      </c>
      <c r="D329" s="158">
        <v>45482</v>
      </c>
      <c r="E329" s="158" t="str">
        <f t="shared" ca="1" si="68"/>
        <v>91-120 Days</v>
      </c>
      <c r="F329" s="159" t="s">
        <v>281</v>
      </c>
      <c r="G329" s="159">
        <v>1317262</v>
      </c>
      <c r="H329" s="165" t="s">
        <v>291</v>
      </c>
      <c r="I329" s="160">
        <v>1969604.51</v>
      </c>
      <c r="J329" s="159">
        <f>I329</f>
        <v>1969604.51</v>
      </c>
      <c r="K329" s="159">
        <f t="shared" si="61"/>
        <v>0</v>
      </c>
      <c r="L329" s="159">
        <v>196078.1</v>
      </c>
      <c r="M329" s="159">
        <v>0</v>
      </c>
      <c r="N329" s="162">
        <f t="shared" si="66"/>
        <v>196078.1</v>
      </c>
      <c r="O329" s="163">
        <f t="shared" si="67"/>
        <v>9.9552016155771292E-2</v>
      </c>
      <c r="P329" s="162">
        <f>O329*J329</f>
        <v>196078.1</v>
      </c>
      <c r="Q329" s="162">
        <f>O329*K329</f>
        <v>0</v>
      </c>
      <c r="R329" s="172">
        <f t="shared" si="64"/>
        <v>0</v>
      </c>
      <c r="S329" s="156"/>
      <c r="T329" s="171">
        <f t="shared" si="69"/>
        <v>0</v>
      </c>
      <c r="U329" s="171"/>
      <c r="V329" s="156"/>
      <c r="W329" s="156"/>
      <c r="X329" s="164"/>
      <c r="Y329" s="156"/>
      <c r="Z329" s="159"/>
    </row>
    <row r="330" spans="1:26">
      <c r="A330" s="155">
        <v>45482</v>
      </c>
      <c r="B330" s="156" t="s">
        <v>17</v>
      </c>
      <c r="C330" s="157">
        <f t="shared" ca="1" si="65"/>
        <v>114</v>
      </c>
      <c r="D330" s="158">
        <v>45482</v>
      </c>
      <c r="E330" s="158" t="str">
        <f t="shared" ca="1" si="68"/>
        <v>91-120 Days</v>
      </c>
      <c r="F330" s="159" t="s">
        <v>281</v>
      </c>
      <c r="G330" s="159" t="s">
        <v>407</v>
      </c>
      <c r="H330" s="165" t="s">
        <v>311</v>
      </c>
      <c r="I330" s="160">
        <v>165556.49</v>
      </c>
      <c r="J330" s="159">
        <f>I330</f>
        <v>165556.49</v>
      </c>
      <c r="K330" s="159">
        <f t="shared" si="61"/>
        <v>0</v>
      </c>
      <c r="L330" s="159">
        <v>32955</v>
      </c>
      <c r="M330" s="159">
        <v>0</v>
      </c>
      <c r="N330" s="162">
        <f t="shared" si="66"/>
        <v>32955</v>
      </c>
      <c r="O330" s="163">
        <f t="shared" si="67"/>
        <v>0.19905592344945222</v>
      </c>
      <c r="P330" s="162">
        <v>32955</v>
      </c>
      <c r="Q330" s="162">
        <f>N330-P330</f>
        <v>0</v>
      </c>
      <c r="R330" s="172">
        <f t="shared" si="64"/>
        <v>0</v>
      </c>
      <c r="S330" s="156"/>
      <c r="T330" s="171">
        <f t="shared" si="69"/>
        <v>0</v>
      </c>
      <c r="U330" s="171"/>
      <c r="V330" s="156"/>
      <c r="W330" s="156"/>
      <c r="X330" s="164"/>
      <c r="Y330" s="156"/>
      <c r="Z330" s="159"/>
    </row>
    <row r="331" spans="1:26">
      <c r="A331" s="155">
        <v>45483</v>
      </c>
      <c r="B331" s="156" t="s">
        <v>17</v>
      </c>
      <c r="C331" s="157">
        <f t="shared" ca="1" si="65"/>
        <v>113</v>
      </c>
      <c r="D331" s="158">
        <v>45483</v>
      </c>
      <c r="E331" s="158" t="str">
        <f t="shared" ca="1" si="68"/>
        <v>91-120 Days</v>
      </c>
      <c r="F331" s="159" t="s">
        <v>281</v>
      </c>
      <c r="G331" s="159" t="s">
        <v>408</v>
      </c>
      <c r="H331" s="165" t="s">
        <v>20</v>
      </c>
      <c r="I331" s="160">
        <v>4095138.61</v>
      </c>
      <c r="J331" s="159">
        <f>I331</f>
        <v>4095138.61</v>
      </c>
      <c r="K331" s="159">
        <f t="shared" si="61"/>
        <v>0</v>
      </c>
      <c r="L331" s="159"/>
      <c r="M331" s="159">
        <v>0</v>
      </c>
      <c r="N331" s="162">
        <f t="shared" si="66"/>
        <v>0</v>
      </c>
      <c r="O331" s="163">
        <f t="shared" si="67"/>
        <v>0</v>
      </c>
      <c r="P331" s="162">
        <f t="shared" ref="P331:P339" si="70">O331*J331</f>
        <v>0</v>
      </c>
      <c r="Q331" s="162">
        <f t="shared" ref="Q331:Q337" si="71">O331*K331</f>
        <v>0</v>
      </c>
      <c r="R331" s="172">
        <f t="shared" si="64"/>
        <v>0</v>
      </c>
      <c r="S331" s="156"/>
      <c r="T331" s="171">
        <f t="shared" si="69"/>
        <v>0</v>
      </c>
      <c r="U331" s="171"/>
      <c r="V331" s="156"/>
      <c r="W331" s="156"/>
      <c r="X331" s="164"/>
      <c r="Y331" s="156"/>
      <c r="Z331" s="159"/>
    </row>
    <row r="332" spans="1:26">
      <c r="A332" s="155">
        <v>45483</v>
      </c>
      <c r="B332" s="156" t="s">
        <v>17</v>
      </c>
      <c r="C332" s="157">
        <f t="shared" ca="1" si="65"/>
        <v>113</v>
      </c>
      <c r="D332" s="158">
        <v>45483</v>
      </c>
      <c r="E332" s="158" t="str">
        <f t="shared" ca="1" si="68"/>
        <v>91-120 Days</v>
      </c>
      <c r="F332" s="159" t="s">
        <v>281</v>
      </c>
      <c r="G332" s="159" t="s">
        <v>409</v>
      </c>
      <c r="H332" s="165" t="s">
        <v>410</v>
      </c>
      <c r="I332" s="160">
        <v>58303.19</v>
      </c>
      <c r="J332" s="159">
        <v>58303.19</v>
      </c>
      <c r="K332" s="159">
        <f t="shared" si="61"/>
        <v>0</v>
      </c>
      <c r="L332" s="159">
        <v>14510.5</v>
      </c>
      <c r="M332" s="159">
        <v>0</v>
      </c>
      <c r="N332" s="162">
        <f t="shared" si="66"/>
        <v>14510.5</v>
      </c>
      <c r="O332" s="163">
        <f t="shared" si="67"/>
        <v>0.24888003555208557</v>
      </c>
      <c r="P332" s="162">
        <f t="shared" si="70"/>
        <v>14510.5</v>
      </c>
      <c r="Q332" s="162">
        <f t="shared" si="71"/>
        <v>0</v>
      </c>
      <c r="R332" s="172">
        <f t="shared" si="64"/>
        <v>0</v>
      </c>
      <c r="S332" s="156"/>
      <c r="T332" s="171">
        <f t="shared" si="69"/>
        <v>0</v>
      </c>
      <c r="U332" s="171"/>
      <c r="V332" s="156"/>
      <c r="W332" s="156"/>
      <c r="X332" s="164"/>
      <c r="Y332" s="156"/>
      <c r="Z332" s="159"/>
    </row>
    <row r="333" spans="1:26">
      <c r="A333" s="155">
        <v>45483</v>
      </c>
      <c r="B333" s="156" t="s">
        <v>17</v>
      </c>
      <c r="C333" s="157">
        <f t="shared" ca="1" si="65"/>
        <v>113</v>
      </c>
      <c r="D333" s="158">
        <v>45483</v>
      </c>
      <c r="E333" s="158" t="str">
        <f t="shared" ca="1" si="68"/>
        <v>91-120 Days</v>
      </c>
      <c r="F333" s="159" t="s">
        <v>281</v>
      </c>
      <c r="G333" s="159" t="s">
        <v>411</v>
      </c>
      <c r="H333" s="165" t="s">
        <v>410</v>
      </c>
      <c r="I333" s="160">
        <v>20766.03</v>
      </c>
      <c r="J333" s="159">
        <v>20766.03</v>
      </c>
      <c r="K333" s="159">
        <f t="shared" si="61"/>
        <v>0</v>
      </c>
      <c r="L333" s="159">
        <v>2067.3000000000002</v>
      </c>
      <c r="M333" s="159">
        <v>0</v>
      </c>
      <c r="N333" s="162">
        <f t="shared" si="66"/>
        <v>2067.3000000000002</v>
      </c>
      <c r="O333" s="163">
        <f t="shared" si="67"/>
        <v>9.9552008737346542E-2</v>
      </c>
      <c r="P333" s="162">
        <f t="shared" si="70"/>
        <v>2067.3000000000002</v>
      </c>
      <c r="Q333" s="162">
        <f t="shared" si="71"/>
        <v>0</v>
      </c>
      <c r="R333" s="172">
        <f t="shared" si="64"/>
        <v>0</v>
      </c>
      <c r="S333" s="156"/>
      <c r="T333" s="171">
        <f t="shared" si="69"/>
        <v>0</v>
      </c>
      <c r="U333" s="171"/>
      <c r="V333" s="156"/>
      <c r="W333" s="156"/>
      <c r="X333" s="164"/>
      <c r="Y333" s="156"/>
      <c r="Z333" s="159"/>
    </row>
    <row r="334" spans="1:26">
      <c r="A334" s="155">
        <v>45483</v>
      </c>
      <c r="B334" s="156" t="s">
        <v>17</v>
      </c>
      <c r="C334" s="157">
        <f t="shared" ca="1" si="65"/>
        <v>113</v>
      </c>
      <c r="D334" s="158">
        <v>45483</v>
      </c>
      <c r="E334" s="158" t="str">
        <f t="shared" ca="1" si="68"/>
        <v>91-120 Days</v>
      </c>
      <c r="F334" s="159" t="s">
        <v>281</v>
      </c>
      <c r="G334" s="159" t="s">
        <v>412</v>
      </c>
      <c r="H334" s="165" t="s">
        <v>320</v>
      </c>
      <c r="I334" s="160">
        <v>174326.59</v>
      </c>
      <c r="J334" s="159">
        <v>174326.59</v>
      </c>
      <c r="K334" s="159">
        <f t="shared" si="61"/>
        <v>0</v>
      </c>
      <c r="L334" s="159">
        <v>17354.560000000001</v>
      </c>
      <c r="M334" s="159">
        <v>0</v>
      </c>
      <c r="N334" s="162">
        <f t="shared" si="66"/>
        <v>17354.560000000001</v>
      </c>
      <c r="O334" s="163">
        <f t="shared" si="67"/>
        <v>9.9551996055220277E-2</v>
      </c>
      <c r="P334" s="162">
        <f t="shared" si="70"/>
        <v>17354.560000000001</v>
      </c>
      <c r="Q334" s="162">
        <f t="shared" si="71"/>
        <v>0</v>
      </c>
      <c r="R334" s="172">
        <f t="shared" si="64"/>
        <v>0</v>
      </c>
      <c r="S334" s="156"/>
      <c r="T334" s="171">
        <f t="shared" si="69"/>
        <v>0</v>
      </c>
      <c r="U334" s="171"/>
      <c r="V334" s="156"/>
      <c r="W334" s="156"/>
      <c r="X334" s="164"/>
      <c r="Y334" s="156"/>
      <c r="Z334" s="159"/>
    </row>
    <row r="335" spans="1:26">
      <c r="A335" s="155">
        <v>45483</v>
      </c>
      <c r="B335" s="156" t="s">
        <v>17</v>
      </c>
      <c r="C335" s="157">
        <f t="shared" ca="1" si="65"/>
        <v>113</v>
      </c>
      <c r="D335" s="158">
        <v>45483</v>
      </c>
      <c r="E335" s="158" t="str">
        <f t="shared" ca="1" si="68"/>
        <v>91-120 Days</v>
      </c>
      <c r="F335" s="159" t="s">
        <v>281</v>
      </c>
      <c r="G335" s="159" t="s">
        <v>413</v>
      </c>
      <c r="H335" s="165" t="s">
        <v>320</v>
      </c>
      <c r="I335" s="160">
        <v>152673.73000000001</v>
      </c>
      <c r="J335" s="159">
        <v>152673.73000000001</v>
      </c>
      <c r="K335" s="159">
        <f t="shared" si="61"/>
        <v>0</v>
      </c>
      <c r="L335" s="159">
        <v>15198.98</v>
      </c>
      <c r="M335" s="159">
        <v>0</v>
      </c>
      <c r="N335" s="162">
        <f t="shared" si="66"/>
        <v>15198.98</v>
      </c>
      <c r="O335" s="163">
        <f t="shared" si="67"/>
        <v>9.95520316429028E-2</v>
      </c>
      <c r="P335" s="162">
        <f t="shared" si="70"/>
        <v>15198.98</v>
      </c>
      <c r="Q335" s="162">
        <f t="shared" si="71"/>
        <v>0</v>
      </c>
      <c r="R335" s="172">
        <f t="shared" si="64"/>
        <v>0</v>
      </c>
      <c r="S335" s="156"/>
      <c r="T335" s="171">
        <f t="shared" si="69"/>
        <v>0</v>
      </c>
      <c r="U335" s="171"/>
      <c r="V335" s="156"/>
      <c r="W335" s="156"/>
      <c r="X335" s="164"/>
      <c r="Y335" s="156"/>
      <c r="Z335" s="159"/>
    </row>
    <row r="336" spans="1:26">
      <c r="A336" s="155">
        <v>45484</v>
      </c>
      <c r="B336" s="156" t="s">
        <v>17</v>
      </c>
      <c r="C336" s="157">
        <f t="shared" ca="1" si="65"/>
        <v>112</v>
      </c>
      <c r="D336" s="158">
        <v>45484</v>
      </c>
      <c r="E336" s="158" t="str">
        <f t="shared" ca="1" si="68"/>
        <v>91-120 Days</v>
      </c>
      <c r="F336" s="159" t="s">
        <v>281</v>
      </c>
      <c r="G336" s="159" t="s">
        <v>414</v>
      </c>
      <c r="H336" s="165" t="s">
        <v>320</v>
      </c>
      <c r="I336" s="160">
        <v>99326.35</v>
      </c>
      <c r="J336" s="159">
        <v>99326.35</v>
      </c>
      <c r="K336" s="159">
        <f t="shared" si="61"/>
        <v>0</v>
      </c>
      <c r="L336" s="159">
        <v>9888.14</v>
      </c>
      <c r="M336" s="159">
        <v>0</v>
      </c>
      <c r="N336" s="162">
        <f t="shared" si="66"/>
        <v>9888.14</v>
      </c>
      <c r="O336" s="163">
        <f t="shared" si="67"/>
        <v>9.9552032265355556E-2</v>
      </c>
      <c r="P336" s="162">
        <f t="shared" si="70"/>
        <v>9888.14</v>
      </c>
      <c r="Q336" s="162">
        <f t="shared" si="71"/>
        <v>0</v>
      </c>
      <c r="R336" s="172">
        <f t="shared" si="64"/>
        <v>0</v>
      </c>
      <c r="S336" s="156"/>
      <c r="T336" s="171">
        <f t="shared" si="69"/>
        <v>0</v>
      </c>
      <c r="U336" s="171"/>
      <c r="V336" s="156"/>
      <c r="W336" s="156"/>
      <c r="X336" s="164"/>
      <c r="Y336" s="156"/>
      <c r="Z336" s="159"/>
    </row>
    <row r="337" spans="1:26">
      <c r="A337" s="155">
        <v>45484</v>
      </c>
      <c r="B337" s="156" t="s">
        <v>17</v>
      </c>
      <c r="C337" s="157">
        <f t="shared" ca="1" si="65"/>
        <v>112</v>
      </c>
      <c r="D337" s="158">
        <v>45484</v>
      </c>
      <c r="E337" s="158" t="str">
        <f t="shared" ca="1" si="68"/>
        <v>91-120 Days</v>
      </c>
      <c r="F337" s="159" t="s">
        <v>281</v>
      </c>
      <c r="G337" s="159" t="s">
        <v>415</v>
      </c>
      <c r="H337" s="165" t="s">
        <v>320</v>
      </c>
      <c r="I337" s="160">
        <v>147811.68</v>
      </c>
      <c r="J337" s="159">
        <v>147811.68</v>
      </c>
      <c r="K337" s="159">
        <f t="shared" si="61"/>
        <v>0</v>
      </c>
      <c r="L337" s="159">
        <v>14714.95</v>
      </c>
      <c r="M337" s="159">
        <v>0</v>
      </c>
      <c r="N337" s="162">
        <f t="shared" si="66"/>
        <v>14714.95</v>
      </c>
      <c r="O337" s="163">
        <f t="shared" si="67"/>
        <v>9.9552011045405897E-2</v>
      </c>
      <c r="P337" s="162">
        <f t="shared" si="70"/>
        <v>14714.95</v>
      </c>
      <c r="Q337" s="162">
        <f t="shared" si="71"/>
        <v>0</v>
      </c>
      <c r="R337" s="172">
        <f t="shared" si="64"/>
        <v>0</v>
      </c>
      <c r="S337" s="156"/>
      <c r="T337" s="171">
        <f t="shared" si="69"/>
        <v>0</v>
      </c>
      <c r="U337" s="171"/>
      <c r="V337" s="156"/>
      <c r="W337" s="156"/>
      <c r="X337" s="164"/>
      <c r="Y337" s="156"/>
      <c r="Z337" s="159"/>
    </row>
    <row r="338" spans="1:26">
      <c r="A338" s="155">
        <v>45484</v>
      </c>
      <c r="B338" s="156" t="s">
        <v>17</v>
      </c>
      <c r="C338" s="157">
        <f t="shared" ca="1" si="65"/>
        <v>112</v>
      </c>
      <c r="D338" s="158">
        <v>45484</v>
      </c>
      <c r="E338" s="158" t="str">
        <f t="shared" ca="1" si="68"/>
        <v>91-120 Days</v>
      </c>
      <c r="F338" s="159" t="s">
        <v>281</v>
      </c>
      <c r="G338" s="159" t="s">
        <v>416</v>
      </c>
      <c r="H338" s="165" t="s">
        <v>417</v>
      </c>
      <c r="I338" s="160">
        <v>19000000</v>
      </c>
      <c r="J338" s="159">
        <v>19000000</v>
      </c>
      <c r="K338" s="159">
        <f t="shared" si="61"/>
        <v>0</v>
      </c>
      <c r="L338" s="159">
        <v>2458934.79</v>
      </c>
      <c r="M338" s="159">
        <v>0</v>
      </c>
      <c r="N338" s="162">
        <f t="shared" si="66"/>
        <v>2458934.79</v>
      </c>
      <c r="O338" s="163">
        <f t="shared" si="67"/>
        <v>0.12941762052631578</v>
      </c>
      <c r="P338" s="162">
        <f t="shared" si="70"/>
        <v>2458934.79</v>
      </c>
      <c r="Q338" s="162">
        <f>N338-P338</f>
        <v>0</v>
      </c>
      <c r="R338" s="172">
        <f t="shared" si="64"/>
        <v>0</v>
      </c>
      <c r="S338" s="156"/>
      <c r="T338" s="171">
        <f t="shared" si="69"/>
        <v>0</v>
      </c>
      <c r="U338" s="171"/>
      <c r="V338" s="156"/>
      <c r="W338" s="156"/>
      <c r="X338" s="164"/>
      <c r="Y338" s="156"/>
      <c r="Z338" s="159"/>
    </row>
    <row r="339" spans="1:26">
      <c r="A339" s="155">
        <v>45485</v>
      </c>
      <c r="B339" s="156" t="s">
        <v>17</v>
      </c>
      <c r="C339" s="157">
        <f t="shared" ca="1" si="65"/>
        <v>111</v>
      </c>
      <c r="D339" s="158">
        <v>45485</v>
      </c>
      <c r="E339" s="158" t="str">
        <f t="shared" ca="1" si="68"/>
        <v>91-120 Days</v>
      </c>
      <c r="F339" s="159" t="s">
        <v>281</v>
      </c>
      <c r="G339" s="159" t="s">
        <v>418</v>
      </c>
      <c r="H339" s="165" t="s">
        <v>113</v>
      </c>
      <c r="I339" s="160">
        <v>-2187318.84</v>
      </c>
      <c r="J339" s="159">
        <v>-2187319</v>
      </c>
      <c r="K339" s="159">
        <f t="shared" si="61"/>
        <v>0.16000000014901161</v>
      </c>
      <c r="L339" s="159">
        <v>-217752</v>
      </c>
      <c r="M339" s="159">
        <v>-163314</v>
      </c>
      <c r="N339" s="162">
        <f t="shared" si="66"/>
        <v>-381066</v>
      </c>
      <c r="O339" s="163">
        <f t="shared" si="67"/>
        <v>0.17421602787456447</v>
      </c>
      <c r="P339" s="162">
        <f t="shared" si="70"/>
        <v>-381066.02787456446</v>
      </c>
      <c r="Q339" s="162">
        <f>M339</f>
        <v>-163314</v>
      </c>
      <c r="R339" s="172">
        <f t="shared" si="64"/>
        <v>-8165.7000000000007</v>
      </c>
      <c r="S339" s="172">
        <f>Q339*40%</f>
        <v>-65325.600000000006</v>
      </c>
      <c r="T339" s="171">
        <f t="shared" si="69"/>
        <v>-89822.699999999983</v>
      </c>
      <c r="U339" s="171"/>
      <c r="V339" s="156"/>
      <c r="W339" s="156"/>
      <c r="X339" s="164"/>
      <c r="Y339" s="156"/>
      <c r="Z339" s="159"/>
    </row>
    <row r="340" spans="1:26">
      <c r="A340" s="155">
        <v>45485</v>
      </c>
      <c r="B340" s="156" t="s">
        <v>17</v>
      </c>
      <c r="C340" s="157">
        <f t="shared" ca="1" si="65"/>
        <v>111</v>
      </c>
      <c r="D340" s="158">
        <v>45485</v>
      </c>
      <c r="E340" s="158" t="str">
        <f t="shared" ca="1" si="68"/>
        <v>91-120 Days</v>
      </c>
      <c r="F340" s="159" t="s">
        <v>281</v>
      </c>
      <c r="G340" s="159" t="s">
        <v>419</v>
      </c>
      <c r="H340" s="165" t="s">
        <v>63</v>
      </c>
      <c r="I340" s="160">
        <v>24835.5</v>
      </c>
      <c r="J340" s="159">
        <v>24835.5</v>
      </c>
      <c r="K340" s="159">
        <f t="shared" si="61"/>
        <v>0</v>
      </c>
      <c r="L340" s="159">
        <v>2472.42</v>
      </c>
      <c r="M340" s="159">
        <v>0</v>
      </c>
      <c r="N340" s="162">
        <f t="shared" si="66"/>
        <v>2472.42</v>
      </c>
      <c r="O340" s="163">
        <f t="shared" si="67"/>
        <v>9.9551851180769466E-2</v>
      </c>
      <c r="P340" s="162">
        <f>N340</f>
        <v>2472.42</v>
      </c>
      <c r="Q340" s="162">
        <f>N340-P340</f>
        <v>0</v>
      </c>
      <c r="R340" s="172">
        <f t="shared" si="64"/>
        <v>0</v>
      </c>
      <c r="S340" s="156"/>
      <c r="T340" s="171">
        <f t="shared" si="69"/>
        <v>0</v>
      </c>
      <c r="U340" s="171"/>
      <c r="V340" s="156"/>
      <c r="W340" s="156"/>
      <c r="X340" s="164"/>
      <c r="Y340" s="156"/>
      <c r="Z340" s="159"/>
    </row>
    <row r="341" spans="1:26">
      <c r="A341" s="155">
        <v>45485</v>
      </c>
      <c r="B341" s="156" t="s">
        <v>17</v>
      </c>
      <c r="C341" s="157">
        <f t="shared" ca="1" si="65"/>
        <v>111</v>
      </c>
      <c r="D341" s="158">
        <v>45485</v>
      </c>
      <c r="E341" s="158" t="str">
        <f t="shared" ca="1" si="68"/>
        <v>91-120 Days</v>
      </c>
      <c r="F341" s="159" t="s">
        <v>281</v>
      </c>
      <c r="G341" s="159" t="s">
        <v>420</v>
      </c>
      <c r="H341" s="165" t="s">
        <v>320</v>
      </c>
      <c r="I341" s="160">
        <v>97418.5</v>
      </c>
      <c r="J341" s="159">
        <v>97418.5</v>
      </c>
      <c r="K341" s="159">
        <f t="shared" si="61"/>
        <v>0</v>
      </c>
      <c r="L341" s="159">
        <v>9698.2099999999991</v>
      </c>
      <c r="M341" s="159">
        <v>0</v>
      </c>
      <c r="N341" s="162">
        <f t="shared" si="66"/>
        <v>9698.2099999999991</v>
      </c>
      <c r="O341" s="163">
        <f t="shared" si="67"/>
        <v>9.9552035804287675E-2</v>
      </c>
      <c r="P341" s="162">
        <f t="shared" ref="P341:P381" si="72">O341*J341</f>
        <v>9698.2099999999991</v>
      </c>
      <c r="Q341" s="162">
        <f>O341*K341</f>
        <v>0</v>
      </c>
      <c r="R341" s="172">
        <f t="shared" si="64"/>
        <v>0</v>
      </c>
      <c r="S341" s="156"/>
      <c r="T341" s="171">
        <f t="shared" si="69"/>
        <v>0</v>
      </c>
      <c r="U341" s="171"/>
      <c r="V341" s="156"/>
      <c r="W341" s="156"/>
      <c r="X341" s="164"/>
      <c r="Y341" s="156"/>
      <c r="Z341" s="159"/>
    </row>
    <row r="342" spans="1:26">
      <c r="A342" s="155">
        <v>45485</v>
      </c>
      <c r="B342" s="156" t="s">
        <v>17</v>
      </c>
      <c r="C342" s="157">
        <f t="shared" ca="1" si="65"/>
        <v>111</v>
      </c>
      <c r="D342" s="158">
        <v>45485</v>
      </c>
      <c r="E342" s="158" t="str">
        <f t="shared" ca="1" si="68"/>
        <v>91-120 Days</v>
      </c>
      <c r="F342" s="159" t="s">
        <v>281</v>
      </c>
      <c r="G342" s="159" t="s">
        <v>421</v>
      </c>
      <c r="H342" s="165" t="s">
        <v>320</v>
      </c>
      <c r="I342" s="160">
        <v>152673.75</v>
      </c>
      <c r="J342" s="159">
        <v>152673.75</v>
      </c>
      <c r="K342" s="159">
        <f t="shared" si="61"/>
        <v>0</v>
      </c>
      <c r="L342" s="159">
        <v>15198.98</v>
      </c>
      <c r="M342" s="159">
        <v>0</v>
      </c>
      <c r="N342" s="162">
        <f t="shared" si="66"/>
        <v>15198.98</v>
      </c>
      <c r="O342" s="163">
        <f t="shared" si="67"/>
        <v>9.9552018601757011E-2</v>
      </c>
      <c r="P342" s="162">
        <f t="shared" si="72"/>
        <v>15198.98</v>
      </c>
      <c r="Q342" s="162">
        <f>O342*K342</f>
        <v>0</v>
      </c>
      <c r="R342" s="172">
        <f t="shared" si="64"/>
        <v>0</v>
      </c>
      <c r="S342" s="156"/>
      <c r="T342" s="171">
        <f t="shared" si="69"/>
        <v>0</v>
      </c>
      <c r="U342" s="171"/>
      <c r="V342" s="156"/>
      <c r="W342" s="156"/>
      <c r="X342" s="164"/>
      <c r="Y342" s="156"/>
      <c r="Z342" s="159"/>
    </row>
    <row r="343" spans="1:26">
      <c r="A343" s="155">
        <v>45485</v>
      </c>
      <c r="B343" s="156" t="s">
        <v>17</v>
      </c>
      <c r="C343" s="157">
        <f t="shared" ca="1" si="65"/>
        <v>111</v>
      </c>
      <c r="D343" s="158">
        <v>45485</v>
      </c>
      <c r="E343" s="158" t="str">
        <f t="shared" ca="1" si="68"/>
        <v>91-120 Days</v>
      </c>
      <c r="F343" s="159" t="s">
        <v>281</v>
      </c>
      <c r="G343" s="159" t="s">
        <v>422</v>
      </c>
      <c r="H343" s="165" t="s">
        <v>113</v>
      </c>
      <c r="I343" s="160">
        <v>383976.15</v>
      </c>
      <c r="J343" s="159">
        <v>383976</v>
      </c>
      <c r="K343" s="159">
        <f t="shared" si="61"/>
        <v>0.15000000002328306</v>
      </c>
      <c r="L343" s="159">
        <v>38225.599999999999</v>
      </c>
      <c r="M343" s="159">
        <v>28669.200000000001</v>
      </c>
      <c r="N343" s="162">
        <f t="shared" si="66"/>
        <v>66894.8</v>
      </c>
      <c r="O343" s="163">
        <f t="shared" si="67"/>
        <v>0.17421602878199596</v>
      </c>
      <c r="P343" s="162">
        <f t="shared" si="72"/>
        <v>66894.773867595679</v>
      </c>
      <c r="Q343" s="162">
        <f>M343</f>
        <v>28669.200000000001</v>
      </c>
      <c r="R343" s="172">
        <f t="shared" si="64"/>
        <v>1433.46</v>
      </c>
      <c r="S343" s="172">
        <f>Q343*40%</f>
        <v>11467.68</v>
      </c>
      <c r="T343" s="171">
        <f t="shared" si="69"/>
        <v>15768.060000000001</v>
      </c>
      <c r="U343" s="171"/>
      <c r="V343" s="156"/>
      <c r="W343" s="156"/>
      <c r="X343" s="164"/>
      <c r="Y343" s="156"/>
      <c r="Z343" s="159"/>
    </row>
    <row r="344" spans="1:26">
      <c r="A344" s="155">
        <v>45485</v>
      </c>
      <c r="B344" s="156" t="s">
        <v>17</v>
      </c>
      <c r="C344" s="157">
        <f t="shared" ca="1" si="65"/>
        <v>111</v>
      </c>
      <c r="D344" s="158">
        <v>45485</v>
      </c>
      <c r="E344" s="158" t="str">
        <f t="shared" ca="1" si="68"/>
        <v>91-120 Days</v>
      </c>
      <c r="F344" s="159" t="s">
        <v>281</v>
      </c>
      <c r="G344" s="159" t="s">
        <v>423</v>
      </c>
      <c r="H344" s="165" t="s">
        <v>320</v>
      </c>
      <c r="I344" s="160">
        <v>99793.31</v>
      </c>
      <c r="J344" s="159">
        <v>99793.31</v>
      </c>
      <c r="K344" s="159">
        <f t="shared" si="61"/>
        <v>0</v>
      </c>
      <c r="L344" s="159">
        <v>9934.6299999999992</v>
      </c>
      <c r="M344" s="159">
        <v>0</v>
      </c>
      <c r="N344" s="162">
        <f t="shared" si="66"/>
        <v>9934.6299999999992</v>
      </c>
      <c r="O344" s="163">
        <f t="shared" si="67"/>
        <v>9.9552064161415224E-2</v>
      </c>
      <c r="P344" s="162">
        <f t="shared" si="72"/>
        <v>9934.6299999999992</v>
      </c>
      <c r="Q344" s="162">
        <f>O344*K344</f>
        <v>0</v>
      </c>
      <c r="R344" s="172">
        <f t="shared" si="64"/>
        <v>0</v>
      </c>
      <c r="S344" s="156"/>
      <c r="T344" s="171">
        <f t="shared" si="69"/>
        <v>0</v>
      </c>
      <c r="U344" s="171"/>
      <c r="V344" s="156"/>
      <c r="W344" s="156"/>
      <c r="X344" s="164"/>
      <c r="Y344" s="156"/>
      <c r="Z344" s="159"/>
    </row>
    <row r="345" spans="1:26">
      <c r="A345" s="155">
        <v>45485</v>
      </c>
      <c r="B345" s="156" t="s">
        <v>17</v>
      </c>
      <c r="C345" s="157">
        <f t="shared" ca="1" si="65"/>
        <v>111</v>
      </c>
      <c r="D345" s="158">
        <v>45485</v>
      </c>
      <c r="E345" s="158" t="str">
        <f t="shared" ca="1" si="68"/>
        <v>91-120 Days</v>
      </c>
      <c r="F345" s="159" t="s">
        <v>281</v>
      </c>
      <c r="G345" s="159" t="s">
        <v>424</v>
      </c>
      <c r="H345" s="165" t="s">
        <v>113</v>
      </c>
      <c r="I345" s="160">
        <v>81301.210000000006</v>
      </c>
      <c r="J345" s="159">
        <v>81301</v>
      </c>
      <c r="K345" s="159">
        <f t="shared" si="61"/>
        <v>0.21000000000640284</v>
      </c>
      <c r="L345" s="159">
        <v>8093.7</v>
      </c>
      <c r="M345" s="159">
        <v>6070.28</v>
      </c>
      <c r="N345" s="162">
        <f t="shared" si="66"/>
        <v>14163.98</v>
      </c>
      <c r="O345" s="163">
        <f t="shared" si="67"/>
        <v>0.17421610330276754</v>
      </c>
      <c r="P345" s="162">
        <f t="shared" si="72"/>
        <v>14163.943414618305</v>
      </c>
      <c r="Q345" s="162">
        <f>M345</f>
        <v>6070.28</v>
      </c>
      <c r="R345" s="172">
        <f t="shared" si="64"/>
        <v>303.51400000000001</v>
      </c>
      <c r="S345" s="172">
        <f>Q345*40%</f>
        <v>2428.1120000000001</v>
      </c>
      <c r="T345" s="171">
        <f t="shared" si="69"/>
        <v>3338.6539999999995</v>
      </c>
      <c r="U345" s="171"/>
      <c r="V345" s="156"/>
      <c r="W345" s="156"/>
      <c r="X345" s="164"/>
      <c r="Y345" s="156"/>
      <c r="Z345" s="159"/>
    </row>
    <row r="346" spans="1:26">
      <c r="A346" s="155">
        <v>45485</v>
      </c>
      <c r="B346" s="156" t="s">
        <v>17</v>
      </c>
      <c r="C346" s="157">
        <f t="shared" ca="1" si="65"/>
        <v>111</v>
      </c>
      <c r="D346" s="158">
        <v>45485</v>
      </c>
      <c r="E346" s="158" t="str">
        <f t="shared" ca="1" si="68"/>
        <v>91-120 Days</v>
      </c>
      <c r="F346" s="159" t="s">
        <v>281</v>
      </c>
      <c r="G346" s="159" t="s">
        <v>425</v>
      </c>
      <c r="H346" s="165" t="s">
        <v>320</v>
      </c>
      <c r="I346" s="160">
        <v>222241.92000000001</v>
      </c>
      <c r="J346" s="159">
        <v>222241.92000000001</v>
      </c>
      <c r="K346" s="159">
        <f t="shared" si="61"/>
        <v>0</v>
      </c>
      <c r="L346" s="159">
        <v>22124.63</v>
      </c>
      <c r="M346" s="159">
        <v>0</v>
      </c>
      <c r="N346" s="162">
        <f t="shared" si="66"/>
        <v>22124.63</v>
      </c>
      <c r="O346" s="163">
        <f t="shared" si="67"/>
        <v>9.9552010709770683E-2</v>
      </c>
      <c r="P346" s="162">
        <f t="shared" si="72"/>
        <v>22124.63</v>
      </c>
      <c r="Q346" s="162">
        <f>O346*K346</f>
        <v>0</v>
      </c>
      <c r="R346" s="172">
        <f t="shared" si="64"/>
        <v>0</v>
      </c>
      <c r="S346" s="156"/>
      <c r="T346" s="171">
        <f t="shared" si="69"/>
        <v>0</v>
      </c>
      <c r="U346" s="171"/>
      <c r="V346" s="156"/>
      <c r="W346" s="156"/>
      <c r="X346" s="164"/>
      <c r="Y346" s="156"/>
      <c r="Z346" s="159"/>
    </row>
    <row r="347" spans="1:26">
      <c r="A347" s="155">
        <v>45485</v>
      </c>
      <c r="B347" s="156" t="s">
        <v>17</v>
      </c>
      <c r="C347" s="157">
        <f t="shared" ca="1" si="65"/>
        <v>111</v>
      </c>
      <c r="D347" s="158">
        <v>45485</v>
      </c>
      <c r="E347" s="158" t="str">
        <f t="shared" ca="1" si="68"/>
        <v>91-120 Days</v>
      </c>
      <c r="F347" s="159" t="s">
        <v>281</v>
      </c>
      <c r="G347" s="159" t="s">
        <v>426</v>
      </c>
      <c r="H347" s="165" t="s">
        <v>113</v>
      </c>
      <c r="I347" s="160">
        <v>2187318.84</v>
      </c>
      <c r="J347" s="159">
        <v>2187319</v>
      </c>
      <c r="K347" s="159">
        <f t="shared" si="61"/>
        <v>-0.16000000014901161</v>
      </c>
      <c r="L347" s="159">
        <v>217752</v>
      </c>
      <c r="M347" s="159">
        <v>163314</v>
      </c>
      <c r="N347" s="162">
        <f t="shared" si="66"/>
        <v>381066</v>
      </c>
      <c r="O347" s="163">
        <f t="shared" si="67"/>
        <v>0.17421602787456447</v>
      </c>
      <c r="P347" s="162">
        <f t="shared" si="72"/>
        <v>381066.02787456446</v>
      </c>
      <c r="Q347" s="162">
        <f>M347</f>
        <v>163314</v>
      </c>
      <c r="R347" s="172">
        <f t="shared" si="64"/>
        <v>8165.7000000000007</v>
      </c>
      <c r="S347" s="172">
        <f>Q347*40%</f>
        <v>65325.600000000006</v>
      </c>
      <c r="T347" s="171">
        <f t="shared" si="69"/>
        <v>89822.699999999983</v>
      </c>
      <c r="U347" s="171"/>
      <c r="V347" s="156"/>
      <c r="W347" s="156"/>
      <c r="X347" s="164"/>
      <c r="Y347" s="156"/>
      <c r="Z347" s="159"/>
    </row>
    <row r="348" spans="1:26">
      <c r="A348" s="155">
        <v>45485</v>
      </c>
      <c r="B348" s="156" t="s">
        <v>17</v>
      </c>
      <c r="C348" s="157">
        <f t="shared" ca="1" si="65"/>
        <v>111</v>
      </c>
      <c r="D348" s="158">
        <v>45485</v>
      </c>
      <c r="E348" s="158" t="str">
        <f t="shared" ca="1" si="68"/>
        <v>91-120 Days</v>
      </c>
      <c r="F348" s="159" t="s">
        <v>281</v>
      </c>
      <c r="G348" s="159" t="s">
        <v>427</v>
      </c>
      <c r="H348" s="165" t="s">
        <v>320</v>
      </c>
      <c r="I348" s="160">
        <v>99793.31</v>
      </c>
      <c r="J348" s="159">
        <v>99793.31</v>
      </c>
      <c r="K348" s="159">
        <f t="shared" si="61"/>
        <v>0</v>
      </c>
      <c r="L348" s="159">
        <v>9934.6299999999992</v>
      </c>
      <c r="M348" s="159">
        <v>0</v>
      </c>
      <c r="N348" s="162">
        <f t="shared" si="66"/>
        <v>9934.6299999999992</v>
      </c>
      <c r="O348" s="163">
        <f t="shared" si="67"/>
        <v>9.9552064161415224E-2</v>
      </c>
      <c r="P348" s="162">
        <f t="shared" si="72"/>
        <v>9934.6299999999992</v>
      </c>
      <c r="Q348" s="162">
        <f>O348*K348</f>
        <v>0</v>
      </c>
      <c r="R348" s="172">
        <f t="shared" si="64"/>
        <v>0</v>
      </c>
      <c r="S348" s="156"/>
      <c r="T348" s="171">
        <f t="shared" si="69"/>
        <v>0</v>
      </c>
      <c r="U348" s="171"/>
      <c r="V348" s="156"/>
      <c r="W348" s="156"/>
      <c r="X348" s="164"/>
      <c r="Y348" s="156"/>
      <c r="Z348" s="159"/>
    </row>
    <row r="349" spans="1:26">
      <c r="A349" s="155">
        <v>45485</v>
      </c>
      <c r="B349" s="156" t="s">
        <v>17</v>
      </c>
      <c r="C349" s="157">
        <f t="shared" ca="1" si="65"/>
        <v>111</v>
      </c>
      <c r="D349" s="158">
        <v>45485</v>
      </c>
      <c r="E349" s="158" t="str">
        <f t="shared" ca="1" si="68"/>
        <v>91-120 Days</v>
      </c>
      <c r="F349" s="159" t="s">
        <v>281</v>
      </c>
      <c r="G349" s="159" t="s">
        <v>428</v>
      </c>
      <c r="H349" s="165" t="s">
        <v>113</v>
      </c>
      <c r="I349" s="160">
        <v>2059395.77</v>
      </c>
      <c r="J349" s="159">
        <v>2059396</v>
      </c>
      <c r="K349" s="159">
        <f t="shared" si="61"/>
        <v>-0.22999999998137355</v>
      </c>
      <c r="L349" s="159">
        <v>205017</v>
      </c>
      <c r="M349" s="159">
        <v>153762.75</v>
      </c>
      <c r="N349" s="162">
        <f t="shared" si="66"/>
        <v>358779.75</v>
      </c>
      <c r="O349" s="163">
        <f t="shared" si="67"/>
        <v>0.17421602745158596</v>
      </c>
      <c r="P349" s="162">
        <f t="shared" si="72"/>
        <v>358779.79006968631</v>
      </c>
      <c r="Q349" s="162">
        <f>M349</f>
        <v>153762.75</v>
      </c>
      <c r="R349" s="172">
        <f t="shared" si="64"/>
        <v>7688.1375000000007</v>
      </c>
      <c r="S349" s="172">
        <f>Q349*40%</f>
        <v>61505.100000000006</v>
      </c>
      <c r="T349" s="171">
        <f t="shared" si="69"/>
        <v>84569.512499999983</v>
      </c>
      <c r="U349" s="171"/>
      <c r="V349" s="156"/>
      <c r="W349" s="156"/>
      <c r="X349" s="164"/>
      <c r="Y349" s="156"/>
      <c r="Z349" s="159"/>
    </row>
    <row r="350" spans="1:26">
      <c r="A350" s="155">
        <v>45485</v>
      </c>
      <c r="B350" s="156" t="s">
        <v>17</v>
      </c>
      <c r="C350" s="157">
        <f t="shared" ca="1" si="65"/>
        <v>111</v>
      </c>
      <c r="D350" s="158">
        <v>45485</v>
      </c>
      <c r="E350" s="158" t="str">
        <f t="shared" ca="1" si="68"/>
        <v>91-120 Days</v>
      </c>
      <c r="F350" s="159" t="s">
        <v>281</v>
      </c>
      <c r="G350" s="159" t="s">
        <v>429</v>
      </c>
      <c r="H350" s="165" t="s">
        <v>320</v>
      </c>
      <c r="I350" s="160">
        <v>99793.31</v>
      </c>
      <c r="J350" s="159">
        <v>99793.31</v>
      </c>
      <c r="K350" s="159">
        <f t="shared" si="61"/>
        <v>0</v>
      </c>
      <c r="L350" s="159">
        <v>9934.6299999999992</v>
      </c>
      <c r="M350" s="159">
        <v>0</v>
      </c>
      <c r="N350" s="162">
        <f t="shared" si="66"/>
        <v>9934.6299999999992</v>
      </c>
      <c r="O350" s="163">
        <f t="shared" si="67"/>
        <v>9.9552064161415224E-2</v>
      </c>
      <c r="P350" s="162">
        <f t="shared" si="72"/>
        <v>9934.6299999999992</v>
      </c>
      <c r="Q350" s="162">
        <f>O350*K350</f>
        <v>0</v>
      </c>
      <c r="R350" s="172">
        <f t="shared" si="64"/>
        <v>0</v>
      </c>
      <c r="S350" s="156"/>
      <c r="T350" s="171">
        <f t="shared" si="69"/>
        <v>0</v>
      </c>
      <c r="U350" s="171"/>
      <c r="V350" s="156"/>
      <c r="W350" s="156"/>
      <c r="X350" s="164"/>
      <c r="Y350" s="156"/>
      <c r="Z350" s="159"/>
    </row>
    <row r="351" spans="1:26">
      <c r="A351" s="155">
        <v>45485</v>
      </c>
      <c r="B351" s="156" t="s">
        <v>17</v>
      </c>
      <c r="C351" s="157">
        <f t="shared" ca="1" si="65"/>
        <v>111</v>
      </c>
      <c r="D351" s="158">
        <v>45485</v>
      </c>
      <c r="E351" s="158" t="str">
        <f t="shared" ca="1" si="68"/>
        <v>91-120 Days</v>
      </c>
      <c r="F351" s="159" t="s">
        <v>281</v>
      </c>
      <c r="G351" s="159" t="s">
        <v>430</v>
      </c>
      <c r="H351" s="165" t="s">
        <v>320</v>
      </c>
      <c r="I351" s="160">
        <v>159593.26</v>
      </c>
      <c r="J351" s="159">
        <v>159593.26</v>
      </c>
      <c r="K351" s="159">
        <f t="shared" si="61"/>
        <v>0</v>
      </c>
      <c r="L351" s="159">
        <v>15887.83</v>
      </c>
      <c r="M351" s="159">
        <v>0</v>
      </c>
      <c r="N351" s="162">
        <f t="shared" si="66"/>
        <v>15887.83</v>
      </c>
      <c r="O351" s="163">
        <f t="shared" si="67"/>
        <v>9.9552011156360865E-2</v>
      </c>
      <c r="P351" s="162">
        <f t="shared" si="72"/>
        <v>15887.830000000002</v>
      </c>
      <c r="Q351" s="162">
        <f>O351*K351</f>
        <v>0</v>
      </c>
      <c r="R351" s="172">
        <f t="shared" si="64"/>
        <v>0</v>
      </c>
      <c r="S351" s="156"/>
      <c r="T351" s="171">
        <f t="shared" si="69"/>
        <v>0</v>
      </c>
      <c r="U351" s="171"/>
      <c r="V351" s="156"/>
      <c r="W351" s="156"/>
      <c r="X351" s="164"/>
      <c r="Y351" s="156"/>
      <c r="Z351" s="159"/>
    </row>
    <row r="352" spans="1:26">
      <c r="A352" s="155">
        <v>45485</v>
      </c>
      <c r="B352" s="156" t="s">
        <v>17</v>
      </c>
      <c r="C352" s="157">
        <f t="shared" ca="1" si="65"/>
        <v>111</v>
      </c>
      <c r="D352" s="158">
        <v>45485</v>
      </c>
      <c r="E352" s="158" t="str">
        <f t="shared" ca="1" si="68"/>
        <v>91-120 Days</v>
      </c>
      <c r="F352" s="159" t="s">
        <v>281</v>
      </c>
      <c r="G352" s="159" t="s">
        <v>431</v>
      </c>
      <c r="H352" s="165" t="s">
        <v>320</v>
      </c>
      <c r="I352" s="160">
        <v>169276.17</v>
      </c>
      <c r="J352" s="159">
        <v>169276.17</v>
      </c>
      <c r="K352" s="159">
        <f t="shared" si="61"/>
        <v>0</v>
      </c>
      <c r="L352" s="159">
        <v>16851.78</v>
      </c>
      <c r="M352" s="159">
        <v>0</v>
      </c>
      <c r="N352" s="162">
        <f t="shared" si="66"/>
        <v>16851.78</v>
      </c>
      <c r="O352" s="163">
        <f t="shared" si="67"/>
        <v>9.9551992462967448E-2</v>
      </c>
      <c r="P352" s="162">
        <f t="shared" si="72"/>
        <v>16851.78</v>
      </c>
      <c r="Q352" s="162">
        <f>O352*K352</f>
        <v>0</v>
      </c>
      <c r="R352" s="172">
        <f t="shared" si="64"/>
        <v>0</v>
      </c>
      <c r="S352" s="156"/>
      <c r="T352" s="171">
        <f t="shared" si="69"/>
        <v>0</v>
      </c>
      <c r="U352" s="171"/>
      <c r="V352" s="156"/>
      <c r="W352" s="156"/>
      <c r="X352" s="164"/>
      <c r="Y352" s="156"/>
      <c r="Z352" s="159"/>
    </row>
    <row r="353" spans="1:26">
      <c r="A353" s="155">
        <v>45485</v>
      </c>
      <c r="B353" s="156" t="s">
        <v>17</v>
      </c>
      <c r="C353" s="157">
        <f t="shared" ca="1" si="65"/>
        <v>111</v>
      </c>
      <c r="D353" s="158">
        <v>45485</v>
      </c>
      <c r="E353" s="158" t="str">
        <f t="shared" ca="1" si="68"/>
        <v>91-120 Days</v>
      </c>
      <c r="F353" s="159" t="s">
        <v>281</v>
      </c>
      <c r="G353" s="159" t="s">
        <v>432</v>
      </c>
      <c r="H353" s="165" t="s">
        <v>320</v>
      </c>
      <c r="I353" s="160">
        <v>92329.49</v>
      </c>
      <c r="J353" s="159">
        <v>92329.49</v>
      </c>
      <c r="K353" s="159">
        <f t="shared" si="61"/>
        <v>0</v>
      </c>
      <c r="L353" s="159">
        <v>9191.59</v>
      </c>
      <c r="M353" s="159">
        <v>0</v>
      </c>
      <c r="N353" s="162">
        <f t="shared" si="66"/>
        <v>9191.59</v>
      </c>
      <c r="O353" s="163">
        <f t="shared" si="67"/>
        <v>9.9552049946338914E-2</v>
      </c>
      <c r="P353" s="162">
        <f t="shared" si="72"/>
        <v>9191.59</v>
      </c>
      <c r="Q353" s="162">
        <f>O353*K353</f>
        <v>0</v>
      </c>
      <c r="R353" s="172">
        <f t="shared" si="64"/>
        <v>0</v>
      </c>
      <c r="S353" s="156"/>
      <c r="T353" s="171">
        <f t="shared" si="69"/>
        <v>0</v>
      </c>
      <c r="U353" s="171"/>
      <c r="V353" s="156"/>
      <c r="W353" s="156"/>
      <c r="X353" s="164"/>
      <c r="Y353" s="156"/>
      <c r="Z353" s="159"/>
    </row>
    <row r="354" spans="1:26">
      <c r="A354" s="155">
        <v>45485</v>
      </c>
      <c r="B354" s="156" t="s">
        <v>17</v>
      </c>
      <c r="C354" s="157">
        <f t="shared" ca="1" si="65"/>
        <v>111</v>
      </c>
      <c r="D354" s="158">
        <v>45485</v>
      </c>
      <c r="E354" s="158" t="str">
        <f t="shared" ca="1" si="68"/>
        <v>91-120 Days</v>
      </c>
      <c r="F354" s="159" t="s">
        <v>281</v>
      </c>
      <c r="G354" s="159" t="s">
        <v>433</v>
      </c>
      <c r="H354" s="165" t="s">
        <v>320</v>
      </c>
      <c r="I354" s="160">
        <v>223406</v>
      </c>
      <c r="J354" s="159">
        <v>223406</v>
      </c>
      <c r="K354" s="159">
        <f t="shared" si="61"/>
        <v>0</v>
      </c>
      <c r="L354" s="159">
        <v>22240.52</v>
      </c>
      <c r="M354" s="159">
        <v>0</v>
      </c>
      <c r="N354" s="162">
        <f t="shared" si="66"/>
        <v>22240.52</v>
      </c>
      <c r="O354" s="163">
        <f t="shared" si="67"/>
        <v>9.9552026355603701E-2</v>
      </c>
      <c r="P354" s="162">
        <f t="shared" si="72"/>
        <v>22240.52</v>
      </c>
      <c r="Q354" s="162">
        <f>O354*K354</f>
        <v>0</v>
      </c>
      <c r="R354" s="172">
        <f t="shared" si="64"/>
        <v>0</v>
      </c>
      <c r="S354" s="156"/>
      <c r="T354" s="171">
        <f t="shared" si="69"/>
        <v>0</v>
      </c>
      <c r="U354" s="171"/>
      <c r="V354" s="156"/>
      <c r="W354" s="156"/>
      <c r="X354" s="164"/>
      <c r="Y354" s="156"/>
      <c r="Z354" s="159"/>
    </row>
    <row r="355" spans="1:26">
      <c r="A355" s="155">
        <v>45485</v>
      </c>
      <c r="B355" s="156" t="s">
        <v>17</v>
      </c>
      <c r="C355" s="157">
        <f t="shared" ca="1" si="65"/>
        <v>111</v>
      </c>
      <c r="D355" s="158">
        <v>45485</v>
      </c>
      <c r="E355" s="158" t="str">
        <f t="shared" ca="1" si="68"/>
        <v>91-120 Days</v>
      </c>
      <c r="F355" s="159" t="s">
        <v>281</v>
      </c>
      <c r="G355" s="159" t="s">
        <v>434</v>
      </c>
      <c r="H355" s="165" t="s">
        <v>113</v>
      </c>
      <c r="I355" s="160">
        <v>7049676.4299999997</v>
      </c>
      <c r="J355" s="159">
        <v>7049676</v>
      </c>
      <c r="K355" s="159">
        <f t="shared" si="61"/>
        <v>0.42999999970197678</v>
      </c>
      <c r="L355" s="159">
        <v>701809.5</v>
      </c>
      <c r="M355" s="159">
        <v>500039.27</v>
      </c>
      <c r="N355" s="162">
        <f t="shared" si="66"/>
        <v>1201848.77</v>
      </c>
      <c r="O355" s="163">
        <f t="shared" si="67"/>
        <v>0.17048282739410781</v>
      </c>
      <c r="P355" s="162">
        <f t="shared" si="72"/>
        <v>1201848.6966923843</v>
      </c>
      <c r="Q355" s="162">
        <f>M355</f>
        <v>500039.27</v>
      </c>
      <c r="R355" s="172">
        <f t="shared" si="64"/>
        <v>25001.963500000002</v>
      </c>
      <c r="S355" s="172">
        <f>Q355*40%</f>
        <v>200015.70800000001</v>
      </c>
      <c r="T355" s="171">
        <f t="shared" si="69"/>
        <v>275021.59849999996</v>
      </c>
      <c r="U355" s="171"/>
      <c r="V355" s="156"/>
      <c r="W355" s="156"/>
      <c r="X355" s="164"/>
      <c r="Y355" s="156"/>
      <c r="Z355" s="159"/>
    </row>
    <row r="356" spans="1:26">
      <c r="A356" s="155">
        <v>45485</v>
      </c>
      <c r="B356" s="156" t="s">
        <v>17</v>
      </c>
      <c r="C356" s="157">
        <f t="shared" ca="1" si="65"/>
        <v>111</v>
      </c>
      <c r="D356" s="158">
        <v>45485</v>
      </c>
      <c r="E356" s="158" t="str">
        <f t="shared" ca="1" si="68"/>
        <v>91-120 Days</v>
      </c>
      <c r="F356" s="159" t="s">
        <v>281</v>
      </c>
      <c r="G356" s="159">
        <v>1317411</v>
      </c>
      <c r="H356" s="165" t="s">
        <v>435</v>
      </c>
      <c r="I356" s="160">
        <v>554499</v>
      </c>
      <c r="J356" s="159">
        <v>0</v>
      </c>
      <c r="K356" s="159">
        <f t="shared" si="61"/>
        <v>554499</v>
      </c>
      <c r="L356" s="159">
        <v>55201.49</v>
      </c>
      <c r="M356" s="159">
        <v>0</v>
      </c>
      <c r="N356" s="162">
        <f t="shared" si="66"/>
        <v>55201.49</v>
      </c>
      <c r="O356" s="163">
        <f t="shared" si="67"/>
        <v>9.9552010012642037E-2</v>
      </c>
      <c r="P356" s="162">
        <f t="shared" si="72"/>
        <v>0</v>
      </c>
      <c r="Q356" s="162">
        <f>O356*K356</f>
        <v>55201.49</v>
      </c>
      <c r="R356" s="172">
        <f t="shared" si="64"/>
        <v>2760.0745000000002</v>
      </c>
      <c r="S356" s="156"/>
      <c r="T356" s="171">
        <f t="shared" si="69"/>
        <v>52441.415499999996</v>
      </c>
      <c r="U356" s="171"/>
      <c r="V356" s="156"/>
      <c r="W356" s="156"/>
      <c r="X356" s="164"/>
      <c r="Y356" s="156"/>
      <c r="Z356" s="159"/>
    </row>
    <row r="357" spans="1:26">
      <c r="A357" s="155">
        <v>45485</v>
      </c>
      <c r="B357" s="156" t="s">
        <v>17</v>
      </c>
      <c r="C357" s="157">
        <f t="shared" ca="1" si="65"/>
        <v>111</v>
      </c>
      <c r="D357" s="158">
        <v>45485</v>
      </c>
      <c r="E357" s="158" t="str">
        <f t="shared" ca="1" si="68"/>
        <v>91-120 Days</v>
      </c>
      <c r="F357" s="159" t="s">
        <v>281</v>
      </c>
      <c r="G357" s="159">
        <v>1317416</v>
      </c>
      <c r="H357" s="165" t="s">
        <v>435</v>
      </c>
      <c r="I357" s="160">
        <v>6242638.8499999996</v>
      </c>
      <c r="J357" s="159">
        <v>0</v>
      </c>
      <c r="K357" s="159">
        <f t="shared" si="61"/>
        <v>6242638.8499999996</v>
      </c>
      <c r="L357" s="159">
        <v>621463.30000000005</v>
      </c>
      <c r="M357" s="159">
        <v>590390.14</v>
      </c>
      <c r="N357" s="162">
        <f t="shared" si="66"/>
        <v>1211853.44</v>
      </c>
      <c r="O357" s="163">
        <f t="shared" si="67"/>
        <v>0.19412518794035313</v>
      </c>
      <c r="P357" s="162">
        <f t="shared" si="72"/>
        <v>0</v>
      </c>
      <c r="Q357" s="162">
        <f>O357*K357</f>
        <v>1211853.44</v>
      </c>
      <c r="R357" s="172">
        <f t="shared" si="64"/>
        <v>60592.671999999999</v>
      </c>
      <c r="S357" s="156"/>
      <c r="T357" s="171">
        <f t="shared" si="69"/>
        <v>1151260.7679999999</v>
      </c>
      <c r="U357" s="171"/>
      <c r="V357" s="156"/>
      <c r="W357" s="156"/>
      <c r="X357" s="164"/>
      <c r="Y357" s="156"/>
      <c r="Z357" s="159"/>
    </row>
    <row r="358" spans="1:26">
      <c r="A358" s="155">
        <v>45485</v>
      </c>
      <c r="B358" s="156" t="s">
        <v>17</v>
      </c>
      <c r="C358" s="157">
        <f t="shared" ca="1" si="65"/>
        <v>111</v>
      </c>
      <c r="D358" s="158">
        <v>45485</v>
      </c>
      <c r="E358" s="158" t="str">
        <f t="shared" ca="1" si="68"/>
        <v>91-120 Days</v>
      </c>
      <c r="F358" s="159" t="s">
        <v>281</v>
      </c>
      <c r="G358" s="159">
        <v>1317419</v>
      </c>
      <c r="H358" s="165" t="s">
        <v>435</v>
      </c>
      <c r="I358" s="160">
        <v>7695050.4299999997</v>
      </c>
      <c r="J358" s="159">
        <v>0</v>
      </c>
      <c r="K358" s="159">
        <f t="shared" si="61"/>
        <v>7695050.4299999997</v>
      </c>
      <c r="L358" s="159">
        <v>1532107.6</v>
      </c>
      <c r="M358" s="159">
        <v>727751.11</v>
      </c>
      <c r="N358" s="162">
        <f t="shared" si="66"/>
        <v>2259858.71</v>
      </c>
      <c r="O358" s="163">
        <f t="shared" si="67"/>
        <v>0.29367692006145829</v>
      </c>
      <c r="P358" s="162">
        <f t="shared" si="72"/>
        <v>0</v>
      </c>
      <c r="Q358" s="162">
        <f>O358*K358</f>
        <v>2259858.71</v>
      </c>
      <c r="R358" s="172">
        <f t="shared" si="64"/>
        <v>112992.93550000001</v>
      </c>
      <c r="S358" s="156"/>
      <c r="T358" s="171">
        <f t="shared" si="69"/>
        <v>2146865.7744999998</v>
      </c>
      <c r="U358" s="171"/>
      <c r="V358" s="156"/>
      <c r="W358" s="156"/>
      <c r="X358" s="164"/>
      <c r="Y358" s="156"/>
      <c r="Z358" s="159"/>
    </row>
    <row r="359" spans="1:26">
      <c r="A359" s="155">
        <v>45488</v>
      </c>
      <c r="B359" s="156" t="s">
        <v>17</v>
      </c>
      <c r="C359" s="157">
        <f t="shared" ca="1" si="65"/>
        <v>108</v>
      </c>
      <c r="D359" s="158">
        <v>45488</v>
      </c>
      <c r="E359" s="158" t="str">
        <f t="shared" ca="1" si="68"/>
        <v>91-120 Days</v>
      </c>
      <c r="F359" s="159" t="s">
        <v>327</v>
      </c>
      <c r="G359" s="159" t="s">
        <v>436</v>
      </c>
      <c r="H359" s="165" t="s">
        <v>437</v>
      </c>
      <c r="I359" s="160">
        <v>105472.5</v>
      </c>
      <c r="J359" s="159">
        <v>105472.5</v>
      </c>
      <c r="K359" s="159">
        <f t="shared" si="61"/>
        <v>0</v>
      </c>
      <c r="L359" s="159">
        <v>10500</v>
      </c>
      <c r="M359" s="159">
        <v>0</v>
      </c>
      <c r="N359" s="162">
        <f t="shared" si="66"/>
        <v>10500</v>
      </c>
      <c r="O359" s="163">
        <f t="shared" si="67"/>
        <v>9.9552015928322551E-2</v>
      </c>
      <c r="P359" s="162">
        <f t="shared" si="72"/>
        <v>10500</v>
      </c>
      <c r="Q359" s="162">
        <f>O359*K359</f>
        <v>0</v>
      </c>
      <c r="R359" s="172">
        <f t="shared" si="64"/>
        <v>0</v>
      </c>
      <c r="S359" s="156"/>
      <c r="T359" s="171">
        <f t="shared" si="69"/>
        <v>0</v>
      </c>
      <c r="U359" s="171"/>
      <c r="V359" s="156"/>
      <c r="W359" s="156"/>
      <c r="X359" s="164"/>
      <c r="Y359" s="156"/>
      <c r="Z359" s="159"/>
    </row>
    <row r="360" spans="1:26">
      <c r="A360" s="155">
        <v>45490</v>
      </c>
      <c r="B360" s="156" t="s">
        <v>17</v>
      </c>
      <c r="C360" s="157">
        <f t="shared" ca="1" si="65"/>
        <v>106</v>
      </c>
      <c r="D360" s="158">
        <v>45490</v>
      </c>
      <c r="E360" s="158" t="str">
        <f t="shared" ca="1" si="68"/>
        <v>91-120 Days</v>
      </c>
      <c r="F360" s="159" t="s">
        <v>327</v>
      </c>
      <c r="G360" s="159" t="s">
        <v>438</v>
      </c>
      <c r="H360" s="165" t="s">
        <v>321</v>
      </c>
      <c r="I360" s="160">
        <v>1356717.88</v>
      </c>
      <c r="J360" s="159">
        <v>1356717.88</v>
      </c>
      <c r="K360" s="159">
        <f t="shared" si="61"/>
        <v>0</v>
      </c>
      <c r="L360" s="159">
        <v>135064</v>
      </c>
      <c r="M360" s="159">
        <v>0</v>
      </c>
      <c r="N360" s="162">
        <f t="shared" si="66"/>
        <v>135064</v>
      </c>
      <c r="O360" s="163">
        <f t="shared" si="67"/>
        <v>9.9552015928322551E-2</v>
      </c>
      <c r="P360" s="162">
        <f t="shared" si="72"/>
        <v>135064</v>
      </c>
      <c r="Q360" s="162">
        <f>O360*K360</f>
        <v>0</v>
      </c>
      <c r="R360" s="172">
        <f t="shared" si="64"/>
        <v>0</v>
      </c>
      <c r="S360" s="156"/>
      <c r="T360" s="171">
        <f t="shared" si="69"/>
        <v>0</v>
      </c>
      <c r="U360" s="171"/>
      <c r="V360" s="156"/>
      <c r="W360" s="156"/>
      <c r="X360" s="164"/>
      <c r="Y360" s="156"/>
      <c r="Z360" s="159"/>
    </row>
    <row r="361" spans="1:26">
      <c r="A361" s="155">
        <v>45490</v>
      </c>
      <c r="B361" s="156" t="s">
        <v>17</v>
      </c>
      <c r="C361" s="157">
        <f t="shared" ca="1" si="65"/>
        <v>106</v>
      </c>
      <c r="D361" s="158">
        <v>45490</v>
      </c>
      <c r="E361" s="158" t="str">
        <f t="shared" ca="1" si="68"/>
        <v>91-120 Days</v>
      </c>
      <c r="F361" s="159" t="s">
        <v>327</v>
      </c>
      <c r="G361" s="159" t="s">
        <v>439</v>
      </c>
      <c r="H361" s="165" t="s">
        <v>404</v>
      </c>
      <c r="I361" s="160">
        <v>15107.5</v>
      </c>
      <c r="J361" s="159">
        <f>I361</f>
        <v>15107.5</v>
      </c>
      <c r="K361" s="159">
        <f t="shared" si="61"/>
        <v>0</v>
      </c>
      <c r="L361" s="159">
        <v>3000</v>
      </c>
      <c r="M361" s="159">
        <v>0</v>
      </c>
      <c r="N361" s="162">
        <f t="shared" si="66"/>
        <v>3000</v>
      </c>
      <c r="O361" s="163">
        <f t="shared" si="67"/>
        <v>0.19857686579513487</v>
      </c>
      <c r="P361" s="162">
        <f t="shared" si="72"/>
        <v>3000</v>
      </c>
      <c r="Q361" s="162"/>
      <c r="R361" s="172">
        <f t="shared" si="64"/>
        <v>0</v>
      </c>
      <c r="S361" s="156"/>
      <c r="T361" s="171">
        <f t="shared" si="69"/>
        <v>0</v>
      </c>
      <c r="U361" s="171"/>
      <c r="V361" s="156"/>
      <c r="W361" s="156"/>
      <c r="X361" s="164"/>
      <c r="Y361" s="156"/>
      <c r="Z361" s="159"/>
    </row>
    <row r="362" spans="1:26">
      <c r="A362" s="155">
        <v>45490</v>
      </c>
      <c r="B362" s="156" t="s">
        <v>17</v>
      </c>
      <c r="C362" s="157">
        <f t="shared" ca="1" si="65"/>
        <v>106</v>
      </c>
      <c r="D362" s="158">
        <v>45490</v>
      </c>
      <c r="E362" s="158" t="str">
        <f t="shared" ca="1" si="68"/>
        <v>91-120 Days</v>
      </c>
      <c r="F362" s="159" t="s">
        <v>327</v>
      </c>
      <c r="G362" s="159" t="s">
        <v>440</v>
      </c>
      <c r="H362" s="165" t="s">
        <v>404</v>
      </c>
      <c r="I362" s="160">
        <v>42229</v>
      </c>
      <c r="J362" s="159">
        <f>I362</f>
        <v>42229</v>
      </c>
      <c r="K362" s="159">
        <f t="shared" si="61"/>
        <v>0</v>
      </c>
      <c r="L362" s="159">
        <v>8400</v>
      </c>
      <c r="M362" s="159">
        <v>0</v>
      </c>
      <c r="N362" s="162">
        <f t="shared" si="66"/>
        <v>8400</v>
      </c>
      <c r="O362" s="163">
        <f t="shared" si="67"/>
        <v>0.19891543725875582</v>
      </c>
      <c r="P362" s="162">
        <f t="shared" si="72"/>
        <v>8400</v>
      </c>
      <c r="Q362" s="162"/>
      <c r="R362" s="172">
        <f t="shared" si="64"/>
        <v>0</v>
      </c>
      <c r="S362" s="156"/>
      <c r="T362" s="171">
        <f t="shared" si="69"/>
        <v>0</v>
      </c>
      <c r="U362" s="171"/>
      <c r="V362" s="156"/>
      <c r="W362" s="156"/>
      <c r="X362" s="164"/>
      <c r="Y362" s="156"/>
      <c r="Z362" s="159"/>
    </row>
    <row r="363" spans="1:26">
      <c r="A363" s="155">
        <v>45490</v>
      </c>
      <c r="B363" s="156" t="s">
        <v>17</v>
      </c>
      <c r="C363" s="157">
        <f t="shared" ca="1" si="65"/>
        <v>106</v>
      </c>
      <c r="D363" s="158">
        <v>45490</v>
      </c>
      <c r="E363" s="158" t="str">
        <f t="shared" ca="1" si="68"/>
        <v>91-120 Days</v>
      </c>
      <c r="F363" s="159" t="s">
        <v>327</v>
      </c>
      <c r="G363" s="159" t="s">
        <v>441</v>
      </c>
      <c r="H363" s="165" t="s">
        <v>320</v>
      </c>
      <c r="I363" s="160">
        <v>237957.01</v>
      </c>
      <c r="J363" s="159">
        <f>I363</f>
        <v>237957.01</v>
      </c>
      <c r="K363" s="159">
        <f t="shared" si="61"/>
        <v>0</v>
      </c>
      <c r="L363" s="159">
        <v>23689.1</v>
      </c>
      <c r="M363" s="159">
        <v>0</v>
      </c>
      <c r="N363" s="162">
        <f t="shared" si="66"/>
        <v>23689.1</v>
      </c>
      <c r="O363" s="163">
        <f t="shared" si="67"/>
        <v>9.9552015719141865E-2</v>
      </c>
      <c r="P363" s="162">
        <f t="shared" si="72"/>
        <v>23689.1</v>
      </c>
      <c r="Q363" s="162">
        <f t="shared" ref="Q363:Q381" si="73">O363*K363</f>
        <v>0</v>
      </c>
      <c r="R363" s="172">
        <f t="shared" si="64"/>
        <v>0</v>
      </c>
      <c r="S363" s="156"/>
      <c r="T363" s="171">
        <f t="shared" si="69"/>
        <v>0</v>
      </c>
      <c r="U363" s="171"/>
      <c r="V363" s="156"/>
      <c r="W363" s="156"/>
      <c r="X363" s="164"/>
      <c r="Y363" s="156"/>
      <c r="Z363" s="159"/>
    </row>
    <row r="364" spans="1:26">
      <c r="A364" s="155">
        <v>45490</v>
      </c>
      <c r="B364" s="156" t="s">
        <v>17</v>
      </c>
      <c r="C364" s="157">
        <f t="shared" ca="1" si="65"/>
        <v>106</v>
      </c>
      <c r="D364" s="158">
        <v>45490</v>
      </c>
      <c r="E364" s="158" t="str">
        <f t="shared" ca="1" si="68"/>
        <v>91-120 Days</v>
      </c>
      <c r="F364" s="159" t="s">
        <v>327</v>
      </c>
      <c r="G364" s="159" t="s">
        <v>442</v>
      </c>
      <c r="H364" s="165" t="s">
        <v>443</v>
      </c>
      <c r="I364" s="160">
        <v>186958</v>
      </c>
      <c r="J364" s="159">
        <v>186958</v>
      </c>
      <c r="K364" s="159">
        <f t="shared" si="61"/>
        <v>0</v>
      </c>
      <c r="L364" s="159">
        <v>37224.089999999997</v>
      </c>
      <c r="M364" s="159">
        <v>0</v>
      </c>
      <c r="N364" s="162">
        <f t="shared" si="66"/>
        <v>37224.089999999997</v>
      </c>
      <c r="O364" s="163">
        <f t="shared" si="67"/>
        <v>0.19910402336353616</v>
      </c>
      <c r="P364" s="162">
        <f t="shared" si="72"/>
        <v>37224.089999999997</v>
      </c>
      <c r="Q364" s="162">
        <f t="shared" si="73"/>
        <v>0</v>
      </c>
      <c r="R364" s="172">
        <f t="shared" si="64"/>
        <v>0</v>
      </c>
      <c r="S364" s="156"/>
      <c r="T364" s="171">
        <f t="shared" si="69"/>
        <v>0</v>
      </c>
      <c r="U364" s="171"/>
      <c r="V364" s="156"/>
      <c r="W364" s="156"/>
      <c r="X364" s="164"/>
      <c r="Y364" s="156"/>
      <c r="Z364" s="159"/>
    </row>
    <row r="365" spans="1:26">
      <c r="A365" s="155">
        <v>45492</v>
      </c>
      <c r="B365" s="156" t="s">
        <v>17</v>
      </c>
      <c r="C365" s="157">
        <f t="shared" ca="1" si="65"/>
        <v>104</v>
      </c>
      <c r="D365" s="158">
        <v>45492</v>
      </c>
      <c r="E365" s="158" t="str">
        <f t="shared" ca="1" si="68"/>
        <v>91-120 Days</v>
      </c>
      <c r="F365" s="159" t="s">
        <v>327</v>
      </c>
      <c r="G365" s="159" t="s">
        <v>444</v>
      </c>
      <c r="H365" s="165" t="s">
        <v>320</v>
      </c>
      <c r="I365" s="160">
        <v>-505850.13</v>
      </c>
      <c r="J365" s="159">
        <v>0</v>
      </c>
      <c r="K365" s="159">
        <f t="shared" si="61"/>
        <v>-505850.13</v>
      </c>
      <c r="L365" s="159">
        <v>-50358.400000000001</v>
      </c>
      <c r="M365" s="159">
        <v>0</v>
      </c>
      <c r="N365" s="162">
        <f t="shared" si="66"/>
        <v>-50358.400000000001</v>
      </c>
      <c r="O365" s="163">
        <f t="shared" si="67"/>
        <v>9.9552015534719748E-2</v>
      </c>
      <c r="P365" s="162">
        <f t="shared" si="72"/>
        <v>0</v>
      </c>
      <c r="Q365" s="162">
        <f t="shared" si="73"/>
        <v>-50358.400000000001</v>
      </c>
      <c r="R365" s="172">
        <f t="shared" si="64"/>
        <v>-2517.92</v>
      </c>
      <c r="S365" s="156"/>
      <c r="T365" s="171">
        <f t="shared" si="69"/>
        <v>-47840.480000000003</v>
      </c>
      <c r="U365" s="171"/>
      <c r="V365" s="156"/>
      <c r="W365" s="156"/>
      <c r="X365" s="164"/>
      <c r="Y365" s="156"/>
      <c r="Z365" s="159"/>
    </row>
    <row r="366" spans="1:26">
      <c r="A366" s="155">
        <v>45492</v>
      </c>
      <c r="B366" s="156" t="s">
        <v>17</v>
      </c>
      <c r="C366" s="157">
        <f t="shared" ca="1" si="65"/>
        <v>104</v>
      </c>
      <c r="D366" s="158">
        <v>45492</v>
      </c>
      <c r="E366" s="158" t="str">
        <f t="shared" ca="1" si="68"/>
        <v>91-120 Days</v>
      </c>
      <c r="F366" s="159" t="s">
        <v>327</v>
      </c>
      <c r="G366" s="159">
        <v>1317494</v>
      </c>
      <c r="H366" s="165" t="s">
        <v>445</v>
      </c>
      <c r="I366" s="160">
        <v>10654901.26</v>
      </c>
      <c r="J366" s="159">
        <f t="shared" ref="J366:J371" si="74">I366</f>
        <v>10654901.26</v>
      </c>
      <c r="K366" s="159">
        <f t="shared" si="61"/>
        <v>0</v>
      </c>
      <c r="L366" s="159">
        <v>1060716.8999999999</v>
      </c>
      <c r="M366" s="159">
        <v>0</v>
      </c>
      <c r="N366" s="162">
        <f t="shared" si="66"/>
        <v>1060716.8999999999</v>
      </c>
      <c r="O366" s="163">
        <f t="shared" si="67"/>
        <v>9.9552015932994189E-2</v>
      </c>
      <c r="P366" s="162">
        <f t="shared" si="72"/>
        <v>1060716.8999999999</v>
      </c>
      <c r="Q366" s="162">
        <f t="shared" si="73"/>
        <v>0</v>
      </c>
      <c r="R366" s="172">
        <f t="shared" si="64"/>
        <v>0</v>
      </c>
      <c r="S366" s="156"/>
      <c r="T366" s="171">
        <f t="shared" si="69"/>
        <v>0</v>
      </c>
      <c r="U366" s="171"/>
      <c r="V366" s="156"/>
      <c r="W366" s="156"/>
      <c r="X366" s="164"/>
      <c r="Y366" s="156"/>
      <c r="Z366" s="159"/>
    </row>
    <row r="367" spans="1:26">
      <c r="A367" s="155">
        <v>45492</v>
      </c>
      <c r="B367" s="156" t="s">
        <v>17</v>
      </c>
      <c r="C367" s="157">
        <f t="shared" ca="1" si="65"/>
        <v>104</v>
      </c>
      <c r="D367" s="158">
        <v>45492</v>
      </c>
      <c r="E367" s="158" t="str">
        <f t="shared" ca="1" si="68"/>
        <v>91-120 Days</v>
      </c>
      <c r="F367" s="159" t="s">
        <v>327</v>
      </c>
      <c r="G367" s="159">
        <v>1317496</v>
      </c>
      <c r="H367" s="165" t="s">
        <v>320</v>
      </c>
      <c r="I367" s="160">
        <v>135023.51999999999</v>
      </c>
      <c r="J367" s="159">
        <f t="shared" si="74"/>
        <v>135023.51999999999</v>
      </c>
      <c r="K367" s="159">
        <f t="shared" si="61"/>
        <v>0</v>
      </c>
      <c r="L367" s="159">
        <v>13441.86</v>
      </c>
      <c r="M367" s="159">
        <v>0</v>
      </c>
      <c r="N367" s="162">
        <f t="shared" si="66"/>
        <v>13441.86</v>
      </c>
      <c r="O367" s="163">
        <f t="shared" si="67"/>
        <v>9.9551989164554461E-2</v>
      </c>
      <c r="P367" s="162">
        <f t="shared" si="72"/>
        <v>13441.86</v>
      </c>
      <c r="Q367" s="162">
        <f t="shared" si="73"/>
        <v>0</v>
      </c>
      <c r="R367" s="172">
        <f t="shared" si="64"/>
        <v>0</v>
      </c>
      <c r="S367" s="156"/>
      <c r="T367" s="171">
        <f t="shared" si="69"/>
        <v>0</v>
      </c>
      <c r="U367" s="171"/>
      <c r="V367" s="156"/>
      <c r="W367" s="156"/>
      <c r="X367" s="164"/>
      <c r="Y367" s="156"/>
      <c r="Z367" s="159"/>
    </row>
    <row r="368" spans="1:26">
      <c r="A368" s="155">
        <v>45492</v>
      </c>
      <c r="B368" s="156" t="s">
        <v>17</v>
      </c>
      <c r="C368" s="157">
        <f t="shared" ca="1" si="65"/>
        <v>104</v>
      </c>
      <c r="D368" s="158">
        <v>45492</v>
      </c>
      <c r="E368" s="158" t="str">
        <f t="shared" ca="1" si="68"/>
        <v>91-120 Days</v>
      </c>
      <c r="F368" s="159" t="s">
        <v>327</v>
      </c>
      <c r="G368" s="159" t="s">
        <v>446</v>
      </c>
      <c r="H368" s="165" t="s">
        <v>320</v>
      </c>
      <c r="I368" s="160">
        <v>92789.02</v>
      </c>
      <c r="J368" s="159">
        <f t="shared" si="74"/>
        <v>92789.02</v>
      </c>
      <c r="K368" s="159">
        <f t="shared" si="61"/>
        <v>0</v>
      </c>
      <c r="L368" s="159">
        <v>9237.33</v>
      </c>
      <c r="M368" s="159">
        <v>0</v>
      </c>
      <c r="N368" s="162">
        <f t="shared" si="66"/>
        <v>9237.33</v>
      </c>
      <c r="O368" s="163">
        <f t="shared" si="67"/>
        <v>9.9551972851960283E-2</v>
      </c>
      <c r="P368" s="162">
        <f t="shared" si="72"/>
        <v>9237.33</v>
      </c>
      <c r="Q368" s="162">
        <f t="shared" si="73"/>
        <v>0</v>
      </c>
      <c r="R368" s="172">
        <f t="shared" si="64"/>
        <v>0</v>
      </c>
      <c r="S368" s="156"/>
      <c r="T368" s="171">
        <f t="shared" si="69"/>
        <v>0</v>
      </c>
      <c r="U368" s="171"/>
      <c r="V368" s="156"/>
      <c r="W368" s="156"/>
      <c r="X368" s="164"/>
      <c r="Y368" s="156"/>
      <c r="Z368" s="159"/>
    </row>
    <row r="369" spans="1:26">
      <c r="A369" s="155">
        <v>45492</v>
      </c>
      <c r="B369" s="156" t="s">
        <v>17</v>
      </c>
      <c r="C369" s="157">
        <f t="shared" ca="1" si="65"/>
        <v>104</v>
      </c>
      <c r="D369" s="158">
        <v>45492</v>
      </c>
      <c r="E369" s="158" t="str">
        <f t="shared" ca="1" si="68"/>
        <v>91-120 Days</v>
      </c>
      <c r="F369" s="159" t="s">
        <v>327</v>
      </c>
      <c r="G369" s="159" t="s">
        <v>447</v>
      </c>
      <c r="H369" s="165" t="s">
        <v>320</v>
      </c>
      <c r="I369" s="160">
        <v>147762.54999999999</v>
      </c>
      <c r="J369" s="159">
        <f t="shared" si="74"/>
        <v>147762.54999999999</v>
      </c>
      <c r="K369" s="159">
        <f t="shared" si="61"/>
        <v>0</v>
      </c>
      <c r="L369" s="159">
        <v>14710.06</v>
      </c>
      <c r="M369" s="159">
        <v>0</v>
      </c>
      <c r="N369" s="162">
        <f t="shared" si="66"/>
        <v>14710.06</v>
      </c>
      <c r="O369" s="163">
        <f t="shared" si="67"/>
        <v>9.9552017747392696E-2</v>
      </c>
      <c r="P369" s="162">
        <f t="shared" si="72"/>
        <v>14710.06</v>
      </c>
      <c r="Q369" s="162">
        <f t="shared" si="73"/>
        <v>0</v>
      </c>
      <c r="R369" s="172">
        <f t="shared" si="64"/>
        <v>0</v>
      </c>
      <c r="S369" s="156"/>
      <c r="T369" s="171">
        <f t="shared" si="69"/>
        <v>0</v>
      </c>
      <c r="U369" s="171"/>
      <c r="V369" s="156"/>
      <c r="W369" s="156"/>
      <c r="X369" s="164"/>
      <c r="Y369" s="156"/>
      <c r="Z369" s="159"/>
    </row>
    <row r="370" spans="1:26">
      <c r="A370" s="155">
        <v>45492</v>
      </c>
      <c r="B370" s="156" t="s">
        <v>17</v>
      </c>
      <c r="C370" s="157">
        <f t="shared" ca="1" si="65"/>
        <v>104</v>
      </c>
      <c r="D370" s="158">
        <v>45492</v>
      </c>
      <c r="E370" s="158" t="str">
        <f t="shared" ca="1" si="68"/>
        <v>91-120 Days</v>
      </c>
      <c r="F370" s="159" t="s">
        <v>327</v>
      </c>
      <c r="G370" s="159" t="s">
        <v>448</v>
      </c>
      <c r="H370" s="165" t="s">
        <v>320</v>
      </c>
      <c r="I370" s="160">
        <v>161596.17000000001</v>
      </c>
      <c r="J370" s="159">
        <f t="shared" si="74"/>
        <v>161596.17000000001</v>
      </c>
      <c r="K370" s="159">
        <f t="shared" si="61"/>
        <v>0</v>
      </c>
      <c r="L370" s="159">
        <v>16087.23</v>
      </c>
      <c r="M370" s="159">
        <v>0</v>
      </c>
      <c r="N370" s="162">
        <f t="shared" si="66"/>
        <v>16087.23</v>
      </c>
      <c r="O370" s="163">
        <f t="shared" si="67"/>
        <v>9.9552050026928227E-2</v>
      </c>
      <c r="P370" s="162">
        <f t="shared" si="72"/>
        <v>16087.23</v>
      </c>
      <c r="Q370" s="162">
        <f t="shared" si="73"/>
        <v>0</v>
      </c>
      <c r="R370" s="172">
        <f t="shared" si="64"/>
        <v>0</v>
      </c>
      <c r="S370" s="156"/>
      <c r="T370" s="171">
        <f t="shared" si="69"/>
        <v>0</v>
      </c>
      <c r="U370" s="171"/>
      <c r="V370" s="156"/>
      <c r="W370" s="156"/>
      <c r="X370" s="164"/>
      <c r="Y370" s="156"/>
      <c r="Z370" s="159"/>
    </row>
    <row r="371" spans="1:26">
      <c r="A371" s="155">
        <v>45499</v>
      </c>
      <c r="B371" s="156" t="s">
        <v>17</v>
      </c>
      <c r="C371" s="157">
        <f t="shared" ca="1" si="65"/>
        <v>97</v>
      </c>
      <c r="D371" s="158">
        <v>45499</v>
      </c>
      <c r="E371" s="158" t="str">
        <f t="shared" ca="1" si="68"/>
        <v>91-120 Days</v>
      </c>
      <c r="F371" s="159" t="s">
        <v>327</v>
      </c>
      <c r="G371" s="159" t="s">
        <v>449</v>
      </c>
      <c r="H371" s="161" t="s">
        <v>107</v>
      </c>
      <c r="I371" s="159">
        <v>16950.939999999999</v>
      </c>
      <c r="J371" s="159">
        <f t="shared" si="74"/>
        <v>16950.939999999999</v>
      </c>
      <c r="K371" s="159">
        <f t="shared" si="61"/>
        <v>0</v>
      </c>
      <c r="L371" s="159">
        <v>1687.5</v>
      </c>
      <c r="M371" s="159">
        <v>1265.6300000000001</v>
      </c>
      <c r="N371" s="162">
        <f t="shared" si="66"/>
        <v>2953.13</v>
      </c>
      <c r="O371" s="163">
        <f t="shared" si="67"/>
        <v>0.17421629714930265</v>
      </c>
      <c r="P371" s="162">
        <f t="shared" si="72"/>
        <v>2953.13</v>
      </c>
      <c r="Q371" s="162">
        <f t="shared" si="73"/>
        <v>0</v>
      </c>
      <c r="R371" s="172">
        <f t="shared" si="64"/>
        <v>0</v>
      </c>
      <c r="S371" s="156"/>
      <c r="T371" s="171">
        <f t="shared" si="69"/>
        <v>0</v>
      </c>
      <c r="U371" s="171"/>
      <c r="V371" s="156"/>
      <c r="W371" s="156"/>
      <c r="X371" s="164"/>
      <c r="Y371" s="156"/>
      <c r="Z371" s="159"/>
    </row>
    <row r="372" spans="1:26">
      <c r="A372" s="155">
        <v>45499</v>
      </c>
      <c r="B372" s="156" t="s">
        <v>17</v>
      </c>
      <c r="C372" s="157">
        <f t="shared" ca="1" si="65"/>
        <v>97</v>
      </c>
      <c r="D372" s="158">
        <v>45499</v>
      </c>
      <c r="E372" s="158" t="str">
        <f t="shared" ca="1" si="68"/>
        <v>91-120 Days</v>
      </c>
      <c r="F372" s="159" t="s">
        <v>327</v>
      </c>
      <c r="G372" s="159">
        <v>1317540</v>
      </c>
      <c r="H372" s="161" t="s">
        <v>435</v>
      </c>
      <c r="I372" s="159">
        <v>3724030.89</v>
      </c>
      <c r="J372" s="159">
        <v>0</v>
      </c>
      <c r="K372" s="159">
        <f t="shared" si="61"/>
        <v>3724030.89</v>
      </c>
      <c r="L372" s="159">
        <v>370730.8</v>
      </c>
      <c r="M372" s="159">
        <v>352194.26</v>
      </c>
      <c r="N372" s="162">
        <f t="shared" si="66"/>
        <v>722925.06</v>
      </c>
      <c r="O372" s="163">
        <f t="shared" si="67"/>
        <v>0.19412434573011828</v>
      </c>
      <c r="P372" s="162">
        <f t="shared" si="72"/>
        <v>0</v>
      </c>
      <c r="Q372" s="162">
        <f t="shared" si="73"/>
        <v>722925.06</v>
      </c>
      <c r="R372" s="172">
        <f t="shared" si="64"/>
        <v>36146.253000000004</v>
      </c>
      <c r="S372" s="156"/>
      <c r="T372" s="171">
        <f t="shared" si="69"/>
        <v>686778.80700000003</v>
      </c>
      <c r="U372" s="171"/>
      <c r="V372" s="156"/>
      <c r="W372" s="156"/>
      <c r="X372" s="164"/>
      <c r="Y372" s="156"/>
      <c r="Z372" s="159"/>
    </row>
    <row r="373" spans="1:26">
      <c r="A373" s="155">
        <v>45499</v>
      </c>
      <c r="B373" s="156" t="s">
        <v>17</v>
      </c>
      <c r="C373" s="157">
        <f t="shared" ca="1" si="65"/>
        <v>97</v>
      </c>
      <c r="D373" s="158">
        <v>45499</v>
      </c>
      <c r="E373" s="158" t="str">
        <f t="shared" ca="1" si="68"/>
        <v>91-120 Days</v>
      </c>
      <c r="F373" s="159" t="s">
        <v>327</v>
      </c>
      <c r="G373" s="159" t="s">
        <v>450</v>
      </c>
      <c r="H373" s="161" t="s">
        <v>110</v>
      </c>
      <c r="I373" s="159">
        <v>154866.95000000001</v>
      </c>
      <c r="J373" s="159">
        <v>0</v>
      </c>
      <c r="K373" s="159">
        <f t="shared" si="61"/>
        <v>154866.95000000001</v>
      </c>
      <c r="L373" s="159">
        <v>15417.32</v>
      </c>
      <c r="M373" s="159">
        <v>0</v>
      </c>
      <c r="N373" s="162">
        <f t="shared" si="66"/>
        <v>15417.32</v>
      </c>
      <c r="O373" s="163">
        <f t="shared" si="67"/>
        <v>9.9552034827314659E-2</v>
      </c>
      <c r="P373" s="162">
        <f t="shared" si="72"/>
        <v>0</v>
      </c>
      <c r="Q373" s="162">
        <f t="shared" si="73"/>
        <v>15417.32</v>
      </c>
      <c r="R373" s="172">
        <f t="shared" si="64"/>
        <v>770.86599999999999</v>
      </c>
      <c r="S373" s="156"/>
      <c r="T373" s="171">
        <f t="shared" si="69"/>
        <v>14646.454</v>
      </c>
      <c r="U373" s="171"/>
      <c r="V373" s="156"/>
      <c r="W373" s="156"/>
      <c r="X373" s="164"/>
      <c r="Y373" s="156"/>
      <c r="Z373" s="159"/>
    </row>
    <row r="374" spans="1:26">
      <c r="A374" s="155">
        <v>45499</v>
      </c>
      <c r="B374" s="156" t="s">
        <v>17</v>
      </c>
      <c r="C374" s="157">
        <f t="shared" ca="1" si="65"/>
        <v>97</v>
      </c>
      <c r="D374" s="158">
        <v>45499</v>
      </c>
      <c r="E374" s="158" t="str">
        <f t="shared" ca="1" si="68"/>
        <v>91-120 Days</v>
      </c>
      <c r="F374" s="159" t="s">
        <v>327</v>
      </c>
      <c r="G374" s="159" t="s">
        <v>451</v>
      </c>
      <c r="H374" s="161" t="s">
        <v>110</v>
      </c>
      <c r="I374" s="159">
        <v>50825.7</v>
      </c>
      <c r="J374" s="159">
        <v>0</v>
      </c>
      <c r="K374" s="159">
        <f t="shared" si="61"/>
        <v>50825.7</v>
      </c>
      <c r="L374" s="159">
        <v>10119.6</v>
      </c>
      <c r="M374" s="159">
        <v>0</v>
      </c>
      <c r="N374" s="162">
        <f t="shared" si="66"/>
        <v>10119.6</v>
      </c>
      <c r="O374" s="163">
        <f t="shared" si="67"/>
        <v>0.19910399660014522</v>
      </c>
      <c r="P374" s="162">
        <f t="shared" si="72"/>
        <v>0</v>
      </c>
      <c r="Q374" s="162">
        <f t="shared" si="73"/>
        <v>10119.6</v>
      </c>
      <c r="R374" s="172">
        <f t="shared" si="64"/>
        <v>505.98</v>
      </c>
      <c r="S374" s="156"/>
      <c r="T374" s="171">
        <f t="shared" si="69"/>
        <v>9613.6200000000008</v>
      </c>
      <c r="U374" s="171"/>
      <c r="V374" s="156"/>
      <c r="W374" s="156"/>
      <c r="X374" s="164"/>
      <c r="Y374" s="156"/>
      <c r="Z374" s="159"/>
    </row>
    <row r="375" spans="1:26">
      <c r="A375" s="155">
        <v>45499</v>
      </c>
      <c r="B375" s="156" t="s">
        <v>17</v>
      </c>
      <c r="C375" s="157">
        <f t="shared" ca="1" si="65"/>
        <v>97</v>
      </c>
      <c r="D375" s="158">
        <v>45499</v>
      </c>
      <c r="E375" s="158" t="str">
        <f t="shared" ca="1" si="68"/>
        <v>91-120 Days</v>
      </c>
      <c r="F375" s="159" t="s">
        <v>327</v>
      </c>
      <c r="G375" s="159" t="s">
        <v>452</v>
      </c>
      <c r="H375" s="161" t="s">
        <v>110</v>
      </c>
      <c r="I375" s="159">
        <v>38497.160000000003</v>
      </c>
      <c r="J375" s="159">
        <v>0</v>
      </c>
      <c r="K375" s="159">
        <f t="shared" ref="K375:K438" si="75">I375-J375</f>
        <v>38497.160000000003</v>
      </c>
      <c r="L375" s="159">
        <v>9581.18</v>
      </c>
      <c r="M375" s="159">
        <v>0</v>
      </c>
      <c r="N375" s="162">
        <f t="shared" si="66"/>
        <v>9581.18</v>
      </c>
      <c r="O375" s="163">
        <f t="shared" si="67"/>
        <v>0.24888017713514449</v>
      </c>
      <c r="P375" s="162">
        <f t="shared" si="72"/>
        <v>0</v>
      </c>
      <c r="Q375" s="162">
        <f t="shared" si="73"/>
        <v>9581.18</v>
      </c>
      <c r="R375" s="172">
        <f t="shared" si="64"/>
        <v>479.05900000000003</v>
      </c>
      <c r="S375" s="156"/>
      <c r="T375" s="171">
        <f t="shared" si="69"/>
        <v>9102.121000000001</v>
      </c>
      <c r="U375" s="171"/>
      <c r="V375" s="156"/>
      <c r="W375" s="156"/>
      <c r="X375" s="164"/>
      <c r="Y375" s="156"/>
      <c r="Z375" s="159"/>
    </row>
    <row r="376" spans="1:26">
      <c r="A376" s="155">
        <v>45502</v>
      </c>
      <c r="B376" s="156" t="s">
        <v>17</v>
      </c>
      <c r="C376" s="157">
        <f t="shared" ca="1" si="65"/>
        <v>94</v>
      </c>
      <c r="D376" s="158">
        <v>45502</v>
      </c>
      <c r="E376" s="158" t="str">
        <f t="shared" ca="1" si="68"/>
        <v>91-120 Days</v>
      </c>
      <c r="F376" s="159" t="s">
        <v>327</v>
      </c>
      <c r="G376" s="159" t="s">
        <v>454</v>
      </c>
      <c r="H376" s="161" t="s">
        <v>351</v>
      </c>
      <c r="I376" s="159">
        <v>7558.68</v>
      </c>
      <c r="J376" s="159">
        <v>0</v>
      </c>
      <c r="K376" s="159">
        <f t="shared" si="75"/>
        <v>7558.68</v>
      </c>
      <c r="L376" s="159">
        <v>1871.25</v>
      </c>
      <c r="M376" s="159">
        <v>0</v>
      </c>
      <c r="N376" s="162">
        <f t="shared" si="66"/>
        <v>1871.25</v>
      </c>
      <c r="O376" s="163">
        <f t="shared" si="67"/>
        <v>0.24756306656717839</v>
      </c>
      <c r="P376" s="162">
        <f t="shared" si="72"/>
        <v>0</v>
      </c>
      <c r="Q376" s="162">
        <f t="shared" si="73"/>
        <v>1871.25</v>
      </c>
      <c r="R376" s="172">
        <f t="shared" si="64"/>
        <v>93.5625</v>
      </c>
      <c r="S376" s="156"/>
      <c r="T376" s="171">
        <f t="shared" si="69"/>
        <v>1777.6875</v>
      </c>
      <c r="U376" s="171"/>
      <c r="V376" s="156"/>
      <c r="W376" s="156"/>
      <c r="X376" s="164"/>
      <c r="Y376" s="156"/>
      <c r="Z376" s="159"/>
    </row>
    <row r="377" spans="1:26">
      <c r="A377" s="155">
        <v>45502</v>
      </c>
      <c r="B377" s="156" t="s">
        <v>17</v>
      </c>
      <c r="C377" s="157">
        <f t="shared" ca="1" si="65"/>
        <v>94</v>
      </c>
      <c r="D377" s="158">
        <v>45502</v>
      </c>
      <c r="E377" s="158" t="str">
        <f t="shared" ca="1" si="68"/>
        <v>91-120 Days</v>
      </c>
      <c r="F377" s="159" t="s">
        <v>327</v>
      </c>
      <c r="G377" s="159" t="s">
        <v>455</v>
      </c>
      <c r="H377" s="161" t="s">
        <v>351</v>
      </c>
      <c r="I377" s="159">
        <v>5062.5</v>
      </c>
      <c r="J377" s="159">
        <v>0</v>
      </c>
      <c r="K377" s="159">
        <f t="shared" si="75"/>
        <v>5062.5</v>
      </c>
      <c r="L377" s="159">
        <v>500</v>
      </c>
      <c r="M377" s="159">
        <v>0</v>
      </c>
      <c r="N377" s="162">
        <f t="shared" si="66"/>
        <v>500</v>
      </c>
      <c r="O377" s="163">
        <f t="shared" si="67"/>
        <v>9.8765432098765427E-2</v>
      </c>
      <c r="P377" s="162">
        <f t="shared" si="72"/>
        <v>0</v>
      </c>
      <c r="Q377" s="162">
        <f t="shared" si="73"/>
        <v>500</v>
      </c>
      <c r="R377" s="172">
        <f t="shared" si="64"/>
        <v>25</v>
      </c>
      <c r="S377" s="156"/>
      <c r="T377" s="171">
        <f t="shared" si="69"/>
        <v>475</v>
      </c>
      <c r="U377" s="171"/>
      <c r="V377" s="156"/>
      <c r="W377" s="156"/>
      <c r="X377" s="164"/>
      <c r="Y377" s="156"/>
      <c r="Z377" s="159"/>
    </row>
    <row r="378" spans="1:26">
      <c r="A378" s="155">
        <v>45502</v>
      </c>
      <c r="B378" s="156" t="s">
        <v>17</v>
      </c>
      <c r="C378" s="157">
        <f t="shared" ca="1" si="65"/>
        <v>94</v>
      </c>
      <c r="D378" s="158">
        <v>45502</v>
      </c>
      <c r="E378" s="158" t="str">
        <f t="shared" ca="1" si="68"/>
        <v>91-120 Days</v>
      </c>
      <c r="F378" s="159" t="s">
        <v>327</v>
      </c>
      <c r="G378" s="159" t="s">
        <v>456</v>
      </c>
      <c r="H378" s="161" t="s">
        <v>351</v>
      </c>
      <c r="I378" s="159">
        <v>29618.51</v>
      </c>
      <c r="J378" s="159">
        <v>0</v>
      </c>
      <c r="K378" s="159">
        <f t="shared" si="75"/>
        <v>29618.51</v>
      </c>
      <c r="L378" s="159">
        <v>2944.6</v>
      </c>
      <c r="M378" s="159">
        <v>0</v>
      </c>
      <c r="N378" s="162">
        <f t="shared" si="66"/>
        <v>2944.6</v>
      </c>
      <c r="O378" s="163">
        <f t="shared" si="67"/>
        <v>9.9417560167611399E-2</v>
      </c>
      <c r="P378" s="162">
        <f t="shared" si="72"/>
        <v>0</v>
      </c>
      <c r="Q378" s="162">
        <f t="shared" si="73"/>
        <v>2944.6</v>
      </c>
      <c r="R378" s="172">
        <f t="shared" si="64"/>
        <v>147.22999999999999</v>
      </c>
      <c r="S378" s="156"/>
      <c r="T378" s="171">
        <f t="shared" si="69"/>
        <v>2797.37</v>
      </c>
      <c r="U378" s="171"/>
      <c r="V378" s="156"/>
      <c r="W378" s="156"/>
      <c r="X378" s="164"/>
      <c r="Y378" s="156"/>
      <c r="Z378" s="159"/>
    </row>
    <row r="379" spans="1:26">
      <c r="A379" s="155">
        <v>45502</v>
      </c>
      <c r="B379" s="156" t="s">
        <v>17</v>
      </c>
      <c r="C379" s="157">
        <f t="shared" ca="1" si="65"/>
        <v>94</v>
      </c>
      <c r="D379" s="158">
        <v>45502</v>
      </c>
      <c r="E379" s="158" t="str">
        <f t="shared" ca="1" si="68"/>
        <v>91-120 Days</v>
      </c>
      <c r="F379" s="159" t="s">
        <v>327</v>
      </c>
      <c r="G379" s="159" t="s">
        <v>457</v>
      </c>
      <c r="H379" s="161" t="s">
        <v>351</v>
      </c>
      <c r="I379" s="159">
        <v>5062.5</v>
      </c>
      <c r="J379" s="159">
        <v>0</v>
      </c>
      <c r="K379" s="159">
        <f t="shared" si="75"/>
        <v>5062.5</v>
      </c>
      <c r="L379" s="159">
        <v>1000</v>
      </c>
      <c r="M379" s="159">
        <v>0</v>
      </c>
      <c r="N379" s="162">
        <f t="shared" si="66"/>
        <v>1000</v>
      </c>
      <c r="O379" s="163">
        <f t="shared" si="67"/>
        <v>0.19753086419753085</v>
      </c>
      <c r="P379" s="162">
        <f t="shared" si="72"/>
        <v>0</v>
      </c>
      <c r="Q379" s="162">
        <f t="shared" si="73"/>
        <v>1000</v>
      </c>
      <c r="R379" s="172">
        <f t="shared" si="64"/>
        <v>50</v>
      </c>
      <c r="S379" s="156"/>
      <c r="T379" s="171">
        <f t="shared" si="69"/>
        <v>950</v>
      </c>
      <c r="U379" s="171"/>
      <c r="V379" s="156"/>
      <c r="W379" s="156"/>
      <c r="X379" s="164"/>
      <c r="Y379" s="156"/>
      <c r="Z379" s="159"/>
    </row>
    <row r="380" spans="1:26">
      <c r="A380" s="155">
        <v>45502</v>
      </c>
      <c r="B380" s="156" t="s">
        <v>17</v>
      </c>
      <c r="C380" s="157">
        <f t="shared" ca="1" si="65"/>
        <v>94</v>
      </c>
      <c r="D380" s="158">
        <v>45502</v>
      </c>
      <c r="E380" s="158" t="str">
        <f t="shared" ca="1" si="68"/>
        <v>91-120 Days</v>
      </c>
      <c r="F380" s="159" t="s">
        <v>327</v>
      </c>
      <c r="G380" s="159" t="s">
        <v>458</v>
      </c>
      <c r="H380" s="161" t="s">
        <v>351</v>
      </c>
      <c r="I380" s="159">
        <v>5062.5</v>
      </c>
      <c r="J380" s="159">
        <v>0</v>
      </c>
      <c r="K380" s="159">
        <f t="shared" si="75"/>
        <v>5062.5</v>
      </c>
      <c r="L380" s="159">
        <v>1000</v>
      </c>
      <c r="M380" s="159">
        <v>0</v>
      </c>
      <c r="N380" s="162">
        <f t="shared" si="66"/>
        <v>1000</v>
      </c>
      <c r="O380" s="163">
        <f t="shared" si="67"/>
        <v>0.19753086419753085</v>
      </c>
      <c r="P380" s="162">
        <f t="shared" si="72"/>
        <v>0</v>
      </c>
      <c r="Q380" s="162">
        <f t="shared" si="73"/>
        <v>1000</v>
      </c>
      <c r="R380" s="172">
        <f t="shared" si="64"/>
        <v>50</v>
      </c>
      <c r="S380" s="156"/>
      <c r="T380" s="171">
        <f t="shared" si="69"/>
        <v>950</v>
      </c>
      <c r="U380" s="171"/>
      <c r="V380" s="156"/>
      <c r="W380" s="156"/>
      <c r="X380" s="164"/>
      <c r="Y380" s="156"/>
      <c r="Z380" s="159"/>
    </row>
    <row r="381" spans="1:26">
      <c r="A381" s="155">
        <v>45502</v>
      </c>
      <c r="B381" s="156" t="s">
        <v>17</v>
      </c>
      <c r="C381" s="157">
        <f t="shared" ca="1" si="65"/>
        <v>94</v>
      </c>
      <c r="D381" s="158">
        <v>45502</v>
      </c>
      <c r="E381" s="158" t="str">
        <f t="shared" ca="1" si="68"/>
        <v>91-120 Days</v>
      </c>
      <c r="F381" s="159" t="s">
        <v>327</v>
      </c>
      <c r="G381" s="159" t="s">
        <v>459</v>
      </c>
      <c r="H381" s="161" t="s">
        <v>351</v>
      </c>
      <c r="I381" s="159">
        <v>5062.5</v>
      </c>
      <c r="J381" s="159">
        <v>0</v>
      </c>
      <c r="K381" s="159">
        <f t="shared" si="75"/>
        <v>5062.5</v>
      </c>
      <c r="L381" s="159">
        <v>500</v>
      </c>
      <c r="M381" s="159">
        <v>0</v>
      </c>
      <c r="N381" s="162">
        <f t="shared" si="66"/>
        <v>500</v>
      </c>
      <c r="O381" s="163">
        <f t="shared" si="67"/>
        <v>9.8765432098765427E-2</v>
      </c>
      <c r="P381" s="162">
        <f t="shared" si="72"/>
        <v>0</v>
      </c>
      <c r="Q381" s="162">
        <f t="shared" si="73"/>
        <v>500</v>
      </c>
      <c r="R381" s="172">
        <f t="shared" si="64"/>
        <v>25</v>
      </c>
      <c r="S381" s="156"/>
      <c r="T381" s="171">
        <f t="shared" si="69"/>
        <v>475</v>
      </c>
      <c r="U381" s="171"/>
      <c r="V381" s="156"/>
      <c r="W381" s="156"/>
      <c r="X381" s="164"/>
      <c r="Y381" s="156"/>
      <c r="Z381" s="159"/>
    </row>
    <row r="382" spans="1:26">
      <c r="A382" s="155">
        <v>45502</v>
      </c>
      <c r="B382" s="156" t="s">
        <v>17</v>
      </c>
      <c r="C382" s="157">
        <f t="shared" ca="1" si="65"/>
        <v>94</v>
      </c>
      <c r="D382" s="158">
        <v>45502</v>
      </c>
      <c r="E382" s="158" t="str">
        <f t="shared" ca="1" si="68"/>
        <v>91-120 Days</v>
      </c>
      <c r="F382" s="159" t="s">
        <v>327</v>
      </c>
      <c r="G382" s="159" t="s">
        <v>460</v>
      </c>
      <c r="H382" s="161" t="s">
        <v>46</v>
      </c>
      <c r="I382" s="159">
        <v>174872.92</v>
      </c>
      <c r="J382" s="159">
        <f>I382</f>
        <v>174872.92</v>
      </c>
      <c r="K382" s="159">
        <f t="shared" si="75"/>
        <v>0</v>
      </c>
      <c r="L382" s="159">
        <v>34817.9</v>
      </c>
      <c r="M382" s="159">
        <v>0</v>
      </c>
      <c r="N382" s="162">
        <f t="shared" si="66"/>
        <v>34817.9</v>
      </c>
      <c r="O382" s="163">
        <f t="shared" si="67"/>
        <v>0.19910401221641405</v>
      </c>
      <c r="P382" s="162">
        <f>N382</f>
        <v>34817.9</v>
      </c>
      <c r="Q382" s="162">
        <f>N382-P382</f>
        <v>0</v>
      </c>
      <c r="R382" s="172">
        <f t="shared" si="64"/>
        <v>0</v>
      </c>
      <c r="S382" s="171"/>
      <c r="T382" s="171">
        <f t="shared" si="69"/>
        <v>0</v>
      </c>
      <c r="U382" s="171"/>
      <c r="V382" s="171"/>
      <c r="W382" s="156"/>
      <c r="X382" s="164"/>
      <c r="Y382" s="156"/>
      <c r="Z382" s="159"/>
    </row>
    <row r="383" spans="1:26">
      <c r="A383" s="155">
        <v>45502</v>
      </c>
      <c r="B383" s="156" t="s">
        <v>17</v>
      </c>
      <c r="C383" s="157">
        <f t="shared" ca="1" si="65"/>
        <v>94</v>
      </c>
      <c r="D383" s="158">
        <v>45502</v>
      </c>
      <c r="E383" s="158" t="str">
        <f t="shared" ca="1" si="68"/>
        <v>91-120 Days</v>
      </c>
      <c r="F383" s="159" t="s">
        <v>327</v>
      </c>
      <c r="G383" s="159" t="s">
        <v>461</v>
      </c>
      <c r="H383" s="161" t="s">
        <v>320</v>
      </c>
      <c r="I383" s="159">
        <v>91388.17</v>
      </c>
      <c r="J383" s="159">
        <f>I383</f>
        <v>91388.17</v>
      </c>
      <c r="K383" s="159">
        <f t="shared" si="75"/>
        <v>0</v>
      </c>
      <c r="L383" s="159">
        <v>9097.8799999999992</v>
      </c>
      <c r="M383" s="159">
        <v>0</v>
      </c>
      <c r="N383" s="162">
        <f t="shared" si="66"/>
        <v>9097.8799999999992</v>
      </c>
      <c r="O383" s="163">
        <f t="shared" si="67"/>
        <v>9.9552053619193809E-2</v>
      </c>
      <c r="P383" s="162">
        <f t="shared" ref="P383:P397" si="76">O383*J383</f>
        <v>9097.8799999999992</v>
      </c>
      <c r="Q383" s="162">
        <f t="shared" ref="Q383:Q397" si="77">O383*K383</f>
        <v>0</v>
      </c>
      <c r="R383" s="172">
        <f t="shared" ref="R383:R446" si="78">Q383*5%</f>
        <v>0</v>
      </c>
      <c r="S383" s="156"/>
      <c r="T383" s="171">
        <f t="shared" si="69"/>
        <v>0</v>
      </c>
      <c r="U383" s="171"/>
      <c r="V383" s="156"/>
      <c r="W383" s="156"/>
      <c r="X383" s="164"/>
      <c r="Y383" s="156"/>
      <c r="Z383" s="159"/>
    </row>
    <row r="384" spans="1:26">
      <c r="A384" s="155">
        <v>45502</v>
      </c>
      <c r="B384" s="156" t="s">
        <v>17</v>
      </c>
      <c r="C384" s="157">
        <f t="shared" ca="1" si="65"/>
        <v>94</v>
      </c>
      <c r="D384" s="158">
        <v>45502</v>
      </c>
      <c r="E384" s="158" t="str">
        <f t="shared" ca="1" si="68"/>
        <v>91-120 Days</v>
      </c>
      <c r="F384" s="159" t="s">
        <v>327</v>
      </c>
      <c r="G384" s="159" t="s">
        <v>462</v>
      </c>
      <c r="H384" s="161" t="s">
        <v>132</v>
      </c>
      <c r="I384" s="159">
        <v>11848.6</v>
      </c>
      <c r="J384" s="159">
        <v>0</v>
      </c>
      <c r="K384" s="159">
        <f t="shared" si="75"/>
        <v>11848.6</v>
      </c>
      <c r="L384" s="159">
        <v>1080</v>
      </c>
      <c r="M384" s="159">
        <v>0</v>
      </c>
      <c r="N384" s="162">
        <f t="shared" si="66"/>
        <v>1080</v>
      </c>
      <c r="O384" s="163">
        <f t="shared" si="67"/>
        <v>9.115000928379724E-2</v>
      </c>
      <c r="P384" s="162">
        <f t="shared" si="76"/>
        <v>0</v>
      </c>
      <c r="Q384" s="162">
        <f t="shared" si="77"/>
        <v>1080</v>
      </c>
      <c r="R384" s="172">
        <f t="shared" si="78"/>
        <v>54</v>
      </c>
      <c r="S384" s="156"/>
      <c r="T384" s="171">
        <f t="shared" si="69"/>
        <v>1026</v>
      </c>
      <c r="U384" s="171"/>
      <c r="V384" s="156"/>
      <c r="W384" s="156"/>
      <c r="X384" s="164"/>
      <c r="Y384" s="156"/>
      <c r="Z384" s="159"/>
    </row>
    <row r="385" spans="1:26">
      <c r="A385" s="155">
        <v>45504</v>
      </c>
      <c r="B385" s="156" t="s">
        <v>17</v>
      </c>
      <c r="C385" s="157">
        <f t="shared" ca="1" si="65"/>
        <v>92</v>
      </c>
      <c r="D385" s="158">
        <v>45504</v>
      </c>
      <c r="E385" s="158" t="str">
        <f t="shared" ca="1" si="68"/>
        <v>91-120 Days</v>
      </c>
      <c r="F385" s="159" t="s">
        <v>327</v>
      </c>
      <c r="G385" s="159" t="s">
        <v>463</v>
      </c>
      <c r="H385" s="161" t="s">
        <v>320</v>
      </c>
      <c r="I385" s="159">
        <v>183789.72</v>
      </c>
      <c r="J385" s="159">
        <f>I385</f>
        <v>183789.72</v>
      </c>
      <c r="K385" s="159">
        <f t="shared" si="75"/>
        <v>0</v>
      </c>
      <c r="L385" s="159">
        <v>18296.64</v>
      </c>
      <c r="M385" s="159">
        <v>0</v>
      </c>
      <c r="N385" s="162">
        <f t="shared" si="66"/>
        <v>18296.64</v>
      </c>
      <c r="O385" s="163">
        <f t="shared" si="67"/>
        <v>9.9552031528205159E-2</v>
      </c>
      <c r="P385" s="162">
        <f t="shared" si="76"/>
        <v>18296.64</v>
      </c>
      <c r="Q385" s="162">
        <f t="shared" si="77"/>
        <v>0</v>
      </c>
      <c r="R385" s="172">
        <f t="shared" si="78"/>
        <v>0</v>
      </c>
      <c r="S385" s="156"/>
      <c r="T385" s="171">
        <f t="shared" si="69"/>
        <v>0</v>
      </c>
      <c r="U385" s="171"/>
      <c r="V385" s="156"/>
      <c r="W385" s="156"/>
      <c r="X385" s="164"/>
      <c r="Y385" s="156"/>
      <c r="Z385" s="159"/>
    </row>
    <row r="386" spans="1:26">
      <c r="A386" s="155">
        <v>45504</v>
      </c>
      <c r="B386" s="156" t="s">
        <v>17</v>
      </c>
      <c r="C386" s="157">
        <f t="shared" ref="C386:C449" ca="1" si="79">TODAY()-A386</f>
        <v>92</v>
      </c>
      <c r="D386" s="158">
        <v>45504</v>
      </c>
      <c r="E386" s="158" t="str">
        <f t="shared" ca="1" si="68"/>
        <v>91-120 Days</v>
      </c>
      <c r="F386" s="159" t="s">
        <v>327</v>
      </c>
      <c r="G386" s="159" t="s">
        <v>464</v>
      </c>
      <c r="H386" s="161" t="s">
        <v>320</v>
      </c>
      <c r="I386" s="159">
        <v>120050.45</v>
      </c>
      <c r="J386" s="159">
        <f>I386</f>
        <v>120050.45</v>
      </c>
      <c r="K386" s="159">
        <f t="shared" si="75"/>
        <v>0</v>
      </c>
      <c r="L386" s="159">
        <v>11951.26</v>
      </c>
      <c r="M386" s="159">
        <v>0</v>
      </c>
      <c r="N386" s="162">
        <f t="shared" ref="N386:N449" si="80">L386+M386</f>
        <v>11951.26</v>
      </c>
      <c r="O386" s="163">
        <f t="shared" ref="O386:O443" si="81">N386/I386</f>
        <v>9.9551980021732531E-2</v>
      </c>
      <c r="P386" s="162">
        <f t="shared" si="76"/>
        <v>11951.26</v>
      </c>
      <c r="Q386" s="162">
        <f t="shared" si="77"/>
        <v>0</v>
      </c>
      <c r="R386" s="172">
        <f t="shared" si="78"/>
        <v>0</v>
      </c>
      <c r="S386" s="156"/>
      <c r="T386" s="171">
        <f t="shared" si="69"/>
        <v>0</v>
      </c>
      <c r="U386" s="171"/>
      <c r="V386" s="156"/>
      <c r="W386" s="156"/>
      <c r="X386" s="164"/>
      <c r="Y386" s="156"/>
      <c r="Z386" s="159"/>
    </row>
    <row r="387" spans="1:26">
      <c r="A387" s="155">
        <v>45504</v>
      </c>
      <c r="B387" s="156" t="s">
        <v>17</v>
      </c>
      <c r="C387" s="157">
        <f t="shared" ca="1" si="79"/>
        <v>92</v>
      </c>
      <c r="D387" s="158">
        <v>45504</v>
      </c>
      <c r="E387" s="158" t="str">
        <f t="shared" ref="E387:E450" ca="1" si="82">VLOOKUP(C387,$V$2:$W$9,2,TRUE)</f>
        <v>91-120 Days</v>
      </c>
      <c r="F387" s="159" t="s">
        <v>327</v>
      </c>
      <c r="G387" s="159" t="s">
        <v>465</v>
      </c>
      <c r="H387" s="161" t="s">
        <v>435</v>
      </c>
      <c r="I387" s="159">
        <v>1928680</v>
      </c>
      <c r="J387" s="159">
        <v>0</v>
      </c>
      <c r="K387" s="159">
        <f t="shared" si="75"/>
        <v>1928680</v>
      </c>
      <c r="L387" s="159">
        <v>192000</v>
      </c>
      <c r="M387" s="159">
        <v>136800</v>
      </c>
      <c r="N387" s="162">
        <f t="shared" si="80"/>
        <v>328800</v>
      </c>
      <c r="O387" s="163">
        <f t="shared" si="81"/>
        <v>0.17047929153618019</v>
      </c>
      <c r="P387" s="162">
        <f t="shared" si="76"/>
        <v>0</v>
      </c>
      <c r="Q387" s="162">
        <f t="shared" si="77"/>
        <v>328800</v>
      </c>
      <c r="R387" s="172">
        <f t="shared" si="78"/>
        <v>16440</v>
      </c>
      <c r="S387" s="156"/>
      <c r="T387" s="171">
        <f t="shared" ref="T387:T450" si="83">Q387-R387-S387</f>
        <v>312360</v>
      </c>
      <c r="U387" s="171"/>
      <c r="V387" s="156"/>
      <c r="W387" s="156"/>
      <c r="X387" s="164"/>
      <c r="Y387" s="156"/>
      <c r="Z387" s="159"/>
    </row>
    <row r="388" spans="1:26">
      <c r="A388" s="155">
        <v>45504</v>
      </c>
      <c r="B388" s="156" t="s">
        <v>17</v>
      </c>
      <c r="C388" s="157">
        <f t="shared" ca="1" si="79"/>
        <v>92</v>
      </c>
      <c r="D388" s="158">
        <v>45504</v>
      </c>
      <c r="E388" s="158" t="str">
        <f t="shared" ca="1" si="82"/>
        <v>91-120 Days</v>
      </c>
      <c r="F388" s="159" t="s">
        <v>327</v>
      </c>
      <c r="G388" s="159" t="s">
        <v>466</v>
      </c>
      <c r="H388" s="161" t="s">
        <v>435</v>
      </c>
      <c r="I388" s="159">
        <v>2425907.5</v>
      </c>
      <c r="J388" s="159">
        <v>0</v>
      </c>
      <c r="K388" s="159">
        <f t="shared" si="75"/>
        <v>2425907.5</v>
      </c>
      <c r="L388" s="159">
        <v>241500</v>
      </c>
      <c r="M388" s="159">
        <v>181125</v>
      </c>
      <c r="N388" s="162">
        <f t="shared" si="80"/>
        <v>422625</v>
      </c>
      <c r="O388" s="163">
        <f t="shared" si="81"/>
        <v>0.174213155283126</v>
      </c>
      <c r="P388" s="162">
        <f t="shared" si="76"/>
        <v>0</v>
      </c>
      <c r="Q388" s="162">
        <f t="shared" si="77"/>
        <v>422625</v>
      </c>
      <c r="R388" s="172">
        <f t="shared" si="78"/>
        <v>21131.25</v>
      </c>
      <c r="S388" s="156"/>
      <c r="T388" s="171">
        <f t="shared" si="83"/>
        <v>401493.75</v>
      </c>
      <c r="U388" s="171"/>
      <c r="V388" s="156"/>
      <c r="W388" s="156"/>
      <c r="X388" s="164"/>
      <c r="Y388" s="156"/>
      <c r="Z388" s="159"/>
    </row>
    <row r="389" spans="1:26">
      <c r="A389" s="155">
        <v>45504</v>
      </c>
      <c r="B389" s="156" t="s">
        <v>17</v>
      </c>
      <c r="C389" s="157">
        <f t="shared" ca="1" si="79"/>
        <v>92</v>
      </c>
      <c r="D389" s="158">
        <v>45504</v>
      </c>
      <c r="E389" s="158" t="str">
        <f t="shared" ca="1" si="82"/>
        <v>91-120 Days</v>
      </c>
      <c r="F389" s="159" t="s">
        <v>327</v>
      </c>
      <c r="G389" s="159" t="s">
        <v>467</v>
      </c>
      <c r="H389" s="161" t="s">
        <v>204</v>
      </c>
      <c r="I389" s="159">
        <v>6479.37</v>
      </c>
      <c r="J389" s="159">
        <v>0</v>
      </c>
      <c r="K389" s="159">
        <f t="shared" si="75"/>
        <v>6479.37</v>
      </c>
      <c r="L389" s="159">
        <v>645.03</v>
      </c>
      <c r="M389" s="159">
        <v>0</v>
      </c>
      <c r="N389" s="162">
        <f t="shared" si="80"/>
        <v>645.03</v>
      </c>
      <c r="O389" s="163">
        <f t="shared" si="81"/>
        <v>9.9551345269679001E-2</v>
      </c>
      <c r="P389" s="162">
        <f t="shared" si="76"/>
        <v>0</v>
      </c>
      <c r="Q389" s="162">
        <f t="shared" si="77"/>
        <v>645.03</v>
      </c>
      <c r="R389" s="172">
        <f t="shared" si="78"/>
        <v>32.2515</v>
      </c>
      <c r="S389" s="156"/>
      <c r="T389" s="171">
        <f t="shared" si="83"/>
        <v>612.77850000000001</v>
      </c>
      <c r="U389" s="171"/>
      <c r="V389" s="156"/>
      <c r="W389" s="156"/>
      <c r="X389" s="164"/>
      <c r="Y389" s="156"/>
      <c r="Z389" s="159"/>
    </row>
    <row r="390" spans="1:26">
      <c r="A390" s="155">
        <v>45504</v>
      </c>
      <c r="B390" s="156" t="s">
        <v>17</v>
      </c>
      <c r="C390" s="157">
        <f t="shared" ca="1" si="79"/>
        <v>92</v>
      </c>
      <c r="D390" s="158">
        <v>45504</v>
      </c>
      <c r="E390" s="158" t="str">
        <f t="shared" ca="1" si="82"/>
        <v>91-120 Days</v>
      </c>
      <c r="F390" s="159" t="s">
        <v>327</v>
      </c>
      <c r="G390" s="159" t="s">
        <v>468</v>
      </c>
      <c r="H390" s="161" t="s">
        <v>204</v>
      </c>
      <c r="I390" s="159">
        <v>7281.65</v>
      </c>
      <c r="J390" s="159">
        <v>0</v>
      </c>
      <c r="K390" s="159">
        <f t="shared" si="75"/>
        <v>7281.65</v>
      </c>
      <c r="L390" s="159">
        <v>724.9</v>
      </c>
      <c r="M390" s="159">
        <v>0</v>
      </c>
      <c r="N390" s="162">
        <f t="shared" si="80"/>
        <v>724.9</v>
      </c>
      <c r="O390" s="163">
        <f t="shared" si="81"/>
        <v>9.9551612615272636E-2</v>
      </c>
      <c r="P390" s="162">
        <f t="shared" si="76"/>
        <v>0</v>
      </c>
      <c r="Q390" s="162">
        <f t="shared" si="77"/>
        <v>724.9</v>
      </c>
      <c r="R390" s="172">
        <f t="shared" si="78"/>
        <v>36.244999999999997</v>
      </c>
      <c r="S390" s="156"/>
      <c r="T390" s="171">
        <f t="shared" si="83"/>
        <v>688.65499999999997</v>
      </c>
      <c r="U390" s="171"/>
      <c r="V390" s="156"/>
      <c r="W390" s="156"/>
      <c r="X390" s="164"/>
      <c r="Y390" s="156"/>
      <c r="Z390" s="159"/>
    </row>
    <row r="391" spans="1:26">
      <c r="A391" s="155">
        <v>45504</v>
      </c>
      <c r="B391" s="156" t="s">
        <v>17</v>
      </c>
      <c r="C391" s="157">
        <f t="shared" ca="1" si="79"/>
        <v>92</v>
      </c>
      <c r="D391" s="158">
        <v>45504</v>
      </c>
      <c r="E391" s="158" t="str">
        <f t="shared" ca="1" si="82"/>
        <v>91-120 Days</v>
      </c>
      <c r="F391" s="159" t="s">
        <v>327</v>
      </c>
      <c r="G391" s="159" t="s">
        <v>469</v>
      </c>
      <c r="H391" s="161" t="s">
        <v>435</v>
      </c>
      <c r="I391" s="159">
        <v>1839777.03</v>
      </c>
      <c r="J391" s="159">
        <v>0</v>
      </c>
      <c r="K391" s="159">
        <f t="shared" si="75"/>
        <v>1839777.03</v>
      </c>
      <c r="L391" s="159">
        <v>183149.53</v>
      </c>
      <c r="M391" s="159">
        <v>137362.15</v>
      </c>
      <c r="N391" s="162">
        <f t="shared" si="80"/>
        <v>320511.68</v>
      </c>
      <c r="O391" s="163">
        <f t="shared" si="81"/>
        <v>0.17421224136057401</v>
      </c>
      <c r="P391" s="162">
        <f t="shared" si="76"/>
        <v>0</v>
      </c>
      <c r="Q391" s="162">
        <f t="shared" si="77"/>
        <v>320511.68</v>
      </c>
      <c r="R391" s="172">
        <f t="shared" si="78"/>
        <v>16025.584000000001</v>
      </c>
      <c r="S391" s="156"/>
      <c r="T391" s="171">
        <f t="shared" si="83"/>
        <v>304486.09600000002</v>
      </c>
      <c r="U391" s="171"/>
      <c r="V391" s="156"/>
      <c r="W391" s="156"/>
      <c r="X391" s="164"/>
      <c r="Y391" s="156"/>
      <c r="Z391" s="159"/>
    </row>
    <row r="392" spans="1:26">
      <c r="A392" s="155">
        <v>45504</v>
      </c>
      <c r="B392" s="156" t="s">
        <v>17</v>
      </c>
      <c r="C392" s="157">
        <f t="shared" ca="1" si="79"/>
        <v>92</v>
      </c>
      <c r="D392" s="158">
        <v>45504</v>
      </c>
      <c r="E392" s="158" t="str">
        <f t="shared" ca="1" si="82"/>
        <v>91-120 Days</v>
      </c>
      <c r="F392" s="159" t="s">
        <v>327</v>
      </c>
      <c r="G392" s="159" t="s">
        <v>470</v>
      </c>
      <c r="H392" s="161" t="s">
        <v>90</v>
      </c>
      <c r="I392" s="159">
        <v>66928.460000000006</v>
      </c>
      <c r="J392" s="159">
        <v>0</v>
      </c>
      <c r="K392" s="159">
        <f t="shared" si="75"/>
        <v>66928.460000000006</v>
      </c>
      <c r="L392" s="159">
        <v>6610.71</v>
      </c>
      <c r="M392" s="159">
        <v>0</v>
      </c>
      <c r="N392" s="162">
        <f t="shared" si="80"/>
        <v>6610.71</v>
      </c>
      <c r="O392" s="163">
        <f t="shared" si="81"/>
        <v>9.8772779173463721E-2</v>
      </c>
      <c r="P392" s="162">
        <f t="shared" si="76"/>
        <v>0</v>
      </c>
      <c r="Q392" s="162">
        <f t="shared" si="77"/>
        <v>6610.71</v>
      </c>
      <c r="R392" s="172">
        <f t="shared" si="78"/>
        <v>330.53550000000001</v>
      </c>
      <c r="S392" s="156"/>
      <c r="T392" s="171">
        <f t="shared" si="83"/>
        <v>6280.1745000000001</v>
      </c>
      <c r="U392" s="171"/>
      <c r="V392" s="156"/>
      <c r="W392" s="156"/>
      <c r="X392" s="164"/>
      <c r="Y392" s="156"/>
      <c r="Z392" s="159"/>
    </row>
    <row r="393" spans="1:26">
      <c r="A393" s="155">
        <v>45504</v>
      </c>
      <c r="B393" s="156" t="s">
        <v>17</v>
      </c>
      <c r="C393" s="157">
        <f t="shared" ca="1" si="79"/>
        <v>92</v>
      </c>
      <c r="D393" s="158">
        <v>45504</v>
      </c>
      <c r="E393" s="158" t="str">
        <f t="shared" ca="1" si="82"/>
        <v>91-120 Days</v>
      </c>
      <c r="F393" s="159" t="s">
        <v>327</v>
      </c>
      <c r="G393" s="159" t="s">
        <v>471</v>
      </c>
      <c r="H393" s="161" t="s">
        <v>435</v>
      </c>
      <c r="I393" s="159">
        <v>10085</v>
      </c>
      <c r="J393" s="159">
        <v>0</v>
      </c>
      <c r="K393" s="159">
        <f t="shared" si="75"/>
        <v>10085</v>
      </c>
      <c r="L393" s="159">
        <v>1000</v>
      </c>
      <c r="M393" s="159">
        <v>750</v>
      </c>
      <c r="N393" s="162">
        <f t="shared" si="80"/>
        <v>1750</v>
      </c>
      <c r="O393" s="163">
        <f t="shared" si="81"/>
        <v>0.17352503718393653</v>
      </c>
      <c r="P393" s="162">
        <f t="shared" si="76"/>
        <v>0</v>
      </c>
      <c r="Q393" s="162">
        <f t="shared" si="77"/>
        <v>1749.9999999999998</v>
      </c>
      <c r="R393" s="172">
        <f t="shared" si="78"/>
        <v>87.5</v>
      </c>
      <c r="S393" s="156"/>
      <c r="T393" s="171">
        <f t="shared" si="83"/>
        <v>1662.4999999999998</v>
      </c>
      <c r="U393" s="171"/>
      <c r="V393" s="156"/>
      <c r="W393" s="156"/>
      <c r="X393" s="164"/>
      <c r="Y393" s="156"/>
      <c r="Z393" s="159"/>
    </row>
    <row r="394" spans="1:26">
      <c r="A394" s="155">
        <v>45504</v>
      </c>
      <c r="B394" s="156" t="s">
        <v>17</v>
      </c>
      <c r="C394" s="157">
        <f t="shared" ca="1" si="79"/>
        <v>92</v>
      </c>
      <c r="D394" s="158">
        <v>45504</v>
      </c>
      <c r="E394" s="158" t="str">
        <f t="shared" ca="1" si="82"/>
        <v>91-120 Days</v>
      </c>
      <c r="F394" s="159" t="s">
        <v>327</v>
      </c>
      <c r="G394" s="159" t="s">
        <v>472</v>
      </c>
      <c r="H394" s="161" t="s">
        <v>90</v>
      </c>
      <c r="I394" s="159">
        <v>21171.03</v>
      </c>
      <c r="J394" s="159">
        <v>0</v>
      </c>
      <c r="K394" s="159">
        <f t="shared" si="75"/>
        <v>21171.03</v>
      </c>
      <c r="L394" s="159">
        <v>2068.6999999999998</v>
      </c>
      <c r="M394" s="159">
        <v>0</v>
      </c>
      <c r="N394" s="162">
        <f t="shared" si="80"/>
        <v>2068.6999999999998</v>
      </c>
      <c r="O394" s="163">
        <f t="shared" si="81"/>
        <v>9.7713715393157527E-2</v>
      </c>
      <c r="P394" s="162">
        <f t="shared" si="76"/>
        <v>0</v>
      </c>
      <c r="Q394" s="162">
        <f t="shared" si="77"/>
        <v>2068.6999999999998</v>
      </c>
      <c r="R394" s="172">
        <f t="shared" si="78"/>
        <v>103.435</v>
      </c>
      <c r="S394" s="156"/>
      <c r="T394" s="171">
        <f t="shared" si="83"/>
        <v>1965.2649999999999</v>
      </c>
      <c r="U394" s="171"/>
      <c r="V394" s="156"/>
      <c r="W394" s="156"/>
      <c r="X394" s="164"/>
      <c r="Y394" s="156"/>
      <c r="Z394" s="159"/>
    </row>
    <row r="395" spans="1:26">
      <c r="A395" s="155">
        <v>45504</v>
      </c>
      <c r="B395" s="156" t="s">
        <v>17</v>
      </c>
      <c r="C395" s="157">
        <f t="shared" ca="1" si="79"/>
        <v>92</v>
      </c>
      <c r="D395" s="158">
        <v>45504</v>
      </c>
      <c r="E395" s="158" t="str">
        <f t="shared" ca="1" si="82"/>
        <v>91-120 Days</v>
      </c>
      <c r="F395" s="159" t="s">
        <v>327</v>
      </c>
      <c r="G395" s="159" t="s">
        <v>473</v>
      </c>
      <c r="H395" s="161" t="s">
        <v>144</v>
      </c>
      <c r="I395" s="159">
        <v>22644.6</v>
      </c>
      <c r="J395" s="159">
        <v>0</v>
      </c>
      <c r="K395" s="159">
        <f t="shared" si="75"/>
        <v>22644.6</v>
      </c>
      <c r="L395" s="159">
        <v>2254.3200000000002</v>
      </c>
      <c r="M395" s="159">
        <v>0</v>
      </c>
      <c r="N395" s="162">
        <f t="shared" si="80"/>
        <v>2254.3200000000002</v>
      </c>
      <c r="O395" s="163">
        <f t="shared" si="81"/>
        <v>9.9552211123181703E-2</v>
      </c>
      <c r="P395" s="162">
        <f t="shared" si="76"/>
        <v>0</v>
      </c>
      <c r="Q395" s="162">
        <f t="shared" si="77"/>
        <v>2254.3200000000002</v>
      </c>
      <c r="R395" s="172">
        <f t="shared" si="78"/>
        <v>112.71600000000001</v>
      </c>
      <c r="S395" s="156"/>
      <c r="T395" s="171">
        <f t="shared" si="83"/>
        <v>2141.6040000000003</v>
      </c>
      <c r="U395" s="171"/>
      <c r="V395" s="156"/>
      <c r="W395" s="156"/>
      <c r="X395" s="164"/>
      <c r="Y395" s="156"/>
      <c r="Z395" s="159"/>
    </row>
    <row r="396" spans="1:26">
      <c r="A396" s="155">
        <v>45504</v>
      </c>
      <c r="B396" s="156" t="s">
        <v>17</v>
      </c>
      <c r="C396" s="157">
        <f t="shared" ca="1" si="79"/>
        <v>92</v>
      </c>
      <c r="D396" s="158">
        <v>45504</v>
      </c>
      <c r="E396" s="158" t="str">
        <f t="shared" ca="1" si="82"/>
        <v>91-120 Days</v>
      </c>
      <c r="F396" s="159" t="s">
        <v>327</v>
      </c>
      <c r="G396" s="159" t="s">
        <v>474</v>
      </c>
      <c r="H396" s="161" t="s">
        <v>435</v>
      </c>
      <c r="I396" s="159">
        <v>5754619.5999999996</v>
      </c>
      <c r="J396" s="159">
        <v>0</v>
      </c>
      <c r="K396" s="159">
        <f t="shared" si="75"/>
        <v>5754619.5999999996</v>
      </c>
      <c r="L396" s="159">
        <v>572880</v>
      </c>
      <c r="M396" s="159">
        <v>429660</v>
      </c>
      <c r="N396" s="162">
        <f t="shared" si="80"/>
        <v>1002540</v>
      </c>
      <c r="O396" s="163">
        <f t="shared" si="81"/>
        <v>0.17421481690987881</v>
      </c>
      <c r="P396" s="162">
        <f t="shared" si="76"/>
        <v>0</v>
      </c>
      <c r="Q396" s="162">
        <f t="shared" si="77"/>
        <v>1002540</v>
      </c>
      <c r="R396" s="172">
        <f t="shared" si="78"/>
        <v>50127</v>
      </c>
      <c r="S396" s="156"/>
      <c r="T396" s="171">
        <f t="shared" si="83"/>
        <v>952413</v>
      </c>
      <c r="U396" s="171"/>
      <c r="V396" s="156"/>
      <c r="W396" s="156"/>
      <c r="X396" s="164"/>
      <c r="Y396" s="156"/>
      <c r="Z396" s="159"/>
    </row>
    <row r="397" spans="1:26">
      <c r="A397" s="155">
        <v>45504</v>
      </c>
      <c r="B397" s="156" t="s">
        <v>17</v>
      </c>
      <c r="C397" s="157">
        <f t="shared" ca="1" si="79"/>
        <v>92</v>
      </c>
      <c r="D397" s="158">
        <v>45504</v>
      </c>
      <c r="E397" s="158" t="str">
        <f t="shared" ca="1" si="82"/>
        <v>91-120 Days</v>
      </c>
      <c r="F397" s="159" t="s">
        <v>327</v>
      </c>
      <c r="G397" s="159" t="s">
        <v>475</v>
      </c>
      <c r="H397" s="161" t="s">
        <v>435</v>
      </c>
      <c r="I397" s="159">
        <v>44425057</v>
      </c>
      <c r="J397" s="159">
        <v>0</v>
      </c>
      <c r="K397" s="159">
        <f t="shared" si="75"/>
        <v>44425057</v>
      </c>
      <c r="L397" s="159">
        <v>4422600</v>
      </c>
      <c r="M397" s="159">
        <v>3316950</v>
      </c>
      <c r="N397" s="162">
        <f t="shared" si="80"/>
        <v>7739550</v>
      </c>
      <c r="O397" s="163">
        <f t="shared" si="81"/>
        <v>0.17421587101171304</v>
      </c>
      <c r="P397" s="162">
        <f t="shared" si="76"/>
        <v>0</v>
      </c>
      <c r="Q397" s="162">
        <f t="shared" si="77"/>
        <v>7739550</v>
      </c>
      <c r="R397" s="172">
        <f t="shared" si="78"/>
        <v>386977.5</v>
      </c>
      <c r="S397" s="156"/>
      <c r="T397" s="171">
        <f t="shared" si="83"/>
        <v>7352572.5</v>
      </c>
      <c r="U397" s="171"/>
      <c r="V397" s="156"/>
      <c r="W397" s="156"/>
      <c r="X397" s="164"/>
      <c r="Y397" s="156"/>
      <c r="Z397" s="159"/>
    </row>
    <row r="398" spans="1:26">
      <c r="A398" s="155">
        <v>45504</v>
      </c>
      <c r="B398" s="156" t="s">
        <v>17</v>
      </c>
      <c r="C398" s="157">
        <f t="shared" ca="1" si="79"/>
        <v>92</v>
      </c>
      <c r="D398" s="158">
        <v>45504</v>
      </c>
      <c r="E398" s="158" t="str">
        <f t="shared" ca="1" si="82"/>
        <v>91-120 Days</v>
      </c>
      <c r="F398" s="159" t="s">
        <v>327</v>
      </c>
      <c r="G398" s="159" t="s">
        <v>476</v>
      </c>
      <c r="H398" s="161" t="s">
        <v>63</v>
      </c>
      <c r="I398" s="159">
        <v>828752.5</v>
      </c>
      <c r="J398" s="159">
        <v>828752.5</v>
      </c>
      <c r="K398" s="159">
        <f t="shared" si="75"/>
        <v>0</v>
      </c>
      <c r="L398" s="159">
        <v>165000</v>
      </c>
      <c r="M398" s="159">
        <v>0</v>
      </c>
      <c r="N398" s="162">
        <f t="shared" si="80"/>
        <v>165000</v>
      </c>
      <c r="O398" s="163">
        <f t="shared" si="81"/>
        <v>0.19909442203794256</v>
      </c>
      <c r="P398" s="162">
        <f>N398</f>
        <v>165000</v>
      </c>
      <c r="Q398" s="162">
        <f>N398-P398</f>
        <v>0</v>
      </c>
      <c r="R398" s="172">
        <f t="shared" si="78"/>
        <v>0</v>
      </c>
      <c r="S398" s="156"/>
      <c r="T398" s="171">
        <f t="shared" si="83"/>
        <v>0</v>
      </c>
      <c r="U398" s="171"/>
      <c r="V398" s="156"/>
      <c r="W398" s="156"/>
      <c r="X398" s="164"/>
      <c r="Y398" s="156"/>
      <c r="Z398" s="159"/>
    </row>
    <row r="399" spans="1:26">
      <c r="A399" s="155">
        <v>45504</v>
      </c>
      <c r="B399" s="156" t="s">
        <v>17</v>
      </c>
      <c r="C399" s="157">
        <f t="shared" ca="1" si="79"/>
        <v>92</v>
      </c>
      <c r="D399" s="158">
        <v>45504</v>
      </c>
      <c r="E399" s="158" t="str">
        <f t="shared" ca="1" si="82"/>
        <v>91-120 Days</v>
      </c>
      <c r="F399" s="159" t="s">
        <v>327</v>
      </c>
      <c r="G399" s="159" t="s">
        <v>477</v>
      </c>
      <c r="H399" s="161" t="s">
        <v>90</v>
      </c>
      <c r="I399" s="159">
        <v>19801.18</v>
      </c>
      <c r="J399" s="159">
        <v>0</v>
      </c>
      <c r="K399" s="159">
        <f t="shared" si="75"/>
        <v>19801.18</v>
      </c>
      <c r="L399" s="159">
        <v>1918.7</v>
      </c>
      <c r="M399" s="159">
        <v>0</v>
      </c>
      <c r="N399" s="162">
        <f t="shared" si="80"/>
        <v>1918.7</v>
      </c>
      <c r="O399" s="163">
        <f t="shared" si="81"/>
        <v>9.6898265658915281E-2</v>
      </c>
      <c r="P399" s="162">
        <f t="shared" ref="P399:P430" si="84">O399*J399</f>
        <v>0</v>
      </c>
      <c r="Q399" s="162">
        <f t="shared" ref="Q399:Q430" si="85">O399*K399</f>
        <v>1918.7</v>
      </c>
      <c r="R399" s="172">
        <f t="shared" si="78"/>
        <v>95.935000000000002</v>
      </c>
      <c r="S399" s="156"/>
      <c r="T399" s="171">
        <f t="shared" si="83"/>
        <v>1822.7650000000001</v>
      </c>
      <c r="U399" s="171"/>
      <c r="V399" s="156"/>
      <c r="W399" s="156"/>
      <c r="X399" s="164"/>
      <c r="Y399" s="156"/>
      <c r="Z399" s="159"/>
    </row>
    <row r="400" spans="1:26">
      <c r="A400" s="155">
        <v>45506</v>
      </c>
      <c r="B400" s="156" t="s">
        <v>17</v>
      </c>
      <c r="C400" s="157">
        <f t="shared" ca="1" si="79"/>
        <v>90</v>
      </c>
      <c r="D400" s="158">
        <v>45506</v>
      </c>
      <c r="E400" s="158" t="str">
        <f t="shared" ca="1" si="82"/>
        <v>61-90 Days</v>
      </c>
      <c r="F400" s="159" t="s">
        <v>327</v>
      </c>
      <c r="G400" s="159">
        <v>1317615</v>
      </c>
      <c r="H400" s="161" t="s">
        <v>107</v>
      </c>
      <c r="I400" s="159">
        <v>80553.69</v>
      </c>
      <c r="J400" s="159">
        <f t="shared" ref="J400:J406" si="86">I400</f>
        <v>80553.69</v>
      </c>
      <c r="K400" s="159">
        <f t="shared" si="75"/>
        <v>0</v>
      </c>
      <c r="L400" s="159">
        <v>8015.3</v>
      </c>
      <c r="M400" s="159">
        <v>0</v>
      </c>
      <c r="N400" s="162">
        <f t="shared" si="80"/>
        <v>8015.3</v>
      </c>
      <c r="O400" s="163">
        <f t="shared" si="81"/>
        <v>9.9502580204581567E-2</v>
      </c>
      <c r="P400" s="162">
        <f t="shared" si="84"/>
        <v>8015.3</v>
      </c>
      <c r="Q400" s="162">
        <f t="shared" si="85"/>
        <v>0</v>
      </c>
      <c r="R400" s="172">
        <f t="shared" si="78"/>
        <v>0</v>
      </c>
      <c r="S400" s="156"/>
      <c r="T400" s="171">
        <f t="shared" si="83"/>
        <v>0</v>
      </c>
      <c r="U400" s="171"/>
      <c r="V400" s="156"/>
      <c r="W400" s="156"/>
      <c r="X400" s="164"/>
      <c r="Y400" s="156"/>
      <c r="Z400" s="159"/>
    </row>
    <row r="401" spans="1:26">
      <c r="A401" s="155">
        <v>45509</v>
      </c>
      <c r="B401" s="156" t="s">
        <v>17</v>
      </c>
      <c r="C401" s="157">
        <f t="shared" ca="1" si="79"/>
        <v>87</v>
      </c>
      <c r="D401" s="158">
        <v>45509</v>
      </c>
      <c r="E401" s="158" t="str">
        <f t="shared" ca="1" si="82"/>
        <v>61-90 Days</v>
      </c>
      <c r="F401" s="159" t="s">
        <v>327</v>
      </c>
      <c r="G401" s="159" t="s">
        <v>478</v>
      </c>
      <c r="H401" s="161" t="s">
        <v>107</v>
      </c>
      <c r="I401" s="159">
        <v>1115647.75</v>
      </c>
      <c r="J401" s="159">
        <f t="shared" si="86"/>
        <v>1115647.75</v>
      </c>
      <c r="K401" s="159">
        <f t="shared" si="75"/>
        <v>0</v>
      </c>
      <c r="L401" s="159">
        <v>277652.5</v>
      </c>
      <c r="M401" s="159">
        <v>79130.960000000006</v>
      </c>
      <c r="N401" s="162">
        <f t="shared" si="80"/>
        <v>356783.46</v>
      </c>
      <c r="O401" s="163">
        <f t="shared" si="81"/>
        <v>0.31979938112186396</v>
      </c>
      <c r="P401" s="162">
        <f t="shared" si="84"/>
        <v>356783.46</v>
      </c>
      <c r="Q401" s="162">
        <f t="shared" si="85"/>
        <v>0</v>
      </c>
      <c r="R401" s="172">
        <f t="shared" si="78"/>
        <v>0</v>
      </c>
      <c r="S401" s="156"/>
      <c r="T401" s="171">
        <f t="shared" si="83"/>
        <v>0</v>
      </c>
      <c r="U401" s="171"/>
      <c r="V401" s="156"/>
      <c r="W401" s="156"/>
      <c r="X401" s="164"/>
      <c r="Y401" s="156"/>
      <c r="Z401" s="159"/>
    </row>
    <row r="402" spans="1:26">
      <c r="A402" s="155">
        <v>45509</v>
      </c>
      <c r="B402" s="156" t="s">
        <v>17</v>
      </c>
      <c r="C402" s="157">
        <f t="shared" ca="1" si="79"/>
        <v>87</v>
      </c>
      <c r="D402" s="158">
        <v>45509</v>
      </c>
      <c r="E402" s="158" t="str">
        <f t="shared" ca="1" si="82"/>
        <v>61-90 Days</v>
      </c>
      <c r="F402" s="159" t="s">
        <v>327</v>
      </c>
      <c r="G402" s="159" t="s">
        <v>479</v>
      </c>
      <c r="H402" s="161" t="s">
        <v>107</v>
      </c>
      <c r="I402" s="159">
        <v>9094.57</v>
      </c>
      <c r="J402" s="159">
        <f t="shared" si="86"/>
        <v>9094.57</v>
      </c>
      <c r="K402" s="159">
        <f t="shared" si="75"/>
        <v>0</v>
      </c>
      <c r="L402" s="159">
        <v>1802.8</v>
      </c>
      <c r="M402" s="159">
        <v>0</v>
      </c>
      <c r="N402" s="162">
        <f t="shared" si="80"/>
        <v>1802.8</v>
      </c>
      <c r="O402" s="163">
        <f t="shared" si="81"/>
        <v>0.19822817351452571</v>
      </c>
      <c r="P402" s="162">
        <f t="shared" si="84"/>
        <v>1802.8</v>
      </c>
      <c r="Q402" s="162">
        <f t="shared" si="85"/>
        <v>0</v>
      </c>
      <c r="R402" s="172">
        <f t="shared" si="78"/>
        <v>0</v>
      </c>
      <c r="S402" s="156"/>
      <c r="T402" s="171">
        <f t="shared" si="83"/>
        <v>0</v>
      </c>
      <c r="U402" s="171"/>
      <c r="V402" s="156"/>
      <c r="W402" s="156"/>
      <c r="X402" s="164"/>
      <c r="Y402" s="156"/>
      <c r="Z402" s="159"/>
    </row>
    <row r="403" spans="1:26">
      <c r="A403" s="155">
        <v>45509</v>
      </c>
      <c r="B403" s="156" t="s">
        <v>17</v>
      </c>
      <c r="C403" s="157">
        <f t="shared" ca="1" si="79"/>
        <v>87</v>
      </c>
      <c r="D403" s="158">
        <v>45509</v>
      </c>
      <c r="E403" s="158" t="str">
        <f t="shared" ca="1" si="82"/>
        <v>61-90 Days</v>
      </c>
      <c r="F403" s="159" t="s">
        <v>327</v>
      </c>
      <c r="G403" s="159" t="s">
        <v>480</v>
      </c>
      <c r="H403" s="161" t="s">
        <v>107</v>
      </c>
      <c r="I403" s="159">
        <v>39301.89</v>
      </c>
      <c r="J403" s="159">
        <f t="shared" si="86"/>
        <v>39301.89</v>
      </c>
      <c r="K403" s="159">
        <f t="shared" si="75"/>
        <v>0</v>
      </c>
      <c r="L403" s="159">
        <v>3908.6</v>
      </c>
      <c r="M403" s="159">
        <v>2784.88</v>
      </c>
      <c r="N403" s="162">
        <f t="shared" si="80"/>
        <v>6693.48</v>
      </c>
      <c r="O403" s="163">
        <f t="shared" si="81"/>
        <v>0.1703093668014439</v>
      </c>
      <c r="P403" s="162">
        <f t="shared" si="84"/>
        <v>6693.48</v>
      </c>
      <c r="Q403" s="162">
        <f t="shared" si="85"/>
        <v>0</v>
      </c>
      <c r="R403" s="172">
        <f t="shared" si="78"/>
        <v>0</v>
      </c>
      <c r="S403" s="156"/>
      <c r="T403" s="171">
        <f t="shared" si="83"/>
        <v>0</v>
      </c>
      <c r="U403" s="171"/>
      <c r="V403" s="156"/>
      <c r="W403" s="156"/>
      <c r="X403" s="164"/>
      <c r="Y403" s="156"/>
      <c r="Z403" s="159"/>
    </row>
    <row r="404" spans="1:26">
      <c r="A404" s="155">
        <v>45510</v>
      </c>
      <c r="B404" s="156" t="s">
        <v>17</v>
      </c>
      <c r="C404" s="157">
        <f t="shared" ca="1" si="79"/>
        <v>86</v>
      </c>
      <c r="D404" s="158">
        <v>45510</v>
      </c>
      <c r="E404" s="158" t="str">
        <f t="shared" ca="1" si="82"/>
        <v>61-90 Days</v>
      </c>
      <c r="F404" s="159" t="s">
        <v>327</v>
      </c>
      <c r="G404" s="159" t="s">
        <v>481</v>
      </c>
      <c r="H404" s="161" t="s">
        <v>482</v>
      </c>
      <c r="I404" s="159">
        <v>2511.25</v>
      </c>
      <c r="J404" s="159">
        <f t="shared" si="86"/>
        <v>2511.25</v>
      </c>
      <c r="K404" s="159">
        <f t="shared" si="75"/>
        <v>0</v>
      </c>
      <c r="L404" s="159">
        <v>625</v>
      </c>
      <c r="M404" s="159">
        <v>250</v>
      </c>
      <c r="N404" s="162">
        <f t="shared" si="80"/>
        <v>875</v>
      </c>
      <c r="O404" s="163">
        <f t="shared" si="81"/>
        <v>0.34843205574912894</v>
      </c>
      <c r="P404" s="162">
        <f t="shared" si="84"/>
        <v>875.00000000000011</v>
      </c>
      <c r="Q404" s="162">
        <f t="shared" si="85"/>
        <v>0</v>
      </c>
      <c r="R404" s="172">
        <f t="shared" si="78"/>
        <v>0</v>
      </c>
      <c r="S404" s="156"/>
      <c r="T404" s="171">
        <f t="shared" si="83"/>
        <v>0</v>
      </c>
      <c r="U404" s="171"/>
      <c r="V404" s="156"/>
      <c r="W404" s="156"/>
      <c r="X404" s="164"/>
      <c r="Y404" s="156"/>
      <c r="Z404" s="159"/>
    </row>
    <row r="405" spans="1:26">
      <c r="A405" s="155">
        <v>45510</v>
      </c>
      <c r="B405" s="156" t="s">
        <v>17</v>
      </c>
      <c r="C405" s="157">
        <f t="shared" ca="1" si="79"/>
        <v>86</v>
      </c>
      <c r="D405" s="158">
        <v>45510</v>
      </c>
      <c r="E405" s="158" t="str">
        <f t="shared" ca="1" si="82"/>
        <v>61-90 Days</v>
      </c>
      <c r="F405" s="159" t="s">
        <v>327</v>
      </c>
      <c r="G405" s="159" t="s">
        <v>483</v>
      </c>
      <c r="H405" s="161" t="s">
        <v>482</v>
      </c>
      <c r="I405" s="159">
        <v>6574.45</v>
      </c>
      <c r="J405" s="159">
        <f t="shared" si="86"/>
        <v>6574.45</v>
      </c>
      <c r="K405" s="159">
        <f t="shared" si="75"/>
        <v>0</v>
      </c>
      <c r="L405" s="159">
        <v>654.5</v>
      </c>
      <c r="M405" s="159">
        <v>654.5</v>
      </c>
      <c r="N405" s="162">
        <f t="shared" si="80"/>
        <v>1309</v>
      </c>
      <c r="O405" s="163">
        <f t="shared" si="81"/>
        <v>0.19910410756793345</v>
      </c>
      <c r="P405" s="162">
        <f t="shared" si="84"/>
        <v>1309</v>
      </c>
      <c r="Q405" s="162">
        <f t="shared" si="85"/>
        <v>0</v>
      </c>
      <c r="R405" s="172">
        <f t="shared" si="78"/>
        <v>0</v>
      </c>
      <c r="S405" s="156"/>
      <c r="T405" s="171">
        <f t="shared" si="83"/>
        <v>0</v>
      </c>
      <c r="U405" s="171"/>
      <c r="V405" s="156"/>
      <c r="W405" s="156"/>
      <c r="X405" s="164"/>
      <c r="Y405" s="156"/>
      <c r="Z405" s="159"/>
    </row>
    <row r="406" spans="1:26">
      <c r="A406" s="155">
        <v>45510</v>
      </c>
      <c r="B406" s="156" t="s">
        <v>17</v>
      </c>
      <c r="C406" s="157">
        <f t="shared" ca="1" si="79"/>
        <v>86</v>
      </c>
      <c r="D406" s="158">
        <v>45510</v>
      </c>
      <c r="E406" s="158" t="str">
        <f t="shared" ca="1" si="82"/>
        <v>61-90 Days</v>
      </c>
      <c r="F406" s="159" t="s">
        <v>327</v>
      </c>
      <c r="G406" s="159">
        <v>1317630</v>
      </c>
      <c r="H406" s="161" t="s">
        <v>482</v>
      </c>
      <c r="I406" s="159">
        <v>5022.5</v>
      </c>
      <c r="J406" s="159">
        <f t="shared" si="86"/>
        <v>5022.5</v>
      </c>
      <c r="K406" s="159">
        <f t="shared" si="75"/>
        <v>0</v>
      </c>
      <c r="L406" s="159">
        <v>1000</v>
      </c>
      <c r="M406" s="159">
        <v>500</v>
      </c>
      <c r="N406" s="162">
        <f t="shared" si="80"/>
        <v>1500</v>
      </c>
      <c r="O406" s="163">
        <f t="shared" si="81"/>
        <v>0.29865604778496763</v>
      </c>
      <c r="P406" s="162">
        <f t="shared" si="84"/>
        <v>1500</v>
      </c>
      <c r="Q406" s="162">
        <f t="shared" si="85"/>
        <v>0</v>
      </c>
      <c r="R406" s="172">
        <f t="shared" si="78"/>
        <v>0</v>
      </c>
      <c r="S406" s="156"/>
      <c r="T406" s="171">
        <f t="shared" si="83"/>
        <v>0</v>
      </c>
      <c r="U406" s="171"/>
      <c r="V406" s="156"/>
      <c r="W406" s="156"/>
      <c r="X406" s="164"/>
      <c r="Y406" s="156"/>
      <c r="Z406" s="159"/>
    </row>
    <row r="407" spans="1:26">
      <c r="A407" s="155">
        <v>45511</v>
      </c>
      <c r="B407" s="156" t="s">
        <v>17</v>
      </c>
      <c r="C407" s="157">
        <f t="shared" ca="1" si="79"/>
        <v>85</v>
      </c>
      <c r="D407" s="158">
        <v>45511</v>
      </c>
      <c r="E407" s="158" t="str">
        <f t="shared" ca="1" si="82"/>
        <v>61-90 Days</v>
      </c>
      <c r="F407" s="159" t="s">
        <v>327</v>
      </c>
      <c r="G407" s="159" t="s">
        <v>484</v>
      </c>
      <c r="H407" s="161" t="s">
        <v>90</v>
      </c>
      <c r="I407" s="159">
        <v>35633.97</v>
      </c>
      <c r="J407" s="159">
        <v>0</v>
      </c>
      <c r="K407" s="159">
        <f t="shared" si="75"/>
        <v>35633.97</v>
      </c>
      <c r="L407" s="159">
        <v>3449.47</v>
      </c>
      <c r="M407" s="159">
        <v>0</v>
      </c>
      <c r="N407" s="162">
        <f t="shared" si="80"/>
        <v>3449.47</v>
      </c>
      <c r="O407" s="163">
        <f t="shared" si="81"/>
        <v>9.6802854130482785E-2</v>
      </c>
      <c r="P407" s="162">
        <f t="shared" si="84"/>
        <v>0</v>
      </c>
      <c r="Q407" s="162">
        <f t="shared" si="85"/>
        <v>3449.47</v>
      </c>
      <c r="R407" s="172">
        <f t="shared" si="78"/>
        <v>172.4735</v>
      </c>
      <c r="S407" s="156"/>
      <c r="T407" s="171">
        <f t="shared" si="83"/>
        <v>3276.9964999999997</v>
      </c>
      <c r="U407" s="171"/>
      <c r="V407" s="156"/>
      <c r="W407" s="156"/>
      <c r="X407" s="164"/>
      <c r="Y407" s="156"/>
      <c r="Z407" s="159"/>
    </row>
    <row r="408" spans="1:26">
      <c r="A408" s="155">
        <v>45513</v>
      </c>
      <c r="B408" s="156" t="s">
        <v>17</v>
      </c>
      <c r="C408" s="157">
        <f t="shared" ca="1" si="79"/>
        <v>83</v>
      </c>
      <c r="D408" s="158">
        <v>45513</v>
      </c>
      <c r="E408" s="158" t="str">
        <f t="shared" ca="1" si="82"/>
        <v>61-90 Days</v>
      </c>
      <c r="F408" s="159" t="s">
        <v>327</v>
      </c>
      <c r="G408" s="159" t="s">
        <v>485</v>
      </c>
      <c r="H408" s="161" t="s">
        <v>486</v>
      </c>
      <c r="I408" s="159">
        <v>112640.43</v>
      </c>
      <c r="J408" s="159">
        <v>0</v>
      </c>
      <c r="K408" s="159">
        <f t="shared" si="75"/>
        <v>112640.43</v>
      </c>
      <c r="L408" s="159">
        <v>11209.6</v>
      </c>
      <c r="M408" s="159">
        <v>11209.6</v>
      </c>
      <c r="N408" s="162">
        <f t="shared" si="80"/>
        <v>22419.200000000001</v>
      </c>
      <c r="O408" s="163">
        <f t="shared" si="81"/>
        <v>0.19903333110500379</v>
      </c>
      <c r="P408" s="162">
        <f t="shared" si="84"/>
        <v>0</v>
      </c>
      <c r="Q408" s="162">
        <f t="shared" si="85"/>
        <v>22419.200000000001</v>
      </c>
      <c r="R408" s="172">
        <f t="shared" si="78"/>
        <v>1120.96</v>
      </c>
      <c r="S408" s="156"/>
      <c r="T408" s="171">
        <f t="shared" si="83"/>
        <v>21298.240000000002</v>
      </c>
      <c r="U408" s="171"/>
      <c r="V408" s="156"/>
      <c r="W408" s="156"/>
      <c r="X408" s="164"/>
      <c r="Y408" s="156"/>
      <c r="Z408" s="159"/>
    </row>
    <row r="409" spans="1:26">
      <c r="A409" s="155">
        <v>45513</v>
      </c>
      <c r="B409" s="156" t="s">
        <v>17</v>
      </c>
      <c r="C409" s="157">
        <f t="shared" ca="1" si="79"/>
        <v>83</v>
      </c>
      <c r="D409" s="158">
        <v>45513</v>
      </c>
      <c r="E409" s="158" t="str">
        <f t="shared" ca="1" si="82"/>
        <v>61-90 Days</v>
      </c>
      <c r="F409" s="159" t="s">
        <v>327</v>
      </c>
      <c r="G409" s="159" t="s">
        <v>487</v>
      </c>
      <c r="H409" s="161" t="s">
        <v>486</v>
      </c>
      <c r="I409" s="159">
        <v>13342.47</v>
      </c>
      <c r="J409" s="159">
        <v>0</v>
      </c>
      <c r="K409" s="159">
        <f t="shared" si="75"/>
        <v>13342.47</v>
      </c>
      <c r="L409" s="159">
        <v>1324.29</v>
      </c>
      <c r="M409" s="159">
        <v>1324.29</v>
      </c>
      <c r="N409" s="162">
        <f t="shared" si="80"/>
        <v>2648.58</v>
      </c>
      <c r="O409" s="163">
        <f t="shared" si="81"/>
        <v>0.19850747275429512</v>
      </c>
      <c r="P409" s="162">
        <f t="shared" si="84"/>
        <v>0</v>
      </c>
      <c r="Q409" s="162">
        <f t="shared" si="85"/>
        <v>2648.58</v>
      </c>
      <c r="R409" s="172">
        <f t="shared" si="78"/>
        <v>132.429</v>
      </c>
      <c r="S409" s="156"/>
      <c r="T409" s="171">
        <f t="shared" si="83"/>
        <v>2516.1509999999998</v>
      </c>
      <c r="U409" s="171"/>
      <c r="V409" s="156"/>
      <c r="W409" s="156"/>
      <c r="X409" s="164"/>
      <c r="Y409" s="156"/>
      <c r="Z409" s="159"/>
    </row>
    <row r="410" spans="1:26">
      <c r="A410" s="155">
        <v>45513</v>
      </c>
      <c r="B410" s="156" t="s">
        <v>17</v>
      </c>
      <c r="C410" s="157">
        <f t="shared" ca="1" si="79"/>
        <v>83</v>
      </c>
      <c r="D410" s="158">
        <v>45513</v>
      </c>
      <c r="E410" s="158" t="str">
        <f t="shared" ca="1" si="82"/>
        <v>61-90 Days</v>
      </c>
      <c r="F410" s="159" t="s">
        <v>327</v>
      </c>
      <c r="G410" s="159" t="s">
        <v>488</v>
      </c>
      <c r="H410" s="161" t="s">
        <v>486</v>
      </c>
      <c r="I410" s="159">
        <v>44438.9</v>
      </c>
      <c r="J410" s="159">
        <v>0</v>
      </c>
      <c r="K410" s="159">
        <f t="shared" si="75"/>
        <v>44438.9</v>
      </c>
      <c r="L410" s="159">
        <v>11050</v>
      </c>
      <c r="M410" s="159">
        <v>4420</v>
      </c>
      <c r="N410" s="162">
        <f t="shared" si="80"/>
        <v>15470</v>
      </c>
      <c r="O410" s="163">
        <f t="shared" si="81"/>
        <v>0.34811842777386476</v>
      </c>
      <c r="P410" s="162">
        <f t="shared" si="84"/>
        <v>0</v>
      </c>
      <c r="Q410" s="162">
        <f t="shared" si="85"/>
        <v>15470</v>
      </c>
      <c r="R410" s="172">
        <f t="shared" si="78"/>
        <v>773.5</v>
      </c>
      <c r="S410" s="156"/>
      <c r="T410" s="171">
        <f t="shared" si="83"/>
        <v>14696.5</v>
      </c>
      <c r="U410" s="171"/>
      <c r="V410" s="156"/>
      <c r="W410" s="156"/>
      <c r="X410" s="164"/>
      <c r="Y410" s="156"/>
      <c r="Z410" s="159"/>
    </row>
    <row r="411" spans="1:26">
      <c r="A411" s="155">
        <v>45513</v>
      </c>
      <c r="B411" s="156" t="s">
        <v>17</v>
      </c>
      <c r="C411" s="157">
        <f t="shared" ca="1" si="79"/>
        <v>83</v>
      </c>
      <c r="D411" s="158">
        <v>45513</v>
      </c>
      <c r="E411" s="158" t="str">
        <f t="shared" ca="1" si="82"/>
        <v>61-90 Days</v>
      </c>
      <c r="F411" s="159" t="s">
        <v>327</v>
      </c>
      <c r="G411" s="159" t="s">
        <v>489</v>
      </c>
      <c r="H411" s="161" t="s">
        <v>486</v>
      </c>
      <c r="I411" s="159">
        <v>251298.6</v>
      </c>
      <c r="J411" s="159">
        <v>0</v>
      </c>
      <c r="K411" s="159">
        <f t="shared" si="75"/>
        <v>251298.6</v>
      </c>
      <c r="L411" s="159">
        <v>25013.3</v>
      </c>
      <c r="M411" s="159">
        <v>18759.98</v>
      </c>
      <c r="N411" s="162">
        <f t="shared" si="80"/>
        <v>43773.279999999999</v>
      </c>
      <c r="O411" s="163">
        <f t="shared" si="81"/>
        <v>0.17418831621027733</v>
      </c>
      <c r="P411" s="162">
        <f t="shared" si="84"/>
        <v>0</v>
      </c>
      <c r="Q411" s="162">
        <f t="shared" si="85"/>
        <v>43773.279999999999</v>
      </c>
      <c r="R411" s="172">
        <f t="shared" si="78"/>
        <v>2188.6640000000002</v>
      </c>
      <c r="S411" s="156"/>
      <c r="T411" s="171">
        <f t="shared" si="83"/>
        <v>41584.616000000002</v>
      </c>
      <c r="U411" s="171"/>
      <c r="V411" s="156"/>
      <c r="W411" s="156"/>
      <c r="X411" s="164"/>
      <c r="Y411" s="156"/>
      <c r="Z411" s="159"/>
    </row>
    <row r="412" spans="1:26">
      <c r="A412" s="155">
        <v>45513</v>
      </c>
      <c r="B412" s="156" t="s">
        <v>17</v>
      </c>
      <c r="C412" s="157">
        <f t="shared" ca="1" si="79"/>
        <v>83</v>
      </c>
      <c r="D412" s="158">
        <v>45513</v>
      </c>
      <c r="E412" s="158" t="str">
        <f t="shared" ca="1" si="82"/>
        <v>61-90 Days</v>
      </c>
      <c r="F412" s="159" t="s">
        <v>327</v>
      </c>
      <c r="G412" s="159">
        <v>1317697</v>
      </c>
      <c r="H412" s="161" t="s">
        <v>486</v>
      </c>
      <c r="I412" s="159">
        <v>2774060.17</v>
      </c>
      <c r="J412" s="159">
        <v>0</v>
      </c>
      <c r="K412" s="159">
        <f t="shared" si="75"/>
        <v>2774060.17</v>
      </c>
      <c r="L412" s="159">
        <v>276159.3</v>
      </c>
      <c r="M412" s="159">
        <v>207119.48</v>
      </c>
      <c r="N412" s="162">
        <f t="shared" si="80"/>
        <v>483278.78</v>
      </c>
      <c r="O412" s="163">
        <f t="shared" si="81"/>
        <v>0.17421351750996808</v>
      </c>
      <c r="P412" s="162">
        <f t="shared" si="84"/>
        <v>0</v>
      </c>
      <c r="Q412" s="162">
        <f t="shared" si="85"/>
        <v>483278.78</v>
      </c>
      <c r="R412" s="172">
        <f t="shared" si="78"/>
        <v>24163.939000000002</v>
      </c>
      <c r="S412" s="156"/>
      <c r="T412" s="171">
        <f t="shared" si="83"/>
        <v>459114.84100000001</v>
      </c>
      <c r="U412" s="171"/>
      <c r="V412" s="156"/>
      <c r="W412" s="156"/>
      <c r="X412" s="164"/>
      <c r="Y412" s="156"/>
      <c r="Z412" s="159"/>
    </row>
    <row r="413" spans="1:26">
      <c r="A413" s="155">
        <v>45517</v>
      </c>
      <c r="B413" s="156" t="s">
        <v>17</v>
      </c>
      <c r="C413" s="157">
        <f t="shared" ca="1" si="79"/>
        <v>79</v>
      </c>
      <c r="D413" s="158">
        <v>45514</v>
      </c>
      <c r="E413" s="158" t="str">
        <f t="shared" ca="1" si="82"/>
        <v>61-90 Days</v>
      </c>
      <c r="F413" s="159" t="s">
        <v>453</v>
      </c>
      <c r="G413" s="159" t="s">
        <v>490</v>
      </c>
      <c r="H413" s="161" t="s">
        <v>20</v>
      </c>
      <c r="I413" s="159">
        <v>1170118.58</v>
      </c>
      <c r="J413" s="159">
        <v>0</v>
      </c>
      <c r="K413" s="159">
        <f t="shared" si="75"/>
        <v>1170118.58</v>
      </c>
      <c r="L413" s="159"/>
      <c r="M413" s="159">
        <v>0</v>
      </c>
      <c r="N413" s="162">
        <f t="shared" si="80"/>
        <v>0</v>
      </c>
      <c r="O413" s="163">
        <f t="shared" si="81"/>
        <v>0</v>
      </c>
      <c r="P413" s="162">
        <f t="shared" si="84"/>
        <v>0</v>
      </c>
      <c r="Q413" s="162">
        <f t="shared" si="85"/>
        <v>0</v>
      </c>
      <c r="R413" s="172">
        <f t="shared" si="78"/>
        <v>0</v>
      </c>
      <c r="S413" s="156"/>
      <c r="T413" s="171">
        <f t="shared" si="83"/>
        <v>0</v>
      </c>
      <c r="U413" s="171"/>
      <c r="V413" s="156"/>
      <c r="W413" s="156"/>
      <c r="X413" s="164"/>
      <c r="Y413" s="156"/>
      <c r="Z413" s="159"/>
    </row>
    <row r="414" spans="1:26">
      <c r="A414" s="155">
        <v>45518</v>
      </c>
      <c r="B414" s="156" t="s">
        <v>17</v>
      </c>
      <c r="C414" s="157">
        <f t="shared" ca="1" si="79"/>
        <v>78</v>
      </c>
      <c r="D414" s="158">
        <v>45516</v>
      </c>
      <c r="E414" s="158" t="str">
        <f t="shared" ca="1" si="82"/>
        <v>61-90 Days</v>
      </c>
      <c r="F414" s="159" t="s">
        <v>453</v>
      </c>
      <c r="G414" s="159" t="s">
        <v>491</v>
      </c>
      <c r="H414" s="161" t="s">
        <v>492</v>
      </c>
      <c r="I414" s="159">
        <v>1525.84</v>
      </c>
      <c r="J414" s="159">
        <f>I414</f>
        <v>1525.84</v>
      </c>
      <c r="K414" s="159">
        <f t="shared" si="75"/>
        <v>0</v>
      </c>
      <c r="L414" s="159">
        <v>303.8</v>
      </c>
      <c r="M414" s="159">
        <v>0</v>
      </c>
      <c r="N414" s="162">
        <f t="shared" si="80"/>
        <v>303.8</v>
      </c>
      <c r="O414" s="163">
        <f t="shared" si="81"/>
        <v>0.19910344465999058</v>
      </c>
      <c r="P414" s="162">
        <f t="shared" si="84"/>
        <v>303.8</v>
      </c>
      <c r="Q414" s="162">
        <f t="shared" si="85"/>
        <v>0</v>
      </c>
      <c r="R414" s="172">
        <f t="shared" si="78"/>
        <v>0</v>
      </c>
      <c r="S414" s="156"/>
      <c r="T414" s="171">
        <f t="shared" si="83"/>
        <v>0</v>
      </c>
      <c r="U414" s="171"/>
      <c r="V414" s="156"/>
      <c r="W414" s="156"/>
      <c r="X414" s="164"/>
      <c r="Y414" s="156"/>
      <c r="Z414" s="159"/>
    </row>
    <row r="415" spans="1:26">
      <c r="A415" s="155">
        <v>45519</v>
      </c>
      <c r="B415" s="156" t="s">
        <v>17</v>
      </c>
      <c r="C415" s="157">
        <f t="shared" ca="1" si="79"/>
        <v>77</v>
      </c>
      <c r="D415" s="158">
        <v>45517</v>
      </c>
      <c r="E415" s="158" t="str">
        <f t="shared" ca="1" si="82"/>
        <v>61-90 Days</v>
      </c>
      <c r="F415" s="159" t="s">
        <v>453</v>
      </c>
      <c r="G415" s="159" t="s">
        <v>493</v>
      </c>
      <c r="H415" s="161" t="s">
        <v>445</v>
      </c>
      <c r="I415" s="159">
        <v>59525.34</v>
      </c>
      <c r="J415" s="159">
        <v>0</v>
      </c>
      <c r="K415" s="159">
        <f t="shared" si="75"/>
        <v>59525.34</v>
      </c>
      <c r="L415" s="159">
        <v>5925.87</v>
      </c>
      <c r="M415" s="159">
        <v>0</v>
      </c>
      <c r="N415" s="162">
        <f t="shared" si="80"/>
        <v>5925.87</v>
      </c>
      <c r="O415" s="163">
        <f t="shared" si="81"/>
        <v>9.9552056317527962E-2</v>
      </c>
      <c r="P415" s="162">
        <f t="shared" si="84"/>
        <v>0</v>
      </c>
      <c r="Q415" s="162">
        <f t="shared" si="85"/>
        <v>5925.87</v>
      </c>
      <c r="R415" s="172">
        <f t="shared" si="78"/>
        <v>296.29349999999999</v>
      </c>
      <c r="S415" s="156"/>
      <c r="T415" s="171">
        <f t="shared" si="83"/>
        <v>5629.5765000000001</v>
      </c>
      <c r="U415" s="171"/>
      <c r="V415" s="156"/>
      <c r="W415" s="156"/>
      <c r="X415" s="164"/>
      <c r="Y415" s="156"/>
      <c r="Z415" s="159"/>
    </row>
    <row r="416" spans="1:26">
      <c r="A416" s="155">
        <v>45519</v>
      </c>
      <c r="B416" s="156" t="s">
        <v>17</v>
      </c>
      <c r="C416" s="157">
        <f t="shared" ca="1" si="79"/>
        <v>77</v>
      </c>
      <c r="D416" s="158">
        <v>45518</v>
      </c>
      <c r="E416" s="158" t="str">
        <f t="shared" ca="1" si="82"/>
        <v>61-90 Days</v>
      </c>
      <c r="F416" s="159" t="s">
        <v>453</v>
      </c>
      <c r="G416" s="159" t="s">
        <v>494</v>
      </c>
      <c r="H416" s="161" t="s">
        <v>495</v>
      </c>
      <c r="I416" s="159">
        <v>1759177.65</v>
      </c>
      <c r="J416" s="159">
        <v>1759177.65</v>
      </c>
      <c r="K416" s="159">
        <f t="shared" si="75"/>
        <v>0</v>
      </c>
      <c r="L416" s="159">
        <v>175125.7</v>
      </c>
      <c r="M416" s="159">
        <v>0</v>
      </c>
      <c r="N416" s="162">
        <f t="shared" si="80"/>
        <v>175125.7</v>
      </c>
      <c r="O416" s="163">
        <f t="shared" si="81"/>
        <v>9.9549752692685706E-2</v>
      </c>
      <c r="P416" s="162">
        <f t="shared" si="84"/>
        <v>175125.7</v>
      </c>
      <c r="Q416" s="162">
        <f t="shared" si="85"/>
        <v>0</v>
      </c>
      <c r="R416" s="172">
        <f t="shared" si="78"/>
        <v>0</v>
      </c>
      <c r="S416" s="156"/>
      <c r="T416" s="171">
        <f t="shared" si="83"/>
        <v>0</v>
      </c>
      <c r="U416" s="171"/>
      <c r="V416" s="156"/>
      <c r="W416" s="156"/>
      <c r="X416" s="164"/>
      <c r="Y416" s="156"/>
      <c r="Z416" s="159"/>
    </row>
    <row r="417" spans="1:26">
      <c r="A417" s="155">
        <v>45520</v>
      </c>
      <c r="B417" s="156" t="s">
        <v>17</v>
      </c>
      <c r="C417" s="157">
        <f t="shared" ca="1" si="79"/>
        <v>76</v>
      </c>
      <c r="D417" s="158">
        <v>45519</v>
      </c>
      <c r="E417" s="158" t="str">
        <f t="shared" ca="1" si="82"/>
        <v>61-90 Days</v>
      </c>
      <c r="F417" s="159" t="s">
        <v>453</v>
      </c>
      <c r="G417" s="159" t="s">
        <v>496</v>
      </c>
      <c r="H417" s="161" t="s">
        <v>320</v>
      </c>
      <c r="I417" s="159">
        <v>81563.320000000007</v>
      </c>
      <c r="J417" s="159">
        <f>I417</f>
        <v>81563.320000000007</v>
      </c>
      <c r="K417" s="159">
        <f t="shared" si="75"/>
        <v>0</v>
      </c>
      <c r="L417" s="159">
        <v>8119.79</v>
      </c>
      <c r="M417" s="159">
        <v>0</v>
      </c>
      <c r="N417" s="162">
        <f t="shared" si="80"/>
        <v>8119.79</v>
      </c>
      <c r="O417" s="163">
        <f t="shared" si="81"/>
        <v>9.9551979983159081E-2</v>
      </c>
      <c r="P417" s="162">
        <f t="shared" si="84"/>
        <v>8119.7899999999991</v>
      </c>
      <c r="Q417" s="162">
        <f t="shared" si="85"/>
        <v>0</v>
      </c>
      <c r="R417" s="172">
        <f t="shared" si="78"/>
        <v>0</v>
      </c>
      <c r="S417" s="156"/>
      <c r="T417" s="171">
        <f t="shared" si="83"/>
        <v>0</v>
      </c>
      <c r="U417" s="171"/>
      <c r="V417" s="156"/>
      <c r="W417" s="156"/>
      <c r="X417" s="164"/>
      <c r="Y417" s="156"/>
      <c r="Z417" s="159"/>
    </row>
    <row r="418" spans="1:26">
      <c r="A418" s="155">
        <v>45523</v>
      </c>
      <c r="B418" s="156" t="s">
        <v>17</v>
      </c>
      <c r="C418" s="157">
        <f t="shared" ca="1" si="79"/>
        <v>73</v>
      </c>
      <c r="D418" s="158">
        <v>45521</v>
      </c>
      <c r="E418" s="158" t="str">
        <f t="shared" ca="1" si="82"/>
        <v>61-90 Days</v>
      </c>
      <c r="F418" s="159" t="s">
        <v>453</v>
      </c>
      <c r="G418" s="159" t="s">
        <v>497</v>
      </c>
      <c r="H418" s="161" t="s">
        <v>257</v>
      </c>
      <c r="I418" s="159">
        <v>74093.55</v>
      </c>
      <c r="J418" s="166">
        <v>0</v>
      </c>
      <c r="K418" s="159">
        <f t="shared" si="75"/>
        <v>74093.55</v>
      </c>
      <c r="L418" s="159">
        <v>7376.16</v>
      </c>
      <c r="M418" s="159">
        <v>0</v>
      </c>
      <c r="N418" s="162">
        <f t="shared" si="80"/>
        <v>7376.16</v>
      </c>
      <c r="O418" s="163">
        <f t="shared" si="81"/>
        <v>9.9551985294266496E-2</v>
      </c>
      <c r="P418" s="162">
        <f t="shared" si="84"/>
        <v>0</v>
      </c>
      <c r="Q418" s="162">
        <f t="shared" si="85"/>
        <v>7376.16</v>
      </c>
      <c r="R418" s="172">
        <f t="shared" si="78"/>
        <v>368.80799999999999</v>
      </c>
      <c r="T418" s="171">
        <f t="shared" si="83"/>
        <v>7007.3519999999999</v>
      </c>
      <c r="U418" s="171"/>
    </row>
    <row r="419" spans="1:26">
      <c r="A419" s="155">
        <v>45523</v>
      </c>
      <c r="B419" s="156" t="s">
        <v>17</v>
      </c>
      <c r="C419" s="157">
        <f t="shared" ca="1" si="79"/>
        <v>73</v>
      </c>
      <c r="D419" s="158">
        <v>45522</v>
      </c>
      <c r="E419" s="158" t="str">
        <f t="shared" ca="1" si="82"/>
        <v>61-90 Days</v>
      </c>
      <c r="F419" s="159" t="s">
        <v>453</v>
      </c>
      <c r="G419" s="159" t="s">
        <v>498</v>
      </c>
      <c r="H419" s="161" t="s">
        <v>257</v>
      </c>
      <c r="I419" s="159">
        <v>76035.75</v>
      </c>
      <c r="J419" s="166">
        <v>0</v>
      </c>
      <c r="K419" s="159">
        <f t="shared" si="75"/>
        <v>76035.75</v>
      </c>
      <c r="L419" s="159">
        <v>7569.51</v>
      </c>
      <c r="M419" s="159">
        <v>0</v>
      </c>
      <c r="N419" s="162">
        <f t="shared" si="80"/>
        <v>7569.51</v>
      </c>
      <c r="O419" s="163">
        <f t="shared" si="81"/>
        <v>9.9551987058719094E-2</v>
      </c>
      <c r="P419" s="162">
        <f t="shared" si="84"/>
        <v>0</v>
      </c>
      <c r="Q419" s="162">
        <f t="shared" si="85"/>
        <v>7569.51</v>
      </c>
      <c r="R419" s="172">
        <f t="shared" si="78"/>
        <v>378.47550000000001</v>
      </c>
      <c r="T419" s="171">
        <f t="shared" si="83"/>
        <v>7191.0344999999998</v>
      </c>
      <c r="U419" s="171"/>
    </row>
    <row r="420" spans="1:26">
      <c r="A420" s="155">
        <v>45523</v>
      </c>
      <c r="B420" s="156" t="s">
        <v>17</v>
      </c>
      <c r="C420" s="157">
        <f t="shared" ca="1" si="79"/>
        <v>73</v>
      </c>
      <c r="D420" s="158">
        <v>45523</v>
      </c>
      <c r="E420" s="158" t="str">
        <f t="shared" ca="1" si="82"/>
        <v>61-90 Days</v>
      </c>
      <c r="F420" s="159" t="s">
        <v>453</v>
      </c>
      <c r="G420" s="159" t="s">
        <v>499</v>
      </c>
      <c r="H420" s="161" t="s">
        <v>257</v>
      </c>
      <c r="I420" s="159">
        <v>29514.83</v>
      </c>
      <c r="J420" s="166">
        <v>0</v>
      </c>
      <c r="K420" s="159">
        <f t="shared" si="75"/>
        <v>29514.83</v>
      </c>
      <c r="L420" s="159">
        <v>2938.26</v>
      </c>
      <c r="M420" s="159">
        <v>0</v>
      </c>
      <c r="N420" s="162">
        <f t="shared" si="80"/>
        <v>2938.26</v>
      </c>
      <c r="O420" s="163">
        <f t="shared" si="81"/>
        <v>9.9551987932845962E-2</v>
      </c>
      <c r="P420" s="162">
        <f t="shared" si="84"/>
        <v>0</v>
      </c>
      <c r="Q420" s="162">
        <f t="shared" si="85"/>
        <v>2938.26</v>
      </c>
      <c r="R420" s="172">
        <f t="shared" si="78"/>
        <v>146.91300000000001</v>
      </c>
      <c r="T420" s="171">
        <f t="shared" si="83"/>
        <v>2791.3470000000002</v>
      </c>
      <c r="U420" s="171"/>
    </row>
    <row r="421" spans="1:26">
      <c r="A421" s="155">
        <v>45523</v>
      </c>
      <c r="B421" s="156" t="s">
        <v>17</v>
      </c>
      <c r="C421" s="157">
        <f t="shared" ca="1" si="79"/>
        <v>73</v>
      </c>
      <c r="D421" s="158">
        <v>45524</v>
      </c>
      <c r="E421" s="158" t="str">
        <f t="shared" ca="1" si="82"/>
        <v>61-90 Days</v>
      </c>
      <c r="F421" s="159" t="s">
        <v>453</v>
      </c>
      <c r="G421" s="159" t="s">
        <v>500</v>
      </c>
      <c r="H421" s="161" t="s">
        <v>257</v>
      </c>
      <c r="I421" s="159">
        <v>63515.73</v>
      </c>
      <c r="J421" s="166">
        <v>0</v>
      </c>
      <c r="K421" s="159">
        <f t="shared" si="75"/>
        <v>63515.73</v>
      </c>
      <c r="L421" s="159">
        <v>6323.12</v>
      </c>
      <c r="M421" s="159">
        <v>0</v>
      </c>
      <c r="N421" s="162">
        <f t="shared" si="80"/>
        <v>6323.12</v>
      </c>
      <c r="O421" s="163">
        <f t="shared" si="81"/>
        <v>9.9552032228866758E-2</v>
      </c>
      <c r="P421" s="162">
        <f t="shared" si="84"/>
        <v>0</v>
      </c>
      <c r="Q421" s="162">
        <f t="shared" si="85"/>
        <v>6323.12</v>
      </c>
      <c r="R421" s="172">
        <f t="shared" si="78"/>
        <v>316.15600000000001</v>
      </c>
      <c r="T421" s="171">
        <f t="shared" si="83"/>
        <v>6006.9639999999999</v>
      </c>
      <c r="U421" s="171"/>
    </row>
    <row r="422" spans="1:26">
      <c r="A422" s="155">
        <v>45523</v>
      </c>
      <c r="B422" s="156" t="s">
        <v>17</v>
      </c>
      <c r="C422" s="157">
        <f t="shared" ca="1" si="79"/>
        <v>73</v>
      </c>
      <c r="D422" s="158">
        <v>45525</v>
      </c>
      <c r="E422" s="158" t="str">
        <f t="shared" ca="1" si="82"/>
        <v>61-90 Days</v>
      </c>
      <c r="F422" s="159" t="s">
        <v>453</v>
      </c>
      <c r="G422" s="159" t="s">
        <v>501</v>
      </c>
      <c r="H422" s="161" t="s">
        <v>257</v>
      </c>
      <c r="I422" s="159">
        <v>203525.7</v>
      </c>
      <c r="J422" s="166">
        <v>0</v>
      </c>
      <c r="K422" s="159">
        <f t="shared" si="75"/>
        <v>203525.7</v>
      </c>
      <c r="L422" s="159">
        <v>20261.39</v>
      </c>
      <c r="M422" s="159">
        <v>0</v>
      </c>
      <c r="N422" s="162">
        <f t="shared" si="80"/>
        <v>20261.39</v>
      </c>
      <c r="O422" s="163">
        <f t="shared" si="81"/>
        <v>9.9551997610129811E-2</v>
      </c>
      <c r="P422" s="162">
        <f t="shared" si="84"/>
        <v>0</v>
      </c>
      <c r="Q422" s="162">
        <f t="shared" si="85"/>
        <v>20261.39</v>
      </c>
      <c r="R422" s="172">
        <f t="shared" si="78"/>
        <v>1013.0695000000001</v>
      </c>
      <c r="T422" s="171">
        <f t="shared" si="83"/>
        <v>19248.320499999998</v>
      </c>
      <c r="U422" s="171"/>
    </row>
    <row r="423" spans="1:26">
      <c r="A423" s="155">
        <v>45523</v>
      </c>
      <c r="B423" s="156" t="s">
        <v>17</v>
      </c>
      <c r="C423" s="157">
        <f t="shared" ca="1" si="79"/>
        <v>73</v>
      </c>
      <c r="D423" s="158">
        <v>45526</v>
      </c>
      <c r="E423" s="158" t="str">
        <f t="shared" ca="1" si="82"/>
        <v>61-90 Days</v>
      </c>
      <c r="F423" s="159" t="s">
        <v>453</v>
      </c>
      <c r="G423" s="159" t="s">
        <v>502</v>
      </c>
      <c r="H423" s="161" t="s">
        <v>257</v>
      </c>
      <c r="I423" s="159">
        <v>171536.09</v>
      </c>
      <c r="J423" s="166">
        <v>0</v>
      </c>
      <c r="K423" s="159">
        <f t="shared" si="75"/>
        <v>171536.09</v>
      </c>
      <c r="L423" s="159">
        <v>17076.759999999998</v>
      </c>
      <c r="M423" s="159">
        <v>0</v>
      </c>
      <c r="N423" s="162">
        <f t="shared" si="80"/>
        <v>17076.759999999998</v>
      </c>
      <c r="O423" s="163">
        <f t="shared" si="81"/>
        <v>9.9551995151574216E-2</v>
      </c>
      <c r="P423" s="162">
        <f t="shared" si="84"/>
        <v>0</v>
      </c>
      <c r="Q423" s="162">
        <f t="shared" si="85"/>
        <v>17076.759999999998</v>
      </c>
      <c r="R423" s="172">
        <f t="shared" si="78"/>
        <v>853.83799999999997</v>
      </c>
      <c r="T423" s="171">
        <f t="shared" si="83"/>
        <v>16222.921999999999</v>
      </c>
      <c r="U423" s="171"/>
    </row>
    <row r="424" spans="1:26">
      <c r="A424" s="155">
        <v>45526</v>
      </c>
      <c r="B424" s="156" t="s">
        <v>17</v>
      </c>
      <c r="C424" s="157">
        <f t="shared" ca="1" si="79"/>
        <v>70</v>
      </c>
      <c r="D424" s="158">
        <v>45527</v>
      </c>
      <c r="E424" s="158" t="str">
        <f t="shared" ca="1" si="82"/>
        <v>61-90 Days</v>
      </c>
      <c r="F424" s="159" t="s">
        <v>453</v>
      </c>
      <c r="G424" s="159" t="s">
        <v>503</v>
      </c>
      <c r="H424" s="161" t="s">
        <v>320</v>
      </c>
      <c r="I424" s="159">
        <v>220460.96</v>
      </c>
      <c r="J424" s="166">
        <f>I424</f>
        <v>220460.96</v>
      </c>
      <c r="K424" s="159">
        <f t="shared" si="75"/>
        <v>0</v>
      </c>
      <c r="L424" s="159">
        <v>21947.33</v>
      </c>
      <c r="M424" s="159">
        <v>0</v>
      </c>
      <c r="N424" s="162">
        <f t="shared" si="80"/>
        <v>21947.33</v>
      </c>
      <c r="O424" s="163">
        <f t="shared" si="81"/>
        <v>9.9552002313697638E-2</v>
      </c>
      <c r="P424" s="162">
        <f t="shared" si="84"/>
        <v>21947.33</v>
      </c>
      <c r="Q424" s="162">
        <f t="shared" si="85"/>
        <v>0</v>
      </c>
      <c r="R424" s="172">
        <f t="shared" si="78"/>
        <v>0</v>
      </c>
      <c r="T424" s="171">
        <f t="shared" si="83"/>
        <v>0</v>
      </c>
      <c r="U424" s="171"/>
    </row>
    <row r="425" spans="1:26">
      <c r="A425" s="155">
        <v>45526</v>
      </c>
      <c r="B425" s="156" t="s">
        <v>17</v>
      </c>
      <c r="C425" s="157">
        <f t="shared" ca="1" si="79"/>
        <v>70</v>
      </c>
      <c r="D425" s="158">
        <v>45528</v>
      </c>
      <c r="E425" s="158" t="str">
        <f t="shared" ca="1" si="82"/>
        <v>61-90 Days</v>
      </c>
      <c r="F425" s="159" t="s">
        <v>453</v>
      </c>
      <c r="G425" s="159" t="s">
        <v>504</v>
      </c>
      <c r="H425" s="161" t="s">
        <v>235</v>
      </c>
      <c r="I425" s="159">
        <v>1858.75</v>
      </c>
      <c r="J425" s="166">
        <v>0</v>
      </c>
      <c r="K425" s="159">
        <f t="shared" si="75"/>
        <v>1858.75</v>
      </c>
      <c r="L425" s="159">
        <v>185.04</v>
      </c>
      <c r="M425" s="159">
        <v>0</v>
      </c>
      <c r="N425" s="162">
        <f t="shared" si="80"/>
        <v>185.04</v>
      </c>
      <c r="O425" s="163">
        <f t="shared" si="81"/>
        <v>9.9550773369199722E-2</v>
      </c>
      <c r="P425" s="162">
        <f t="shared" si="84"/>
        <v>0</v>
      </c>
      <c r="Q425" s="162">
        <f t="shared" si="85"/>
        <v>185.04</v>
      </c>
      <c r="R425" s="172">
        <f t="shared" si="78"/>
        <v>9.2520000000000007</v>
      </c>
      <c r="T425" s="171">
        <f t="shared" si="83"/>
        <v>175.78799999999998</v>
      </c>
      <c r="U425" s="171"/>
    </row>
    <row r="426" spans="1:26">
      <c r="A426" s="155">
        <v>45526</v>
      </c>
      <c r="B426" s="156" t="s">
        <v>17</v>
      </c>
      <c r="C426" s="157">
        <f t="shared" ca="1" si="79"/>
        <v>70</v>
      </c>
      <c r="D426" s="158">
        <v>45529</v>
      </c>
      <c r="E426" s="158" t="str">
        <f t="shared" ca="1" si="82"/>
        <v>61-90 Days</v>
      </c>
      <c r="F426" s="159" t="s">
        <v>453</v>
      </c>
      <c r="G426" s="159" t="s">
        <v>505</v>
      </c>
      <c r="H426" s="161" t="s">
        <v>235</v>
      </c>
      <c r="I426" s="159">
        <v>34631.449999999997</v>
      </c>
      <c r="J426" s="166">
        <v>0</v>
      </c>
      <c r="K426" s="159">
        <f t="shared" si="75"/>
        <v>34631.449999999997</v>
      </c>
      <c r="L426" s="159">
        <v>3447.63</v>
      </c>
      <c r="M426" s="159">
        <v>0</v>
      </c>
      <c r="N426" s="162">
        <f t="shared" si="80"/>
        <v>3447.63</v>
      </c>
      <c r="O426" s="163">
        <f t="shared" si="81"/>
        <v>9.9551996812146201E-2</v>
      </c>
      <c r="P426" s="162">
        <f t="shared" si="84"/>
        <v>0</v>
      </c>
      <c r="Q426" s="162">
        <f t="shared" si="85"/>
        <v>3447.63</v>
      </c>
      <c r="R426" s="172">
        <f t="shared" si="78"/>
        <v>172.38150000000002</v>
      </c>
      <c r="T426" s="171">
        <f t="shared" si="83"/>
        <v>3275.2485000000001</v>
      </c>
      <c r="U426" s="171"/>
    </row>
    <row r="427" spans="1:26">
      <c r="A427" s="155">
        <v>45526</v>
      </c>
      <c r="B427" s="156" t="s">
        <v>17</v>
      </c>
      <c r="C427" s="157">
        <f t="shared" ca="1" si="79"/>
        <v>70</v>
      </c>
      <c r="D427" s="158">
        <v>45530</v>
      </c>
      <c r="E427" s="158" t="str">
        <f t="shared" ca="1" si="82"/>
        <v>61-90 Days</v>
      </c>
      <c r="F427" s="159" t="s">
        <v>453</v>
      </c>
      <c r="G427" s="159" t="s">
        <v>506</v>
      </c>
      <c r="H427" s="161" t="s">
        <v>235</v>
      </c>
      <c r="I427" s="159">
        <v>3424.01</v>
      </c>
      <c r="J427" s="166">
        <v>0</v>
      </c>
      <c r="K427" s="159">
        <f t="shared" si="75"/>
        <v>3424.01</v>
      </c>
      <c r="L427" s="159">
        <v>340.87</v>
      </c>
      <c r="M427" s="159">
        <v>0</v>
      </c>
      <c r="N427" s="162">
        <f t="shared" si="80"/>
        <v>340.87</v>
      </c>
      <c r="O427" s="163">
        <f t="shared" si="81"/>
        <v>9.955286345542215E-2</v>
      </c>
      <c r="P427" s="162">
        <f t="shared" si="84"/>
        <v>0</v>
      </c>
      <c r="Q427" s="162">
        <f t="shared" si="85"/>
        <v>340.87</v>
      </c>
      <c r="R427" s="172">
        <f t="shared" si="78"/>
        <v>17.043500000000002</v>
      </c>
      <c r="T427" s="171">
        <f t="shared" si="83"/>
        <v>323.82650000000001</v>
      </c>
      <c r="U427" s="171"/>
    </row>
    <row r="428" spans="1:26">
      <c r="A428" s="155">
        <v>45526</v>
      </c>
      <c r="B428" s="156" t="s">
        <v>17</v>
      </c>
      <c r="C428" s="157">
        <f t="shared" ca="1" si="79"/>
        <v>70</v>
      </c>
      <c r="D428" s="158">
        <v>45531</v>
      </c>
      <c r="E428" s="158" t="str">
        <f t="shared" ca="1" si="82"/>
        <v>61-90 Days</v>
      </c>
      <c r="F428" s="159" t="s">
        <v>453</v>
      </c>
      <c r="G428" s="159" t="s">
        <v>507</v>
      </c>
      <c r="H428" s="161" t="s">
        <v>235</v>
      </c>
      <c r="I428" s="159">
        <v>18587.5</v>
      </c>
      <c r="J428" s="166">
        <v>0</v>
      </c>
      <c r="K428" s="159">
        <f t="shared" si="75"/>
        <v>18587.5</v>
      </c>
      <c r="L428" s="159">
        <v>1850.42</v>
      </c>
      <c r="M428" s="159">
        <v>0</v>
      </c>
      <c r="N428" s="162">
        <f t="shared" si="80"/>
        <v>1850.42</v>
      </c>
      <c r="O428" s="163">
        <f t="shared" si="81"/>
        <v>9.9551849361129791E-2</v>
      </c>
      <c r="P428" s="162">
        <f t="shared" si="84"/>
        <v>0</v>
      </c>
      <c r="Q428" s="162">
        <f t="shared" si="85"/>
        <v>1850.42</v>
      </c>
      <c r="R428" s="172">
        <f t="shared" si="78"/>
        <v>92.521000000000015</v>
      </c>
      <c r="T428" s="171">
        <f t="shared" si="83"/>
        <v>1757.8990000000001</v>
      </c>
      <c r="U428" s="171"/>
    </row>
    <row r="429" spans="1:26">
      <c r="A429" s="155">
        <v>45526</v>
      </c>
      <c r="B429" s="156" t="s">
        <v>17</v>
      </c>
      <c r="C429" s="157">
        <f t="shared" ca="1" si="79"/>
        <v>70</v>
      </c>
      <c r="D429" s="158">
        <v>45532</v>
      </c>
      <c r="E429" s="158" t="str">
        <f t="shared" ca="1" si="82"/>
        <v>61-90 Days</v>
      </c>
      <c r="F429" s="159" t="s">
        <v>453</v>
      </c>
      <c r="G429" s="159" t="s">
        <v>508</v>
      </c>
      <c r="H429" s="161" t="s">
        <v>235</v>
      </c>
      <c r="I429" s="159">
        <v>22598.48</v>
      </c>
      <c r="J429" s="166">
        <v>0</v>
      </c>
      <c r="K429" s="159">
        <f t="shared" si="75"/>
        <v>22598.48</v>
      </c>
      <c r="L429" s="159">
        <v>2249.73</v>
      </c>
      <c r="M429" s="159">
        <v>0</v>
      </c>
      <c r="N429" s="162">
        <f t="shared" si="80"/>
        <v>2249.73</v>
      </c>
      <c r="O429" s="163">
        <f t="shared" si="81"/>
        <v>9.955227077219353E-2</v>
      </c>
      <c r="P429" s="162">
        <f t="shared" si="84"/>
        <v>0</v>
      </c>
      <c r="Q429" s="162">
        <f t="shared" si="85"/>
        <v>2249.73</v>
      </c>
      <c r="R429" s="172">
        <f t="shared" si="78"/>
        <v>112.48650000000001</v>
      </c>
      <c r="T429" s="171">
        <f t="shared" si="83"/>
        <v>2137.2435</v>
      </c>
      <c r="U429" s="171"/>
    </row>
    <row r="430" spans="1:26">
      <c r="A430" s="155">
        <v>45526</v>
      </c>
      <c r="B430" s="156" t="s">
        <v>17</v>
      </c>
      <c r="C430" s="157">
        <f t="shared" ca="1" si="79"/>
        <v>70</v>
      </c>
      <c r="D430" s="158">
        <v>45533</v>
      </c>
      <c r="E430" s="158" t="str">
        <f t="shared" ca="1" si="82"/>
        <v>61-90 Days</v>
      </c>
      <c r="F430" s="159" t="s">
        <v>453</v>
      </c>
      <c r="G430" s="159" t="s">
        <v>509</v>
      </c>
      <c r="H430" s="161" t="s">
        <v>235</v>
      </c>
      <c r="I430" s="159">
        <v>30816.13</v>
      </c>
      <c r="J430" s="166">
        <v>0</v>
      </c>
      <c r="K430" s="159">
        <f t="shared" si="75"/>
        <v>30816.13</v>
      </c>
      <c r="L430" s="159">
        <v>3067.81</v>
      </c>
      <c r="M430" s="159">
        <v>0</v>
      </c>
      <c r="N430" s="162">
        <f t="shared" si="80"/>
        <v>3067.81</v>
      </c>
      <c r="O430" s="163">
        <f t="shared" si="81"/>
        <v>9.9552085222901113E-2</v>
      </c>
      <c r="P430" s="162">
        <f t="shared" si="84"/>
        <v>0</v>
      </c>
      <c r="Q430" s="162">
        <f t="shared" si="85"/>
        <v>3067.81</v>
      </c>
      <c r="R430" s="172">
        <f t="shared" si="78"/>
        <v>153.3905</v>
      </c>
      <c r="T430" s="171">
        <f t="shared" si="83"/>
        <v>2914.4195</v>
      </c>
      <c r="U430" s="171"/>
    </row>
    <row r="431" spans="1:26">
      <c r="A431" s="155">
        <v>45526</v>
      </c>
      <c r="B431" s="156" t="s">
        <v>17</v>
      </c>
      <c r="C431" s="157">
        <f t="shared" ca="1" si="79"/>
        <v>70</v>
      </c>
      <c r="D431" s="158">
        <v>45534</v>
      </c>
      <c r="E431" s="158" t="str">
        <f t="shared" ca="1" si="82"/>
        <v>61-90 Days</v>
      </c>
      <c r="F431" s="159" t="s">
        <v>453</v>
      </c>
      <c r="G431" s="159" t="s">
        <v>510</v>
      </c>
      <c r="H431" s="161" t="s">
        <v>235</v>
      </c>
      <c r="I431" s="159">
        <v>24457.25</v>
      </c>
      <c r="J431" s="166">
        <v>0</v>
      </c>
      <c r="K431" s="159">
        <f t="shared" si="75"/>
        <v>24457.25</v>
      </c>
      <c r="L431" s="159">
        <v>2434.77</v>
      </c>
      <c r="M431" s="159">
        <v>0</v>
      </c>
      <c r="N431" s="162">
        <f t="shared" si="80"/>
        <v>2434.77</v>
      </c>
      <c r="O431" s="163">
        <f t="shared" si="81"/>
        <v>9.9552075560416647E-2</v>
      </c>
      <c r="P431" s="162">
        <f t="shared" ref="P431:P454" si="87">O431*J431</f>
        <v>0</v>
      </c>
      <c r="Q431" s="162">
        <f t="shared" ref="Q431:Q454" si="88">O431*K431</f>
        <v>2434.77</v>
      </c>
      <c r="R431" s="172">
        <f t="shared" si="78"/>
        <v>121.7385</v>
      </c>
      <c r="T431" s="171">
        <f t="shared" si="83"/>
        <v>2313.0315000000001</v>
      </c>
      <c r="U431" s="171"/>
    </row>
    <row r="432" spans="1:26">
      <c r="A432" s="155">
        <v>45527</v>
      </c>
      <c r="B432" s="156" t="s">
        <v>17</v>
      </c>
      <c r="C432" s="157">
        <f t="shared" ca="1" si="79"/>
        <v>69</v>
      </c>
      <c r="D432" s="158">
        <v>45536</v>
      </c>
      <c r="E432" s="158" t="str">
        <f t="shared" ca="1" si="82"/>
        <v>61-90 Days</v>
      </c>
      <c r="F432" s="159" t="s">
        <v>453</v>
      </c>
      <c r="G432" s="159" t="s">
        <v>511</v>
      </c>
      <c r="H432" s="161" t="s">
        <v>283</v>
      </c>
      <c r="I432" s="159">
        <v>2525.5700000000002</v>
      </c>
      <c r="J432" s="159">
        <v>2525.5700000000002</v>
      </c>
      <c r="K432" s="159">
        <f t="shared" si="75"/>
        <v>0</v>
      </c>
      <c r="L432" s="159">
        <v>628.55999999999995</v>
      </c>
      <c r="M432" s="159">
        <v>0</v>
      </c>
      <c r="N432" s="162">
        <f t="shared" si="80"/>
        <v>628.55999999999995</v>
      </c>
      <c r="O432" s="163">
        <f t="shared" si="81"/>
        <v>0.24887847099862601</v>
      </c>
      <c r="P432" s="162">
        <f t="shared" si="87"/>
        <v>628.55999999999995</v>
      </c>
      <c r="Q432" s="162">
        <f t="shared" si="88"/>
        <v>0</v>
      </c>
      <c r="R432" s="172">
        <f t="shared" si="78"/>
        <v>0</v>
      </c>
      <c r="T432" s="171">
        <f t="shared" si="83"/>
        <v>0</v>
      </c>
      <c r="U432" s="171"/>
    </row>
    <row r="433" spans="1:21">
      <c r="A433" s="155">
        <v>45527</v>
      </c>
      <c r="B433" s="156" t="s">
        <v>17</v>
      </c>
      <c r="C433" s="157">
        <f t="shared" ca="1" si="79"/>
        <v>69</v>
      </c>
      <c r="D433" s="158">
        <v>45537</v>
      </c>
      <c r="E433" s="158" t="str">
        <f t="shared" ca="1" si="82"/>
        <v>61-90 Days</v>
      </c>
      <c r="F433" s="159" t="s">
        <v>453</v>
      </c>
      <c r="G433" s="159" t="s">
        <v>512</v>
      </c>
      <c r="H433" s="161" t="s">
        <v>283</v>
      </c>
      <c r="I433" s="159">
        <v>1784.98</v>
      </c>
      <c r="J433" s="159">
        <v>1784.98</v>
      </c>
      <c r="K433" s="159">
        <f t="shared" si="75"/>
        <v>0</v>
      </c>
      <c r="L433" s="159">
        <v>177.7</v>
      </c>
      <c r="M433" s="159">
        <v>0</v>
      </c>
      <c r="N433" s="162">
        <f t="shared" si="80"/>
        <v>177.7</v>
      </c>
      <c r="O433" s="163">
        <f t="shared" si="81"/>
        <v>9.9552936167352002E-2</v>
      </c>
      <c r="P433" s="162">
        <f t="shared" si="87"/>
        <v>177.7</v>
      </c>
      <c r="Q433" s="162">
        <f t="shared" si="88"/>
        <v>0</v>
      </c>
      <c r="R433" s="172">
        <f t="shared" si="78"/>
        <v>0</v>
      </c>
      <c r="T433" s="171">
        <f t="shared" si="83"/>
        <v>0</v>
      </c>
      <c r="U433" s="171"/>
    </row>
    <row r="434" spans="1:21">
      <c r="A434" s="155">
        <v>45527</v>
      </c>
      <c r="B434" s="156" t="s">
        <v>17</v>
      </c>
      <c r="C434" s="157">
        <f t="shared" ca="1" si="79"/>
        <v>69</v>
      </c>
      <c r="D434" s="158">
        <v>45538</v>
      </c>
      <c r="E434" s="158" t="str">
        <f t="shared" ca="1" si="82"/>
        <v>61-90 Days</v>
      </c>
      <c r="F434" s="159" t="s">
        <v>453</v>
      </c>
      <c r="G434" s="159" t="s">
        <v>513</v>
      </c>
      <c r="H434" s="161" t="s">
        <v>283</v>
      </c>
      <c r="I434" s="159">
        <v>5949.95</v>
      </c>
      <c r="J434" s="159">
        <v>5949.95</v>
      </c>
      <c r="K434" s="159">
        <f t="shared" si="75"/>
        <v>0</v>
      </c>
      <c r="L434" s="159">
        <v>592.33000000000004</v>
      </c>
      <c r="M434" s="159">
        <v>0</v>
      </c>
      <c r="N434" s="162">
        <f t="shared" si="80"/>
        <v>592.33000000000004</v>
      </c>
      <c r="O434" s="163">
        <f t="shared" si="81"/>
        <v>9.9552097076446036E-2</v>
      </c>
      <c r="P434" s="162">
        <f t="shared" si="87"/>
        <v>592.33000000000004</v>
      </c>
      <c r="Q434" s="162">
        <f t="shared" si="88"/>
        <v>0</v>
      </c>
      <c r="R434" s="172">
        <f t="shared" si="78"/>
        <v>0</v>
      </c>
      <c r="T434" s="171">
        <f t="shared" si="83"/>
        <v>0</v>
      </c>
      <c r="U434" s="171"/>
    </row>
    <row r="435" spans="1:21">
      <c r="A435" s="155">
        <v>45527</v>
      </c>
      <c r="B435" s="156" t="s">
        <v>17</v>
      </c>
      <c r="C435" s="157">
        <f t="shared" ca="1" si="79"/>
        <v>69</v>
      </c>
      <c r="D435" s="158">
        <v>45539</v>
      </c>
      <c r="E435" s="158" t="str">
        <f t="shared" ca="1" si="82"/>
        <v>61-90 Days</v>
      </c>
      <c r="F435" s="159" t="s">
        <v>453</v>
      </c>
      <c r="G435" s="159" t="s">
        <v>514</v>
      </c>
      <c r="H435" s="161" t="s">
        <v>283</v>
      </c>
      <c r="I435" s="159">
        <v>2848.38</v>
      </c>
      <c r="J435" s="159">
        <v>2848.38</v>
      </c>
      <c r="K435" s="159">
        <f t="shared" si="75"/>
        <v>0</v>
      </c>
      <c r="L435" s="159">
        <v>283.56</v>
      </c>
      <c r="M435" s="159">
        <v>0</v>
      </c>
      <c r="N435" s="162">
        <f t="shared" si="80"/>
        <v>283.56</v>
      </c>
      <c r="O435" s="163">
        <f t="shared" si="81"/>
        <v>9.9551323910433295E-2</v>
      </c>
      <c r="P435" s="162">
        <f t="shared" si="87"/>
        <v>283.56</v>
      </c>
      <c r="Q435" s="162">
        <f t="shared" si="88"/>
        <v>0</v>
      </c>
      <c r="R435" s="172">
        <f t="shared" si="78"/>
        <v>0</v>
      </c>
      <c r="T435" s="171">
        <f t="shared" si="83"/>
        <v>0</v>
      </c>
      <c r="U435" s="171"/>
    </row>
    <row r="436" spans="1:21">
      <c r="A436" s="155">
        <v>45527</v>
      </c>
      <c r="B436" s="156" t="s">
        <v>17</v>
      </c>
      <c r="C436" s="157">
        <f t="shared" ca="1" si="79"/>
        <v>69</v>
      </c>
      <c r="D436" s="158">
        <v>45540</v>
      </c>
      <c r="E436" s="158" t="str">
        <f t="shared" ca="1" si="82"/>
        <v>61-90 Days</v>
      </c>
      <c r="F436" s="159" t="s">
        <v>453</v>
      </c>
      <c r="G436" s="159" t="s">
        <v>515</v>
      </c>
      <c r="H436" s="161" t="s">
        <v>283</v>
      </c>
      <c r="I436" s="159">
        <v>6329.72</v>
      </c>
      <c r="J436" s="159">
        <v>6329.72</v>
      </c>
      <c r="K436" s="159">
        <f t="shared" si="75"/>
        <v>0</v>
      </c>
      <c r="L436" s="159">
        <v>1260.27</v>
      </c>
      <c r="M436" s="159">
        <v>0</v>
      </c>
      <c r="N436" s="162">
        <f t="shared" si="80"/>
        <v>1260.27</v>
      </c>
      <c r="O436" s="163">
        <f t="shared" si="81"/>
        <v>0.19910359383985388</v>
      </c>
      <c r="P436" s="162">
        <f t="shared" si="87"/>
        <v>1260.27</v>
      </c>
      <c r="Q436" s="162">
        <f t="shared" si="88"/>
        <v>0</v>
      </c>
      <c r="R436" s="172">
        <f t="shared" si="78"/>
        <v>0</v>
      </c>
      <c r="T436" s="171">
        <f t="shared" si="83"/>
        <v>0</v>
      </c>
      <c r="U436" s="171"/>
    </row>
    <row r="437" spans="1:21">
      <c r="A437" s="155">
        <v>45530</v>
      </c>
      <c r="B437" s="156" t="s">
        <v>17</v>
      </c>
      <c r="C437" s="157">
        <f t="shared" ca="1" si="79"/>
        <v>66</v>
      </c>
      <c r="D437" s="158">
        <v>45546</v>
      </c>
      <c r="E437" s="158" t="str">
        <f t="shared" ca="1" si="82"/>
        <v>61-90 Days</v>
      </c>
      <c r="F437" s="159" t="s">
        <v>453</v>
      </c>
      <c r="G437" s="159" t="s">
        <v>516</v>
      </c>
      <c r="H437" s="161" t="s">
        <v>115</v>
      </c>
      <c r="I437" s="159">
        <v>6450.07</v>
      </c>
      <c r="J437" s="166">
        <v>0</v>
      </c>
      <c r="K437" s="159">
        <f t="shared" si="75"/>
        <v>6450.07</v>
      </c>
      <c r="L437" s="159">
        <v>1608.77</v>
      </c>
      <c r="M437" s="159">
        <v>0</v>
      </c>
      <c r="N437" s="162">
        <f t="shared" si="80"/>
        <v>1608.77</v>
      </c>
      <c r="O437" s="163">
        <f t="shared" si="81"/>
        <v>0.24941899855350408</v>
      </c>
      <c r="P437" s="162">
        <f t="shared" si="87"/>
        <v>0</v>
      </c>
      <c r="Q437" s="162">
        <f t="shared" si="88"/>
        <v>1608.77</v>
      </c>
      <c r="R437" s="172">
        <f t="shared" si="78"/>
        <v>80.438500000000005</v>
      </c>
      <c r="T437" s="171">
        <f t="shared" si="83"/>
        <v>1528.3315</v>
      </c>
      <c r="U437" s="171"/>
    </row>
    <row r="438" spans="1:21">
      <c r="A438" s="155">
        <v>45530</v>
      </c>
      <c r="B438" s="156" t="s">
        <v>17</v>
      </c>
      <c r="C438" s="157">
        <f t="shared" ca="1" si="79"/>
        <v>66</v>
      </c>
      <c r="D438" s="158">
        <v>45547</v>
      </c>
      <c r="E438" s="158" t="str">
        <f t="shared" ca="1" si="82"/>
        <v>61-90 Days</v>
      </c>
      <c r="F438" s="159" t="s">
        <v>453</v>
      </c>
      <c r="G438" s="159" t="s">
        <v>517</v>
      </c>
      <c r="H438" s="161" t="s">
        <v>115</v>
      </c>
      <c r="I438" s="159">
        <v>350.07</v>
      </c>
      <c r="J438" s="166">
        <v>0</v>
      </c>
      <c r="K438" s="159">
        <f t="shared" si="75"/>
        <v>350.07</v>
      </c>
      <c r="L438" s="159">
        <v>34.85</v>
      </c>
      <c r="M438" s="159">
        <v>0</v>
      </c>
      <c r="N438" s="162">
        <f t="shared" si="80"/>
        <v>34.85</v>
      </c>
      <c r="O438" s="163">
        <f t="shared" si="81"/>
        <v>9.9551518267775016E-2</v>
      </c>
      <c r="P438" s="162">
        <f t="shared" si="87"/>
        <v>0</v>
      </c>
      <c r="Q438" s="162">
        <f t="shared" si="88"/>
        <v>34.85</v>
      </c>
      <c r="R438" s="172">
        <f t="shared" si="78"/>
        <v>1.7425000000000002</v>
      </c>
      <c r="T438" s="171">
        <f t="shared" si="83"/>
        <v>33.107500000000002</v>
      </c>
      <c r="U438" s="171"/>
    </row>
    <row r="439" spans="1:21">
      <c r="A439" s="155">
        <v>45530</v>
      </c>
      <c r="B439" s="156" t="s">
        <v>17</v>
      </c>
      <c r="C439" s="157">
        <f t="shared" ca="1" si="79"/>
        <v>66</v>
      </c>
      <c r="D439" s="158">
        <v>45548</v>
      </c>
      <c r="E439" s="158" t="str">
        <f t="shared" ca="1" si="82"/>
        <v>61-90 Days</v>
      </c>
      <c r="F439" s="159" t="s">
        <v>453</v>
      </c>
      <c r="G439" s="159" t="s">
        <v>518</v>
      </c>
      <c r="H439" s="161" t="s">
        <v>115</v>
      </c>
      <c r="I439" s="159">
        <v>12336.81</v>
      </c>
      <c r="J439" s="166">
        <v>0</v>
      </c>
      <c r="K439" s="159">
        <f t="shared" ref="K439:K490" si="89">I439-J439</f>
        <v>12336.81</v>
      </c>
      <c r="L439" s="159">
        <v>1228.1600000000001</v>
      </c>
      <c r="M439" s="159">
        <v>0</v>
      </c>
      <c r="N439" s="162">
        <f t="shared" si="80"/>
        <v>1228.1600000000001</v>
      </c>
      <c r="O439" s="163">
        <f t="shared" si="81"/>
        <v>9.9552477504314341E-2</v>
      </c>
      <c r="P439" s="162">
        <f t="shared" si="87"/>
        <v>0</v>
      </c>
      <c r="Q439" s="162">
        <f t="shared" si="88"/>
        <v>1228.1600000000001</v>
      </c>
      <c r="R439" s="172">
        <f t="shared" si="78"/>
        <v>61.408000000000008</v>
      </c>
      <c r="T439" s="171">
        <f t="shared" si="83"/>
        <v>1166.7520000000002</v>
      </c>
      <c r="U439" s="171"/>
    </row>
    <row r="440" spans="1:21">
      <c r="A440" s="155">
        <v>45531</v>
      </c>
      <c r="B440" s="156" t="s">
        <v>17</v>
      </c>
      <c r="C440" s="157">
        <f t="shared" ca="1" si="79"/>
        <v>65</v>
      </c>
      <c r="D440" s="158">
        <v>45549</v>
      </c>
      <c r="E440" s="158" t="str">
        <f t="shared" ca="1" si="82"/>
        <v>61-90 Days</v>
      </c>
      <c r="F440" s="159" t="s">
        <v>453</v>
      </c>
      <c r="G440" s="159" t="s">
        <v>519</v>
      </c>
      <c r="H440" s="161" t="s">
        <v>320</v>
      </c>
      <c r="I440" s="159">
        <v>104744.09</v>
      </c>
      <c r="J440" s="166">
        <f>I440</f>
        <v>104744.09</v>
      </c>
      <c r="K440" s="159">
        <f t="shared" si="89"/>
        <v>0</v>
      </c>
      <c r="L440" s="159">
        <v>10427.49</v>
      </c>
      <c r="M440" s="159">
        <v>0</v>
      </c>
      <c r="N440" s="162">
        <f t="shared" si="80"/>
        <v>10427.49</v>
      </c>
      <c r="O440" s="163">
        <f t="shared" si="81"/>
        <v>9.9552060646094689E-2</v>
      </c>
      <c r="P440" s="162">
        <f t="shared" si="87"/>
        <v>10427.49</v>
      </c>
      <c r="Q440" s="162">
        <f t="shared" si="88"/>
        <v>0</v>
      </c>
      <c r="R440" s="172">
        <f t="shared" si="78"/>
        <v>0</v>
      </c>
      <c r="T440" s="171">
        <f t="shared" si="83"/>
        <v>0</v>
      </c>
      <c r="U440" s="171"/>
    </row>
    <row r="441" spans="1:21">
      <c r="A441" s="155">
        <v>45531</v>
      </c>
      <c r="B441" s="156" t="s">
        <v>17</v>
      </c>
      <c r="C441" s="157">
        <f t="shared" ca="1" si="79"/>
        <v>65</v>
      </c>
      <c r="D441" s="158">
        <v>45550</v>
      </c>
      <c r="E441" s="158" t="str">
        <f t="shared" ca="1" si="82"/>
        <v>61-90 Days</v>
      </c>
      <c r="F441" s="159" t="s">
        <v>453</v>
      </c>
      <c r="G441" s="159" t="s">
        <v>520</v>
      </c>
      <c r="H441" s="161" t="s">
        <v>320</v>
      </c>
      <c r="I441" s="159">
        <v>132777.04</v>
      </c>
      <c r="J441" s="166">
        <f>I441</f>
        <v>132777.04</v>
      </c>
      <c r="K441" s="159">
        <f t="shared" si="89"/>
        <v>0</v>
      </c>
      <c r="L441" s="159">
        <v>13218.22</v>
      </c>
      <c r="M441" s="159">
        <v>0</v>
      </c>
      <c r="N441" s="162">
        <f t="shared" si="80"/>
        <v>13218.22</v>
      </c>
      <c r="O441" s="163">
        <f t="shared" si="81"/>
        <v>9.9552000857979647E-2</v>
      </c>
      <c r="P441" s="162">
        <f t="shared" si="87"/>
        <v>13218.22</v>
      </c>
      <c r="Q441" s="162">
        <f t="shared" si="88"/>
        <v>0</v>
      </c>
      <c r="R441" s="172">
        <f t="shared" si="78"/>
        <v>0</v>
      </c>
      <c r="T441" s="171">
        <f t="shared" si="83"/>
        <v>0</v>
      </c>
      <c r="U441" s="171"/>
    </row>
    <row r="442" spans="1:21">
      <c r="A442" s="155">
        <v>45533</v>
      </c>
      <c r="B442" s="156" t="s">
        <v>17</v>
      </c>
      <c r="C442" s="157">
        <f t="shared" ca="1" si="79"/>
        <v>63</v>
      </c>
      <c r="D442" s="158">
        <v>45552</v>
      </c>
      <c r="E442" s="158" t="str">
        <f t="shared" ca="1" si="82"/>
        <v>61-90 Days</v>
      </c>
      <c r="F442" s="159" t="s">
        <v>453</v>
      </c>
      <c r="G442" s="159" t="s">
        <v>521</v>
      </c>
      <c r="H442" s="161" t="s">
        <v>522</v>
      </c>
      <c r="I442" s="159">
        <v>52254.99</v>
      </c>
      <c r="J442" s="166">
        <v>0</v>
      </c>
      <c r="K442" s="159">
        <f t="shared" si="89"/>
        <v>52254.99</v>
      </c>
      <c r="L442" s="159">
        <v>5202.09</v>
      </c>
      <c r="M442" s="159">
        <v>3706</v>
      </c>
      <c r="N442" s="162">
        <f t="shared" si="80"/>
        <v>8908.09</v>
      </c>
      <c r="O442" s="163">
        <f t="shared" si="81"/>
        <v>0.17047348014036556</v>
      </c>
      <c r="P442" s="162">
        <f t="shared" si="87"/>
        <v>0</v>
      </c>
      <c r="Q442" s="162">
        <f t="shared" si="88"/>
        <v>8908.09</v>
      </c>
      <c r="R442" s="172">
        <f t="shared" si="78"/>
        <v>445.40450000000004</v>
      </c>
      <c r="T442" s="171">
        <f t="shared" si="83"/>
        <v>8462.6854999999996</v>
      </c>
      <c r="U442" s="171"/>
    </row>
    <row r="443" spans="1:21">
      <c r="A443" s="155">
        <v>45533</v>
      </c>
      <c r="B443" s="156" t="s">
        <v>17</v>
      </c>
      <c r="C443" s="157">
        <f t="shared" ca="1" si="79"/>
        <v>63</v>
      </c>
      <c r="D443" s="158">
        <v>45553</v>
      </c>
      <c r="E443" s="158" t="str">
        <f t="shared" ca="1" si="82"/>
        <v>61-90 Days</v>
      </c>
      <c r="F443" s="159" t="s">
        <v>453</v>
      </c>
      <c r="G443" s="159" t="s">
        <v>523</v>
      </c>
      <c r="H443" s="161" t="s">
        <v>524</v>
      </c>
      <c r="I443" s="159">
        <v>-71948.42</v>
      </c>
      <c r="J443" s="166">
        <v>0</v>
      </c>
      <c r="K443" s="159">
        <f t="shared" si="89"/>
        <v>-71948.42</v>
      </c>
      <c r="L443" s="159">
        <v>-7162.61</v>
      </c>
      <c r="M443" s="159">
        <v>0</v>
      </c>
      <c r="N443" s="162">
        <f t="shared" si="80"/>
        <v>-7162.61</v>
      </c>
      <c r="O443" s="163">
        <f t="shared" si="81"/>
        <v>9.9552012399994325E-2</v>
      </c>
      <c r="P443" s="162">
        <f t="shared" si="87"/>
        <v>0</v>
      </c>
      <c r="Q443" s="162">
        <f t="shared" si="88"/>
        <v>-7162.61</v>
      </c>
      <c r="R443" s="172">
        <f t="shared" si="78"/>
        <v>-358.13049999999998</v>
      </c>
      <c r="T443" s="171">
        <f t="shared" si="83"/>
        <v>-6804.4794999999995</v>
      </c>
      <c r="U443" s="171"/>
    </row>
    <row r="444" spans="1:21">
      <c r="A444" s="155">
        <v>45533</v>
      </c>
      <c r="B444" s="156" t="s">
        <v>17</v>
      </c>
      <c r="C444" s="157">
        <f t="shared" ca="1" si="79"/>
        <v>63</v>
      </c>
      <c r="D444" s="158">
        <v>45554</v>
      </c>
      <c r="E444" s="158" t="str">
        <f t="shared" ca="1" si="82"/>
        <v>61-90 Days</v>
      </c>
      <c r="F444" s="159" t="s">
        <v>453</v>
      </c>
      <c r="G444" s="159" t="s">
        <v>525</v>
      </c>
      <c r="H444" s="161" t="s">
        <v>524</v>
      </c>
      <c r="I444" s="159">
        <v>0</v>
      </c>
      <c r="J444" s="166">
        <v>0</v>
      </c>
      <c r="K444" s="159">
        <f t="shared" si="89"/>
        <v>0</v>
      </c>
      <c r="L444" s="159"/>
      <c r="M444" s="159">
        <v>0</v>
      </c>
      <c r="N444" s="162">
        <f t="shared" si="80"/>
        <v>0</v>
      </c>
      <c r="O444" s="163"/>
      <c r="P444" s="162">
        <f t="shared" si="87"/>
        <v>0</v>
      </c>
      <c r="Q444" s="162">
        <f t="shared" si="88"/>
        <v>0</v>
      </c>
      <c r="R444" s="172">
        <f t="shared" si="78"/>
        <v>0</v>
      </c>
      <c r="T444" s="171">
        <f t="shared" si="83"/>
        <v>0</v>
      </c>
      <c r="U444" s="171"/>
    </row>
    <row r="445" spans="1:21">
      <c r="A445" s="155">
        <v>45533</v>
      </c>
      <c r="B445" s="156" t="s">
        <v>17</v>
      </c>
      <c r="C445" s="157">
        <f t="shared" ca="1" si="79"/>
        <v>63</v>
      </c>
      <c r="D445" s="158">
        <v>45555</v>
      </c>
      <c r="E445" s="158" t="str">
        <f t="shared" ca="1" si="82"/>
        <v>61-90 Days</v>
      </c>
      <c r="F445" s="159" t="s">
        <v>453</v>
      </c>
      <c r="G445" s="159" t="s">
        <v>526</v>
      </c>
      <c r="H445" s="161" t="s">
        <v>524</v>
      </c>
      <c r="I445" s="159">
        <v>42654.5</v>
      </c>
      <c r="J445" s="166">
        <v>0</v>
      </c>
      <c r="K445" s="159">
        <f t="shared" si="89"/>
        <v>42654.5</v>
      </c>
      <c r="L445" s="159">
        <v>4246.34</v>
      </c>
      <c r="M445" s="159">
        <v>0</v>
      </c>
      <c r="N445" s="162">
        <f t="shared" si="80"/>
        <v>4246.34</v>
      </c>
      <c r="O445" s="163">
        <f t="shared" ref="O445:O489" si="90">N445/I445</f>
        <v>9.9551981619758756E-2</v>
      </c>
      <c r="P445" s="162">
        <f t="shared" si="87"/>
        <v>0</v>
      </c>
      <c r="Q445" s="162">
        <f t="shared" si="88"/>
        <v>4246.34</v>
      </c>
      <c r="R445" s="172">
        <f t="shared" si="78"/>
        <v>212.31700000000001</v>
      </c>
      <c r="T445" s="171">
        <f t="shared" si="83"/>
        <v>4034.0230000000001</v>
      </c>
      <c r="U445" s="171"/>
    </row>
    <row r="446" spans="1:21">
      <c r="A446" s="155">
        <v>45534</v>
      </c>
      <c r="B446" s="156" t="s">
        <v>17</v>
      </c>
      <c r="C446" s="157">
        <f t="shared" ca="1" si="79"/>
        <v>62</v>
      </c>
      <c r="D446" s="158">
        <v>45556</v>
      </c>
      <c r="E446" s="158" t="str">
        <f t="shared" ca="1" si="82"/>
        <v>61-90 Days</v>
      </c>
      <c r="F446" s="159" t="s">
        <v>453</v>
      </c>
      <c r="G446" s="159" t="s">
        <v>527</v>
      </c>
      <c r="H446" s="161" t="s">
        <v>320</v>
      </c>
      <c r="I446" s="159">
        <v>143597.98000000001</v>
      </c>
      <c r="J446" s="166">
        <f>I446</f>
        <v>143597.98000000001</v>
      </c>
      <c r="K446" s="159">
        <f t="shared" si="89"/>
        <v>0</v>
      </c>
      <c r="L446" s="159">
        <v>14295.47</v>
      </c>
      <c r="M446" s="159">
        <v>0</v>
      </c>
      <c r="N446" s="162">
        <f t="shared" si="80"/>
        <v>14295.47</v>
      </c>
      <c r="O446" s="163">
        <f t="shared" si="90"/>
        <v>9.9552027124615527E-2</v>
      </c>
      <c r="P446" s="162">
        <f t="shared" si="87"/>
        <v>14295.47</v>
      </c>
      <c r="Q446" s="162">
        <f t="shared" si="88"/>
        <v>0</v>
      </c>
      <c r="R446" s="172">
        <f t="shared" si="78"/>
        <v>0</v>
      </c>
      <c r="T446" s="171">
        <f t="shared" si="83"/>
        <v>0</v>
      </c>
      <c r="U446" s="171"/>
    </row>
    <row r="447" spans="1:21">
      <c r="A447" s="155">
        <v>45534</v>
      </c>
      <c r="B447" s="156" t="s">
        <v>17</v>
      </c>
      <c r="C447" s="157">
        <f t="shared" ca="1" si="79"/>
        <v>62</v>
      </c>
      <c r="D447" s="158">
        <v>45557</v>
      </c>
      <c r="E447" s="158" t="str">
        <f t="shared" ca="1" si="82"/>
        <v>61-90 Days</v>
      </c>
      <c r="F447" s="159" t="s">
        <v>453</v>
      </c>
      <c r="G447" s="159" t="s">
        <v>528</v>
      </c>
      <c r="H447" s="161" t="s">
        <v>320</v>
      </c>
      <c r="I447" s="159">
        <v>110053.22</v>
      </c>
      <c r="J447" s="166">
        <f>I447</f>
        <v>110053.22</v>
      </c>
      <c r="K447" s="159">
        <f t="shared" si="89"/>
        <v>0</v>
      </c>
      <c r="L447" s="159">
        <v>10956.02</v>
      </c>
      <c r="M447" s="159">
        <v>0</v>
      </c>
      <c r="N447" s="162">
        <f t="shared" si="80"/>
        <v>10956.02</v>
      </c>
      <c r="O447" s="163">
        <f t="shared" si="90"/>
        <v>9.9552016742445154E-2</v>
      </c>
      <c r="P447" s="162">
        <f t="shared" si="87"/>
        <v>10956.02</v>
      </c>
      <c r="Q447" s="162">
        <f t="shared" si="88"/>
        <v>0</v>
      </c>
      <c r="R447" s="172">
        <f t="shared" ref="R447:R510" si="91">Q447*5%</f>
        <v>0</v>
      </c>
      <c r="T447" s="171">
        <f t="shared" si="83"/>
        <v>0</v>
      </c>
      <c r="U447" s="171"/>
    </row>
    <row r="448" spans="1:21">
      <c r="A448" s="155">
        <v>45534</v>
      </c>
      <c r="B448" s="156" t="s">
        <v>17</v>
      </c>
      <c r="C448" s="157">
        <f t="shared" ca="1" si="79"/>
        <v>62</v>
      </c>
      <c r="D448" s="158">
        <v>45558</v>
      </c>
      <c r="E448" s="158" t="str">
        <f t="shared" ca="1" si="82"/>
        <v>61-90 Days</v>
      </c>
      <c r="F448" s="159" t="s">
        <v>453</v>
      </c>
      <c r="G448" s="159" t="s">
        <v>529</v>
      </c>
      <c r="H448" s="161" t="s">
        <v>320</v>
      </c>
      <c r="I448" s="159">
        <v>110053.22</v>
      </c>
      <c r="J448" s="166">
        <f>I448</f>
        <v>110053.22</v>
      </c>
      <c r="K448" s="159">
        <f t="shared" si="89"/>
        <v>0</v>
      </c>
      <c r="L448" s="159">
        <v>10956.02</v>
      </c>
      <c r="M448" s="159">
        <v>0</v>
      </c>
      <c r="N448" s="162">
        <f t="shared" si="80"/>
        <v>10956.02</v>
      </c>
      <c r="O448" s="163">
        <f t="shared" si="90"/>
        <v>9.9552016742445154E-2</v>
      </c>
      <c r="P448" s="162">
        <f t="shared" si="87"/>
        <v>10956.02</v>
      </c>
      <c r="Q448" s="162">
        <f t="shared" si="88"/>
        <v>0</v>
      </c>
      <c r="R448" s="172">
        <f t="shared" si="91"/>
        <v>0</v>
      </c>
      <c r="T448" s="171">
        <f t="shared" si="83"/>
        <v>0</v>
      </c>
      <c r="U448" s="171"/>
    </row>
    <row r="449" spans="1:21">
      <c r="A449" s="155">
        <v>45534</v>
      </c>
      <c r="B449" s="156" t="s">
        <v>17</v>
      </c>
      <c r="C449" s="157">
        <f t="shared" ca="1" si="79"/>
        <v>62</v>
      </c>
      <c r="D449" s="158">
        <v>45559</v>
      </c>
      <c r="E449" s="158" t="str">
        <f t="shared" ca="1" si="82"/>
        <v>61-90 Days</v>
      </c>
      <c r="F449" s="159" t="s">
        <v>453</v>
      </c>
      <c r="G449" s="159" t="s">
        <v>530</v>
      </c>
      <c r="H449" s="161" t="s">
        <v>320</v>
      </c>
      <c r="I449" s="159">
        <v>110053.22</v>
      </c>
      <c r="J449" s="166">
        <f>I449</f>
        <v>110053.22</v>
      </c>
      <c r="K449" s="159">
        <f t="shared" si="89"/>
        <v>0</v>
      </c>
      <c r="L449" s="159">
        <v>10956.02</v>
      </c>
      <c r="M449" s="159">
        <v>0</v>
      </c>
      <c r="N449" s="162">
        <f t="shared" si="80"/>
        <v>10956.02</v>
      </c>
      <c r="O449" s="163">
        <f t="shared" si="90"/>
        <v>9.9552016742445154E-2</v>
      </c>
      <c r="P449" s="162">
        <f t="shared" si="87"/>
        <v>10956.02</v>
      </c>
      <c r="Q449" s="162">
        <f t="shared" si="88"/>
        <v>0</v>
      </c>
      <c r="R449" s="172">
        <f t="shared" si="91"/>
        <v>0</v>
      </c>
      <c r="T449" s="171">
        <f t="shared" si="83"/>
        <v>0</v>
      </c>
      <c r="U449" s="171"/>
    </row>
    <row r="450" spans="1:21">
      <c r="A450" s="155">
        <v>45534</v>
      </c>
      <c r="B450" s="156" t="s">
        <v>17</v>
      </c>
      <c r="C450" s="157">
        <f t="shared" ref="C450:C489" ca="1" si="92">TODAY()-A450</f>
        <v>62</v>
      </c>
      <c r="D450" s="158">
        <v>45560</v>
      </c>
      <c r="E450" s="158" t="str">
        <f t="shared" ca="1" si="82"/>
        <v>61-90 Days</v>
      </c>
      <c r="F450" s="159" t="s">
        <v>453</v>
      </c>
      <c r="G450" s="159" t="s">
        <v>531</v>
      </c>
      <c r="H450" s="161" t="s">
        <v>107</v>
      </c>
      <c r="I450" s="159">
        <v>7696.99</v>
      </c>
      <c r="J450" s="159">
        <f>I450</f>
        <v>7696.99</v>
      </c>
      <c r="K450" s="159">
        <f t="shared" si="89"/>
        <v>0</v>
      </c>
      <c r="L450" s="159">
        <v>766.25</v>
      </c>
      <c r="M450" s="159">
        <v>574.69000000000005</v>
      </c>
      <c r="N450" s="162">
        <f t="shared" ref="N450:N489" si="93">L450+M450</f>
        <v>1340.94</v>
      </c>
      <c r="O450" s="163">
        <f t="shared" si="90"/>
        <v>0.17421615462667875</v>
      </c>
      <c r="P450" s="162">
        <f t="shared" si="87"/>
        <v>1340.94</v>
      </c>
      <c r="Q450" s="162">
        <f t="shared" si="88"/>
        <v>0</v>
      </c>
      <c r="R450" s="172">
        <f t="shared" si="91"/>
        <v>0</v>
      </c>
      <c r="T450" s="171">
        <f t="shared" si="83"/>
        <v>0</v>
      </c>
      <c r="U450" s="171"/>
    </row>
    <row r="451" spans="1:21">
      <c r="A451" s="155">
        <v>45534</v>
      </c>
      <c r="B451" s="156" t="s">
        <v>17</v>
      </c>
      <c r="C451" s="157">
        <f t="shared" ca="1" si="92"/>
        <v>62</v>
      </c>
      <c r="D451" s="158">
        <v>45565</v>
      </c>
      <c r="E451" s="158" t="str">
        <f t="shared" ref="E451:E514" ca="1" si="94">VLOOKUP(C451,$V$2:$W$9,2,TRUE)</f>
        <v>61-90 Days</v>
      </c>
      <c r="F451" s="159" t="s">
        <v>453</v>
      </c>
      <c r="G451" s="159" t="s">
        <v>532</v>
      </c>
      <c r="H451" s="161" t="s">
        <v>110</v>
      </c>
      <c r="I451" s="159">
        <v>76257.88</v>
      </c>
      <c r="J451" s="166">
        <v>0</v>
      </c>
      <c r="K451" s="159">
        <f t="shared" si="89"/>
        <v>76257.88</v>
      </c>
      <c r="L451" s="159">
        <v>7591.63</v>
      </c>
      <c r="M451" s="159">
        <v>0</v>
      </c>
      <c r="N451" s="162">
        <f t="shared" si="93"/>
        <v>7591.63</v>
      </c>
      <c r="O451" s="163">
        <f t="shared" si="90"/>
        <v>9.9552072520243146E-2</v>
      </c>
      <c r="P451" s="162">
        <f t="shared" si="87"/>
        <v>0</v>
      </c>
      <c r="Q451" s="162">
        <f t="shared" si="88"/>
        <v>7591.63</v>
      </c>
      <c r="R451" s="172">
        <f t="shared" si="91"/>
        <v>379.58150000000001</v>
      </c>
      <c r="T451" s="171">
        <f t="shared" ref="T451:T514" si="95">Q451-R451-S451</f>
        <v>7212.0484999999999</v>
      </c>
      <c r="U451" s="171"/>
    </row>
    <row r="452" spans="1:21">
      <c r="A452" s="155">
        <v>45534</v>
      </c>
      <c r="B452" s="156" t="s">
        <v>17</v>
      </c>
      <c r="C452" s="157">
        <f t="shared" ca="1" si="92"/>
        <v>62</v>
      </c>
      <c r="D452" s="158">
        <v>45566</v>
      </c>
      <c r="E452" s="158" t="str">
        <f t="shared" ca="1" si="94"/>
        <v>61-90 Days</v>
      </c>
      <c r="F452" s="159" t="s">
        <v>453</v>
      </c>
      <c r="G452" s="159" t="s">
        <v>533</v>
      </c>
      <c r="H452" s="161" t="s">
        <v>110</v>
      </c>
      <c r="I452" s="159">
        <v>55747.27</v>
      </c>
      <c r="J452" s="166">
        <v>0</v>
      </c>
      <c r="K452" s="159">
        <f t="shared" si="89"/>
        <v>55747.27</v>
      </c>
      <c r="L452" s="159">
        <v>5549.75</v>
      </c>
      <c r="M452" s="159">
        <v>0</v>
      </c>
      <c r="N452" s="162">
        <f t="shared" si="93"/>
        <v>5549.75</v>
      </c>
      <c r="O452" s="163">
        <f t="shared" si="90"/>
        <v>9.9551960122890332E-2</v>
      </c>
      <c r="P452" s="162">
        <f t="shared" si="87"/>
        <v>0</v>
      </c>
      <c r="Q452" s="162">
        <f t="shared" si="88"/>
        <v>5549.75</v>
      </c>
      <c r="R452" s="172">
        <f t="shared" si="91"/>
        <v>277.48750000000001</v>
      </c>
      <c r="T452" s="171">
        <f t="shared" si="95"/>
        <v>5272.2624999999998</v>
      </c>
      <c r="U452" s="171"/>
    </row>
    <row r="453" spans="1:21">
      <c r="A453" s="155">
        <v>45534</v>
      </c>
      <c r="B453" s="156" t="s">
        <v>17</v>
      </c>
      <c r="C453" s="157">
        <f t="shared" ca="1" si="92"/>
        <v>62</v>
      </c>
      <c r="D453" s="158">
        <v>45567</v>
      </c>
      <c r="E453" s="158" t="str">
        <f t="shared" ca="1" si="94"/>
        <v>61-90 Days</v>
      </c>
      <c r="F453" s="159" t="s">
        <v>453</v>
      </c>
      <c r="G453" s="159">
        <v>1317980</v>
      </c>
      <c r="H453" s="161" t="s">
        <v>534</v>
      </c>
      <c r="I453" s="159">
        <v>3448088</v>
      </c>
      <c r="J453" s="166">
        <v>0</v>
      </c>
      <c r="K453" s="159">
        <f t="shared" si="89"/>
        <v>3448088</v>
      </c>
      <c r="L453" s="159">
        <v>275847</v>
      </c>
      <c r="M453" s="159">
        <v>0</v>
      </c>
      <c r="N453" s="162">
        <f t="shared" si="93"/>
        <v>275847</v>
      </c>
      <c r="O453" s="163">
        <f t="shared" si="90"/>
        <v>7.9999988399367991E-2</v>
      </c>
      <c r="P453" s="162">
        <f t="shared" si="87"/>
        <v>0</v>
      </c>
      <c r="Q453" s="162">
        <f t="shared" si="88"/>
        <v>275847</v>
      </c>
      <c r="R453" s="172">
        <f t="shared" si="91"/>
        <v>13792.35</v>
      </c>
      <c r="T453" s="171">
        <f t="shared" si="95"/>
        <v>262054.65</v>
      </c>
      <c r="U453" s="171"/>
    </row>
    <row r="454" spans="1:21">
      <c r="A454" s="155">
        <v>45537</v>
      </c>
      <c r="B454" s="156" t="s">
        <v>17</v>
      </c>
      <c r="C454" s="157">
        <f t="shared" ca="1" si="92"/>
        <v>59</v>
      </c>
      <c r="D454" s="158">
        <v>45568</v>
      </c>
      <c r="E454" s="158" t="str">
        <f t="shared" ca="1" si="94"/>
        <v>31-60 Days</v>
      </c>
      <c r="F454" s="159" t="s">
        <v>453</v>
      </c>
      <c r="G454" s="164" t="s">
        <v>535</v>
      </c>
      <c r="H454" s="161" t="s">
        <v>351</v>
      </c>
      <c r="I454" s="159">
        <v>-8438.99</v>
      </c>
      <c r="J454" s="166">
        <v>0</v>
      </c>
      <c r="K454" s="159">
        <f t="shared" si="89"/>
        <v>-8438.99</v>
      </c>
      <c r="L454" s="159">
        <v>-1680.24</v>
      </c>
      <c r="M454" s="159">
        <v>0</v>
      </c>
      <c r="N454" s="162">
        <f t="shared" si="93"/>
        <v>-1680.24</v>
      </c>
      <c r="O454" s="163">
        <f t="shared" si="90"/>
        <v>0.19910439519421164</v>
      </c>
      <c r="P454" s="162">
        <f t="shared" si="87"/>
        <v>0</v>
      </c>
      <c r="Q454" s="162">
        <f t="shared" si="88"/>
        <v>-1680.24</v>
      </c>
      <c r="R454" s="172">
        <f t="shared" si="91"/>
        <v>-84.012</v>
      </c>
      <c r="T454" s="171">
        <f t="shared" si="95"/>
        <v>-1596.2280000000001</v>
      </c>
      <c r="U454" s="171"/>
    </row>
    <row r="455" spans="1:21">
      <c r="A455" s="155">
        <v>45537</v>
      </c>
      <c r="B455" s="156" t="s">
        <v>17</v>
      </c>
      <c r="C455" s="157">
        <f t="shared" ca="1" si="92"/>
        <v>59</v>
      </c>
      <c r="D455" s="158">
        <v>45569</v>
      </c>
      <c r="E455" s="158" t="str">
        <f t="shared" ca="1" si="94"/>
        <v>31-60 Days</v>
      </c>
      <c r="F455" s="159" t="s">
        <v>453</v>
      </c>
      <c r="G455" s="164" t="s">
        <v>536</v>
      </c>
      <c r="H455" s="161" t="s">
        <v>311</v>
      </c>
      <c r="I455" s="159">
        <v>197926.5</v>
      </c>
      <c r="J455" s="166">
        <v>0</v>
      </c>
      <c r="K455" s="159">
        <f t="shared" si="89"/>
        <v>197926.5</v>
      </c>
      <c r="L455" s="159">
        <v>19700</v>
      </c>
      <c r="M455" s="159">
        <v>0</v>
      </c>
      <c r="N455" s="162">
        <f t="shared" si="93"/>
        <v>19700</v>
      </c>
      <c r="O455" s="163">
        <f t="shared" si="90"/>
        <v>9.9531896941541437E-2</v>
      </c>
      <c r="P455" s="162">
        <v>19700</v>
      </c>
      <c r="Q455" s="162">
        <f>N455-P455</f>
        <v>0</v>
      </c>
      <c r="R455" s="172">
        <f t="shared" si="91"/>
        <v>0</v>
      </c>
      <c r="T455" s="171">
        <f t="shared" si="95"/>
        <v>0</v>
      </c>
      <c r="U455" s="171"/>
    </row>
    <row r="456" spans="1:21">
      <c r="A456" s="155">
        <v>45544</v>
      </c>
      <c r="B456" s="156" t="s">
        <v>17</v>
      </c>
      <c r="C456" s="157">
        <f t="shared" ca="1" si="92"/>
        <v>52</v>
      </c>
      <c r="D456" s="158">
        <v>45570</v>
      </c>
      <c r="E456" s="158" t="str">
        <f t="shared" ca="1" si="94"/>
        <v>31-60 Days</v>
      </c>
      <c r="F456" s="159" t="s">
        <v>453</v>
      </c>
      <c r="G456" s="164" t="s">
        <v>537</v>
      </c>
      <c r="H456" s="161" t="s">
        <v>311</v>
      </c>
      <c r="I456" s="159">
        <v>49812.15</v>
      </c>
      <c r="J456" s="159">
        <f>I456</f>
        <v>49812.15</v>
      </c>
      <c r="K456" s="159">
        <f t="shared" si="89"/>
        <v>0</v>
      </c>
      <c r="L456" s="159">
        <v>9917.7999999999993</v>
      </c>
      <c r="M456" s="159">
        <v>0</v>
      </c>
      <c r="N456" s="162">
        <f t="shared" si="93"/>
        <v>9917.7999999999993</v>
      </c>
      <c r="O456" s="163">
        <f t="shared" si="90"/>
        <v>0.19910403385519396</v>
      </c>
      <c r="P456" s="162">
        <v>0</v>
      </c>
      <c r="Q456" s="162">
        <f t="shared" ref="Q456:Q489" si="96">O456*K456</f>
        <v>0</v>
      </c>
      <c r="R456" s="172">
        <f t="shared" si="91"/>
        <v>0</v>
      </c>
      <c r="T456" s="171">
        <f t="shared" si="95"/>
        <v>0</v>
      </c>
      <c r="U456" s="171"/>
    </row>
    <row r="457" spans="1:21">
      <c r="A457" s="155">
        <v>45547</v>
      </c>
      <c r="B457" s="156" t="s">
        <v>17</v>
      </c>
      <c r="C457" s="157">
        <f t="shared" ca="1" si="92"/>
        <v>49</v>
      </c>
      <c r="D457" s="158">
        <v>45571</v>
      </c>
      <c r="E457" s="158" t="str">
        <f t="shared" ca="1" si="94"/>
        <v>31-60 Days</v>
      </c>
      <c r="F457" s="159" t="s">
        <v>453</v>
      </c>
      <c r="G457" s="164" t="s">
        <v>538</v>
      </c>
      <c r="H457" s="161" t="s">
        <v>539</v>
      </c>
      <c r="I457" s="159">
        <v>6898932</v>
      </c>
      <c r="J457" s="159">
        <v>0</v>
      </c>
      <c r="K457" s="159">
        <f t="shared" si="89"/>
        <v>6898932</v>
      </c>
      <c r="L457" s="159">
        <v>549442.06999999995</v>
      </c>
      <c r="M457" s="159">
        <v>0</v>
      </c>
      <c r="N457" s="162">
        <f t="shared" si="93"/>
        <v>549442.06999999995</v>
      </c>
      <c r="O457" s="163">
        <f t="shared" si="90"/>
        <v>7.9641612643812101E-2</v>
      </c>
      <c r="P457" s="162">
        <f t="shared" ref="P457:P489" si="97">O457*J457</f>
        <v>0</v>
      </c>
      <c r="Q457" s="162">
        <f t="shared" si="96"/>
        <v>549442.06999999995</v>
      </c>
      <c r="R457" s="172">
        <f t="shared" si="91"/>
        <v>27472.103499999997</v>
      </c>
      <c r="T457" s="171">
        <f t="shared" si="95"/>
        <v>521969.96649999998</v>
      </c>
      <c r="U457" s="171"/>
    </row>
    <row r="458" spans="1:21">
      <c r="A458" s="155">
        <v>45548</v>
      </c>
      <c r="B458" s="156" t="s">
        <v>17</v>
      </c>
      <c r="C458" s="157">
        <f t="shared" ca="1" si="92"/>
        <v>48</v>
      </c>
      <c r="D458" s="158">
        <v>45572</v>
      </c>
      <c r="E458" s="158" t="str">
        <f t="shared" ca="1" si="94"/>
        <v>31-60 Days</v>
      </c>
      <c r="F458" s="159" t="s">
        <v>453</v>
      </c>
      <c r="G458" s="164" t="s">
        <v>540</v>
      </c>
      <c r="H458" s="156" t="s">
        <v>437</v>
      </c>
      <c r="I458" s="159">
        <v>502250</v>
      </c>
      <c r="J458" s="159">
        <v>502250</v>
      </c>
      <c r="K458" s="159">
        <f t="shared" si="89"/>
        <v>0</v>
      </c>
      <c r="L458" s="159">
        <v>50000</v>
      </c>
      <c r="M458" s="159">
        <v>0</v>
      </c>
      <c r="N458" s="162">
        <f t="shared" si="93"/>
        <v>50000</v>
      </c>
      <c r="O458" s="163">
        <f t="shared" si="90"/>
        <v>9.9552015928322551E-2</v>
      </c>
      <c r="P458" s="162">
        <f t="shared" si="97"/>
        <v>50000</v>
      </c>
      <c r="Q458" s="162">
        <f t="shared" si="96"/>
        <v>0</v>
      </c>
      <c r="R458" s="172">
        <f t="shared" si="91"/>
        <v>0</v>
      </c>
      <c r="T458" s="171">
        <f t="shared" si="95"/>
        <v>0</v>
      </c>
      <c r="U458" s="171"/>
    </row>
    <row r="459" spans="1:21">
      <c r="A459" s="155">
        <v>45551</v>
      </c>
      <c r="B459" s="156" t="s">
        <v>17</v>
      </c>
      <c r="C459" s="157">
        <f t="shared" ca="1" si="92"/>
        <v>45</v>
      </c>
      <c r="D459" s="158">
        <v>45574</v>
      </c>
      <c r="E459" s="158" t="str">
        <f t="shared" ca="1" si="94"/>
        <v>31-60 Days</v>
      </c>
      <c r="F459" s="159" t="s">
        <v>453</v>
      </c>
      <c r="G459" s="164" t="s">
        <v>541</v>
      </c>
      <c r="H459" s="156" t="s">
        <v>542</v>
      </c>
      <c r="I459" s="159">
        <v>815752.67</v>
      </c>
      <c r="J459" s="159">
        <f>203938+203938</f>
        <v>407876</v>
      </c>
      <c r="K459" s="159">
        <f t="shared" si="89"/>
        <v>407876.67000000004</v>
      </c>
      <c r="L459" s="159">
        <v>80170.5</v>
      </c>
      <c r="M459" s="159">
        <v>0</v>
      </c>
      <c r="N459" s="162">
        <f t="shared" si="93"/>
        <v>80170.5</v>
      </c>
      <c r="O459" s="163">
        <f t="shared" si="90"/>
        <v>9.8277949859483751E-2</v>
      </c>
      <c r="P459" s="162">
        <f t="shared" si="97"/>
        <v>40085.217076886795</v>
      </c>
      <c r="Q459" s="162">
        <f t="shared" si="96"/>
        <v>40085.282923113205</v>
      </c>
      <c r="R459" s="172">
        <f t="shared" si="91"/>
        <v>2004.2641461556605</v>
      </c>
      <c r="T459" s="171">
        <f t="shared" si="95"/>
        <v>38081.018776957542</v>
      </c>
      <c r="U459" s="171"/>
    </row>
    <row r="460" spans="1:21">
      <c r="A460" s="155">
        <v>45551</v>
      </c>
      <c r="B460" s="156" t="s">
        <v>17</v>
      </c>
      <c r="C460" s="157">
        <f t="shared" ca="1" si="92"/>
        <v>45</v>
      </c>
      <c r="D460" s="158">
        <v>45601</v>
      </c>
      <c r="E460" s="158" t="str">
        <f t="shared" ca="1" si="94"/>
        <v>31-60 Days</v>
      </c>
      <c r="F460" s="159" t="s">
        <v>453</v>
      </c>
      <c r="G460" s="164" t="s">
        <v>751</v>
      </c>
      <c r="H460" s="156" t="s">
        <v>572</v>
      </c>
      <c r="I460" s="159">
        <v>-7851866.9000000004</v>
      </c>
      <c r="K460" s="159">
        <f t="shared" si="89"/>
        <v>-7851866.9000000004</v>
      </c>
      <c r="L460" s="159">
        <v>-781669.18</v>
      </c>
      <c r="M460" s="159">
        <v>0</v>
      </c>
      <c r="N460" s="162">
        <f t="shared" si="93"/>
        <v>-781669.18</v>
      </c>
      <c r="O460" s="163">
        <f t="shared" si="90"/>
        <v>9.9552016094414442E-2</v>
      </c>
      <c r="P460" s="162">
        <f t="shared" si="97"/>
        <v>0</v>
      </c>
      <c r="Q460" s="162">
        <f t="shared" si="96"/>
        <v>-781669.18</v>
      </c>
      <c r="R460" s="172">
        <f t="shared" si="91"/>
        <v>-39083.459000000003</v>
      </c>
      <c r="T460" s="171">
        <f t="shared" si="95"/>
        <v>-742585.72100000002</v>
      </c>
      <c r="U460" s="171"/>
    </row>
    <row r="461" spans="1:21">
      <c r="A461" s="155">
        <v>45551</v>
      </c>
      <c r="B461" s="156" t="s">
        <v>17</v>
      </c>
      <c r="C461" s="157">
        <f t="shared" ca="1" si="92"/>
        <v>45</v>
      </c>
      <c r="D461" s="158">
        <v>45602</v>
      </c>
      <c r="E461" s="158" t="str">
        <f t="shared" ca="1" si="94"/>
        <v>31-60 Days</v>
      </c>
      <c r="F461" s="159" t="s">
        <v>453</v>
      </c>
      <c r="G461" s="164" t="s">
        <v>752</v>
      </c>
      <c r="H461" s="156" t="s">
        <v>572</v>
      </c>
      <c r="I461" s="159">
        <v>7851866.9000000004</v>
      </c>
      <c r="K461" s="159">
        <f t="shared" si="89"/>
        <v>7851866.9000000004</v>
      </c>
      <c r="L461" s="159">
        <v>781669.18</v>
      </c>
      <c r="M461" s="159">
        <v>0</v>
      </c>
      <c r="N461" s="162">
        <f t="shared" si="93"/>
        <v>781669.18</v>
      </c>
      <c r="O461" s="163">
        <f t="shared" si="90"/>
        <v>9.9552016094414442E-2</v>
      </c>
      <c r="P461" s="162">
        <f t="shared" si="97"/>
        <v>0</v>
      </c>
      <c r="Q461" s="162">
        <f t="shared" si="96"/>
        <v>781669.18</v>
      </c>
      <c r="R461" s="172">
        <f t="shared" si="91"/>
        <v>39083.459000000003</v>
      </c>
      <c r="T461" s="171">
        <f t="shared" si="95"/>
        <v>742585.72100000002</v>
      </c>
      <c r="U461" s="171"/>
    </row>
    <row r="462" spans="1:21">
      <c r="A462" s="155">
        <v>45551</v>
      </c>
      <c r="B462" s="156" t="s">
        <v>17</v>
      </c>
      <c r="C462" s="157">
        <f t="shared" ca="1" si="92"/>
        <v>45</v>
      </c>
      <c r="D462" s="158">
        <v>45603</v>
      </c>
      <c r="E462" s="158" t="str">
        <f t="shared" ca="1" si="94"/>
        <v>31-60 Days</v>
      </c>
      <c r="F462" s="159" t="s">
        <v>453</v>
      </c>
      <c r="G462" s="164" t="s">
        <v>673</v>
      </c>
      <c r="H462" s="156" t="s">
        <v>572</v>
      </c>
      <c r="I462" s="159">
        <v>6999116.9800000004</v>
      </c>
      <c r="J462" s="166">
        <v>6999117</v>
      </c>
      <c r="K462" s="159">
        <f t="shared" si="89"/>
        <v>-1.9999999552965164E-2</v>
      </c>
      <c r="L462" s="159">
        <v>696776.21</v>
      </c>
      <c r="M462" s="159">
        <v>-696776</v>
      </c>
      <c r="N462" s="162">
        <f t="shared" si="93"/>
        <v>0.2099999999627471</v>
      </c>
      <c r="O462" s="163">
        <f t="shared" si="90"/>
        <v>3.0003784843548518E-8</v>
      </c>
      <c r="P462" s="162">
        <f t="shared" si="97"/>
        <v>0.21000000056282278</v>
      </c>
      <c r="Q462" s="162">
        <f t="shared" si="96"/>
        <v>-6.0007568345823333E-10</v>
      </c>
      <c r="R462" s="172">
        <f t="shared" si="91"/>
        <v>-3.000378417291167E-11</v>
      </c>
      <c r="T462" s="171">
        <f t="shared" si="95"/>
        <v>-5.700718992853217E-10</v>
      </c>
      <c r="U462" s="171"/>
    </row>
    <row r="463" spans="1:21">
      <c r="A463" s="155">
        <v>45552</v>
      </c>
      <c r="B463" s="156" t="s">
        <v>17</v>
      </c>
      <c r="C463" s="157">
        <f t="shared" ca="1" si="92"/>
        <v>44</v>
      </c>
      <c r="D463" s="158">
        <v>45604</v>
      </c>
      <c r="E463" s="158" t="str">
        <f t="shared" ca="1" si="94"/>
        <v>31-60 Days</v>
      </c>
      <c r="F463" s="159" t="s">
        <v>453</v>
      </c>
      <c r="G463" s="164" t="s">
        <v>753</v>
      </c>
      <c r="H463" s="156" t="s">
        <v>754</v>
      </c>
      <c r="I463" s="159">
        <v>77145.600000000006</v>
      </c>
      <c r="K463" s="159">
        <f t="shared" si="89"/>
        <v>77145.600000000006</v>
      </c>
      <c r="L463" s="159">
        <v>15360</v>
      </c>
      <c r="M463" s="159">
        <v>0</v>
      </c>
      <c r="N463" s="162">
        <f t="shared" si="93"/>
        <v>15360</v>
      </c>
      <c r="O463" s="163">
        <f t="shared" si="90"/>
        <v>0.19910403185664508</v>
      </c>
      <c r="P463" s="162">
        <f t="shared" si="97"/>
        <v>0</v>
      </c>
      <c r="Q463" s="162">
        <f t="shared" si="96"/>
        <v>15360</v>
      </c>
      <c r="R463" s="172">
        <f t="shared" si="91"/>
        <v>768</v>
      </c>
      <c r="T463" s="171">
        <f t="shared" si="95"/>
        <v>14592</v>
      </c>
      <c r="U463" s="171"/>
    </row>
    <row r="464" spans="1:21">
      <c r="A464" s="155">
        <v>45554</v>
      </c>
      <c r="B464" s="156" t="s">
        <v>17</v>
      </c>
      <c r="C464" s="157">
        <f t="shared" ca="1" si="92"/>
        <v>42</v>
      </c>
      <c r="D464" s="158">
        <v>45575</v>
      </c>
      <c r="E464" s="158" t="str">
        <f t="shared" ca="1" si="94"/>
        <v>31-60 Days</v>
      </c>
      <c r="F464" s="159" t="s">
        <v>453</v>
      </c>
      <c r="G464" s="164" t="s">
        <v>543</v>
      </c>
      <c r="H464" s="156" t="s">
        <v>90</v>
      </c>
      <c r="I464" s="159">
        <v>-76251.429999999993</v>
      </c>
      <c r="J464" s="159">
        <v>0</v>
      </c>
      <c r="K464" s="159">
        <f t="shared" si="89"/>
        <v>-76251.429999999993</v>
      </c>
      <c r="L464" s="159">
        <v>-7590.98</v>
      </c>
      <c r="M464" s="159">
        <v>0</v>
      </c>
      <c r="N464" s="162">
        <f t="shared" si="93"/>
        <v>-7590.98</v>
      </c>
      <c r="O464" s="163">
        <f t="shared" si="90"/>
        <v>9.9551969058154055E-2</v>
      </c>
      <c r="P464" s="162">
        <f t="shared" si="97"/>
        <v>0</v>
      </c>
      <c r="Q464" s="162">
        <f t="shared" si="96"/>
        <v>-7590.98</v>
      </c>
      <c r="R464" s="172">
        <f t="shared" si="91"/>
        <v>-379.54899999999998</v>
      </c>
      <c r="T464" s="171">
        <f t="shared" si="95"/>
        <v>-7211.4309999999996</v>
      </c>
      <c r="U464" s="171"/>
    </row>
    <row r="465" spans="1:21">
      <c r="A465" s="155">
        <v>45554</v>
      </c>
      <c r="B465" s="156" t="s">
        <v>17</v>
      </c>
      <c r="C465" s="157">
        <f t="shared" ca="1" si="92"/>
        <v>42</v>
      </c>
      <c r="D465" s="158">
        <v>45576</v>
      </c>
      <c r="E465" s="158" t="str">
        <f t="shared" ca="1" si="94"/>
        <v>31-60 Days</v>
      </c>
      <c r="F465" s="159" t="s">
        <v>453</v>
      </c>
      <c r="G465" s="164" t="s">
        <v>544</v>
      </c>
      <c r="H465" s="156" t="s">
        <v>90</v>
      </c>
      <c r="I465" s="159">
        <v>146297.39000000001</v>
      </c>
      <c r="J465" s="159">
        <v>0</v>
      </c>
      <c r="K465" s="159">
        <f t="shared" si="89"/>
        <v>146297.39000000001</v>
      </c>
      <c r="L465" s="159">
        <v>14564.2</v>
      </c>
      <c r="M465" s="159">
        <v>0</v>
      </c>
      <c r="N465" s="162">
        <f t="shared" si="93"/>
        <v>14564.2</v>
      </c>
      <c r="O465" s="163">
        <f t="shared" si="90"/>
        <v>9.9552015247845502E-2</v>
      </c>
      <c r="P465" s="162">
        <f t="shared" si="97"/>
        <v>0</v>
      </c>
      <c r="Q465" s="162">
        <f t="shared" si="96"/>
        <v>14564.2</v>
      </c>
      <c r="R465" s="172">
        <f t="shared" si="91"/>
        <v>728.21</v>
      </c>
      <c r="T465" s="171">
        <f t="shared" si="95"/>
        <v>13835.990000000002</v>
      </c>
      <c r="U465" s="171"/>
    </row>
    <row r="466" spans="1:21">
      <c r="A466" s="155">
        <v>45558</v>
      </c>
      <c r="B466" s="156" t="s">
        <v>17</v>
      </c>
      <c r="C466" s="157">
        <f t="shared" ca="1" si="92"/>
        <v>38</v>
      </c>
      <c r="D466" s="158">
        <v>45577</v>
      </c>
      <c r="E466" s="158" t="str">
        <f t="shared" ca="1" si="94"/>
        <v>31-60 Days</v>
      </c>
      <c r="F466" s="159" t="s">
        <v>453</v>
      </c>
      <c r="G466" s="164" t="s">
        <v>545</v>
      </c>
      <c r="H466" s="156" t="s">
        <v>320</v>
      </c>
      <c r="I466" s="159">
        <v>179170.94</v>
      </c>
      <c r="J466" s="159">
        <f t="shared" ref="J466:J473" si="98">I466</f>
        <v>179170.94</v>
      </c>
      <c r="K466" s="159">
        <f t="shared" si="89"/>
        <v>0</v>
      </c>
      <c r="L466" s="159">
        <v>17836.830000000002</v>
      </c>
      <c r="M466" s="166">
        <v>0</v>
      </c>
      <c r="N466" s="162">
        <f t="shared" si="93"/>
        <v>17836.830000000002</v>
      </c>
      <c r="O466" s="163">
        <f t="shared" si="90"/>
        <v>9.9552025568432026E-2</v>
      </c>
      <c r="P466" s="162">
        <f t="shared" si="97"/>
        <v>17836.830000000002</v>
      </c>
      <c r="Q466" s="162">
        <f t="shared" si="96"/>
        <v>0</v>
      </c>
      <c r="R466" s="172">
        <f t="shared" si="91"/>
        <v>0</v>
      </c>
      <c r="T466" s="171">
        <f t="shared" si="95"/>
        <v>0</v>
      </c>
      <c r="U466" s="171"/>
    </row>
    <row r="467" spans="1:21">
      <c r="A467" s="155">
        <v>45558</v>
      </c>
      <c r="B467" s="156" t="s">
        <v>17</v>
      </c>
      <c r="C467" s="157">
        <f t="shared" ca="1" si="92"/>
        <v>38</v>
      </c>
      <c r="D467" s="158">
        <v>45578</v>
      </c>
      <c r="E467" s="158" t="str">
        <f t="shared" ca="1" si="94"/>
        <v>31-60 Days</v>
      </c>
      <c r="F467" s="159" t="s">
        <v>453</v>
      </c>
      <c r="G467" s="164" t="s">
        <v>546</v>
      </c>
      <c r="H467" s="156" t="s">
        <v>320</v>
      </c>
      <c r="I467" s="159">
        <v>105630.2</v>
      </c>
      <c r="J467" s="159">
        <f t="shared" si="98"/>
        <v>105630.2</v>
      </c>
      <c r="K467" s="159">
        <f t="shared" si="89"/>
        <v>0</v>
      </c>
      <c r="L467" s="159">
        <v>10515.7</v>
      </c>
      <c r="M467" s="166">
        <v>0</v>
      </c>
      <c r="N467" s="162">
        <f t="shared" si="93"/>
        <v>10515.7</v>
      </c>
      <c r="O467" s="163">
        <f t="shared" si="90"/>
        <v>9.9552022054298875E-2</v>
      </c>
      <c r="P467" s="162">
        <f t="shared" si="97"/>
        <v>10515.7</v>
      </c>
      <c r="Q467" s="162">
        <f t="shared" si="96"/>
        <v>0</v>
      </c>
      <c r="R467" s="172">
        <f t="shared" si="91"/>
        <v>0</v>
      </c>
      <c r="T467" s="171">
        <f t="shared" si="95"/>
        <v>0</v>
      </c>
      <c r="U467" s="171"/>
    </row>
    <row r="468" spans="1:21">
      <c r="A468" s="155">
        <v>45558</v>
      </c>
      <c r="B468" s="156" t="s">
        <v>17</v>
      </c>
      <c r="C468" s="157">
        <f t="shared" ca="1" si="92"/>
        <v>38</v>
      </c>
      <c r="D468" s="158">
        <v>45579</v>
      </c>
      <c r="E468" s="158" t="str">
        <f t="shared" ca="1" si="94"/>
        <v>31-60 Days</v>
      </c>
      <c r="F468" s="159" t="s">
        <v>453</v>
      </c>
      <c r="G468" s="164" t="s">
        <v>547</v>
      </c>
      <c r="H468" s="156" t="s">
        <v>320</v>
      </c>
      <c r="I468" s="159">
        <v>162023.85</v>
      </c>
      <c r="J468" s="159">
        <f t="shared" si="98"/>
        <v>162023.85</v>
      </c>
      <c r="K468" s="159">
        <f t="shared" si="89"/>
        <v>0</v>
      </c>
      <c r="L468" s="159">
        <v>16129.8</v>
      </c>
      <c r="M468" s="166">
        <v>0</v>
      </c>
      <c r="N468" s="162">
        <f t="shared" si="93"/>
        <v>16129.8</v>
      </c>
      <c r="O468" s="163">
        <f t="shared" si="90"/>
        <v>9.9552010398469101E-2</v>
      </c>
      <c r="P468" s="162">
        <f t="shared" si="97"/>
        <v>16129.8</v>
      </c>
      <c r="Q468" s="162">
        <f t="shared" si="96"/>
        <v>0</v>
      </c>
      <c r="R468" s="172">
        <f t="shared" si="91"/>
        <v>0</v>
      </c>
      <c r="T468" s="171">
        <f t="shared" si="95"/>
        <v>0</v>
      </c>
      <c r="U468" s="171"/>
    </row>
    <row r="469" spans="1:21">
      <c r="A469" s="155">
        <v>45559</v>
      </c>
      <c r="B469" s="156" t="s">
        <v>17</v>
      </c>
      <c r="C469" s="157">
        <f t="shared" ca="1" si="92"/>
        <v>37</v>
      </c>
      <c r="D469" s="158">
        <v>45580</v>
      </c>
      <c r="E469" s="158" t="str">
        <f t="shared" ca="1" si="94"/>
        <v>31-60 Days</v>
      </c>
      <c r="F469" s="159" t="s">
        <v>453</v>
      </c>
      <c r="G469" s="164" t="s">
        <v>548</v>
      </c>
      <c r="H469" s="156" t="s">
        <v>549</v>
      </c>
      <c r="I469" s="159">
        <v>7031.5</v>
      </c>
      <c r="J469" s="159">
        <f t="shared" si="98"/>
        <v>7031.5</v>
      </c>
      <c r="K469" s="159">
        <f t="shared" si="89"/>
        <v>0</v>
      </c>
      <c r="L469" s="159">
        <v>1750</v>
      </c>
      <c r="M469" s="166">
        <v>0</v>
      </c>
      <c r="N469" s="162">
        <f t="shared" si="93"/>
        <v>1750</v>
      </c>
      <c r="O469" s="163">
        <f t="shared" si="90"/>
        <v>0.24888003982080636</v>
      </c>
      <c r="P469" s="162">
        <f t="shared" si="97"/>
        <v>1750</v>
      </c>
      <c r="Q469" s="162">
        <f t="shared" si="96"/>
        <v>0</v>
      </c>
      <c r="R469" s="172">
        <f t="shared" si="91"/>
        <v>0</v>
      </c>
      <c r="T469" s="171">
        <f t="shared" si="95"/>
        <v>0</v>
      </c>
      <c r="U469" s="171"/>
    </row>
    <row r="470" spans="1:21">
      <c r="A470" s="155">
        <v>45559</v>
      </c>
      <c r="B470" s="156" t="s">
        <v>17</v>
      </c>
      <c r="C470" s="157">
        <f t="shared" ca="1" si="92"/>
        <v>37</v>
      </c>
      <c r="D470" s="158">
        <v>45581</v>
      </c>
      <c r="E470" s="158" t="str">
        <f t="shared" ca="1" si="94"/>
        <v>31-60 Days</v>
      </c>
      <c r="F470" s="159" t="s">
        <v>453</v>
      </c>
      <c r="G470" s="164" t="s">
        <v>550</v>
      </c>
      <c r="H470" s="156" t="s">
        <v>549</v>
      </c>
      <c r="I470" s="159">
        <v>5022.5</v>
      </c>
      <c r="J470" s="159">
        <f t="shared" si="98"/>
        <v>5022.5</v>
      </c>
      <c r="K470" s="159">
        <f t="shared" si="89"/>
        <v>0</v>
      </c>
      <c r="L470" s="159">
        <v>500</v>
      </c>
      <c r="M470" s="166">
        <v>0</v>
      </c>
      <c r="N470" s="162">
        <f t="shared" si="93"/>
        <v>500</v>
      </c>
      <c r="O470" s="163">
        <f t="shared" si="90"/>
        <v>9.9552015928322551E-2</v>
      </c>
      <c r="P470" s="162">
        <f t="shared" si="97"/>
        <v>500</v>
      </c>
      <c r="Q470" s="162">
        <f t="shared" si="96"/>
        <v>0</v>
      </c>
      <c r="R470" s="172">
        <f t="shared" si="91"/>
        <v>0</v>
      </c>
      <c r="T470" s="171">
        <f t="shared" si="95"/>
        <v>0</v>
      </c>
      <c r="U470" s="171"/>
    </row>
    <row r="471" spans="1:21">
      <c r="A471" s="155">
        <v>45559</v>
      </c>
      <c r="B471" s="156" t="s">
        <v>17</v>
      </c>
      <c r="C471" s="157">
        <f t="shared" ca="1" si="92"/>
        <v>37</v>
      </c>
      <c r="D471" s="158">
        <v>45582</v>
      </c>
      <c r="E471" s="158" t="str">
        <f t="shared" ca="1" si="94"/>
        <v>31-60 Days</v>
      </c>
      <c r="F471" s="159" t="s">
        <v>453</v>
      </c>
      <c r="G471" s="164" t="s">
        <v>551</v>
      </c>
      <c r="H471" s="156" t="s">
        <v>549</v>
      </c>
      <c r="I471" s="159">
        <v>22601.25</v>
      </c>
      <c r="J471" s="159">
        <f t="shared" si="98"/>
        <v>22601.25</v>
      </c>
      <c r="K471" s="159">
        <f t="shared" si="89"/>
        <v>0</v>
      </c>
      <c r="L471" s="159">
        <v>2250</v>
      </c>
      <c r="M471" s="166">
        <v>0</v>
      </c>
      <c r="N471" s="162">
        <f t="shared" si="93"/>
        <v>2250</v>
      </c>
      <c r="O471" s="163">
        <f t="shared" si="90"/>
        <v>9.9552015928322551E-2</v>
      </c>
      <c r="P471" s="162">
        <f t="shared" si="97"/>
        <v>2250</v>
      </c>
      <c r="Q471" s="162">
        <f t="shared" si="96"/>
        <v>0</v>
      </c>
      <c r="R471" s="172">
        <f t="shared" si="91"/>
        <v>0</v>
      </c>
      <c r="T471" s="171">
        <f t="shared" si="95"/>
        <v>0</v>
      </c>
      <c r="U471" s="171"/>
    </row>
    <row r="472" spans="1:21">
      <c r="A472" s="155">
        <v>45559</v>
      </c>
      <c r="B472" s="156" t="s">
        <v>17</v>
      </c>
      <c r="C472" s="157">
        <f t="shared" ca="1" si="92"/>
        <v>37</v>
      </c>
      <c r="D472" s="158">
        <v>45583</v>
      </c>
      <c r="E472" s="158" t="str">
        <f t="shared" ca="1" si="94"/>
        <v>31-60 Days</v>
      </c>
      <c r="F472" s="159" t="s">
        <v>453</v>
      </c>
      <c r="G472" s="164" t="s">
        <v>552</v>
      </c>
      <c r="H472" s="156" t="s">
        <v>549</v>
      </c>
      <c r="I472" s="159">
        <v>91219.65</v>
      </c>
      <c r="J472" s="159">
        <f t="shared" si="98"/>
        <v>91219.65</v>
      </c>
      <c r="K472" s="159">
        <f t="shared" si="89"/>
        <v>0</v>
      </c>
      <c r="L472" s="159">
        <v>18162.2</v>
      </c>
      <c r="M472" s="166">
        <v>0</v>
      </c>
      <c r="N472" s="162">
        <f t="shared" si="93"/>
        <v>18162.2</v>
      </c>
      <c r="O472" s="163">
        <f t="shared" si="90"/>
        <v>0.19910403076530114</v>
      </c>
      <c r="P472" s="162">
        <f t="shared" si="97"/>
        <v>18162.2</v>
      </c>
      <c r="Q472" s="162">
        <f t="shared" si="96"/>
        <v>0</v>
      </c>
      <c r="R472" s="172">
        <f t="shared" si="91"/>
        <v>0</v>
      </c>
      <c r="T472" s="171">
        <f t="shared" si="95"/>
        <v>0</v>
      </c>
      <c r="U472" s="171"/>
    </row>
    <row r="473" spans="1:21">
      <c r="A473" s="155">
        <v>45559</v>
      </c>
      <c r="B473" s="156" t="s">
        <v>17</v>
      </c>
      <c r="C473" s="157">
        <f t="shared" ca="1" si="92"/>
        <v>37</v>
      </c>
      <c r="D473" s="158">
        <v>45584</v>
      </c>
      <c r="E473" s="158" t="str">
        <f t="shared" ca="1" si="94"/>
        <v>31-60 Days</v>
      </c>
      <c r="F473" s="159" t="s">
        <v>453</v>
      </c>
      <c r="G473" s="164" t="s">
        <v>553</v>
      </c>
      <c r="H473" s="156" t="s">
        <v>549</v>
      </c>
      <c r="I473" s="159">
        <v>22802.15</v>
      </c>
      <c r="J473" s="159">
        <f t="shared" si="98"/>
        <v>22802.15</v>
      </c>
      <c r="K473" s="159">
        <f t="shared" si="89"/>
        <v>0</v>
      </c>
      <c r="L473" s="159">
        <v>4540</v>
      </c>
      <c r="M473" s="166">
        <v>0</v>
      </c>
      <c r="N473" s="162">
        <f t="shared" si="93"/>
        <v>4540</v>
      </c>
      <c r="O473" s="163">
        <f t="shared" si="90"/>
        <v>0.19910403185664508</v>
      </c>
      <c r="P473" s="162">
        <f t="shared" si="97"/>
        <v>4540</v>
      </c>
      <c r="Q473" s="162">
        <f t="shared" si="96"/>
        <v>0</v>
      </c>
      <c r="R473" s="172">
        <f t="shared" si="91"/>
        <v>0</v>
      </c>
      <c r="T473" s="171">
        <f t="shared" si="95"/>
        <v>0</v>
      </c>
      <c r="U473" s="171"/>
    </row>
    <row r="474" spans="1:21">
      <c r="A474" s="155">
        <v>45561</v>
      </c>
      <c r="B474" s="156" t="s">
        <v>17</v>
      </c>
      <c r="C474" s="157">
        <f t="shared" ca="1" si="92"/>
        <v>35</v>
      </c>
      <c r="D474" s="158">
        <v>45585</v>
      </c>
      <c r="E474" s="158" t="str">
        <f t="shared" ca="1" si="94"/>
        <v>31-60 Days</v>
      </c>
      <c r="F474" s="159" t="s">
        <v>453</v>
      </c>
      <c r="G474" s="164" t="s">
        <v>554</v>
      </c>
      <c r="H474" s="156" t="s">
        <v>20</v>
      </c>
      <c r="I474" s="159">
        <v>511813.14</v>
      </c>
      <c r="J474" s="159">
        <v>0</v>
      </c>
      <c r="K474" s="159">
        <f t="shared" si="89"/>
        <v>511813.14</v>
      </c>
      <c r="L474" s="159"/>
      <c r="M474" s="166">
        <v>0</v>
      </c>
      <c r="N474" s="162">
        <f t="shared" si="93"/>
        <v>0</v>
      </c>
      <c r="O474" s="163">
        <f t="shared" si="90"/>
        <v>0</v>
      </c>
      <c r="P474" s="162">
        <f t="shared" si="97"/>
        <v>0</v>
      </c>
      <c r="Q474" s="162">
        <f t="shared" si="96"/>
        <v>0</v>
      </c>
      <c r="R474" s="172">
        <f t="shared" si="91"/>
        <v>0</v>
      </c>
      <c r="T474" s="171">
        <f t="shared" si="95"/>
        <v>0</v>
      </c>
      <c r="U474" s="171"/>
    </row>
    <row r="475" spans="1:21">
      <c r="A475" s="155">
        <v>45561</v>
      </c>
      <c r="B475" s="156" t="s">
        <v>17</v>
      </c>
      <c r="C475" s="157">
        <f t="shared" ca="1" si="92"/>
        <v>35</v>
      </c>
      <c r="D475" s="158">
        <v>45586</v>
      </c>
      <c r="E475" s="158" t="str">
        <f t="shared" ca="1" si="94"/>
        <v>31-60 Days</v>
      </c>
      <c r="F475" s="159" t="s">
        <v>453</v>
      </c>
      <c r="G475" s="164" t="s">
        <v>555</v>
      </c>
      <c r="H475" s="156" t="s">
        <v>101</v>
      </c>
      <c r="I475" s="159">
        <v>496223</v>
      </c>
      <c r="J475" s="159">
        <v>0</v>
      </c>
      <c r="K475" s="159">
        <f t="shared" si="89"/>
        <v>496223</v>
      </c>
      <c r="L475" s="159">
        <v>49400</v>
      </c>
      <c r="M475" s="166">
        <v>0</v>
      </c>
      <c r="N475" s="162">
        <f t="shared" si="93"/>
        <v>49400</v>
      </c>
      <c r="O475" s="163">
        <f t="shared" si="90"/>
        <v>9.9552015928322551E-2</v>
      </c>
      <c r="P475" s="162">
        <f t="shared" si="97"/>
        <v>0</v>
      </c>
      <c r="Q475" s="162">
        <f t="shared" si="96"/>
        <v>49400</v>
      </c>
      <c r="R475" s="172">
        <f t="shared" si="91"/>
        <v>2470</v>
      </c>
      <c r="T475" s="171">
        <f t="shared" si="95"/>
        <v>46930</v>
      </c>
      <c r="U475" s="171"/>
    </row>
    <row r="476" spans="1:21">
      <c r="A476" s="155">
        <v>45561</v>
      </c>
      <c r="B476" s="156" t="s">
        <v>17</v>
      </c>
      <c r="C476" s="157">
        <f t="shared" ca="1" si="92"/>
        <v>35</v>
      </c>
      <c r="D476" s="158">
        <v>45587</v>
      </c>
      <c r="E476" s="158" t="str">
        <f t="shared" ca="1" si="94"/>
        <v>31-60 Days</v>
      </c>
      <c r="F476" s="159" t="s">
        <v>453</v>
      </c>
      <c r="G476" s="164" t="s">
        <v>556</v>
      </c>
      <c r="H476" s="156" t="s">
        <v>101</v>
      </c>
      <c r="I476" s="159">
        <v>435189.4</v>
      </c>
      <c r="J476" s="159">
        <v>0</v>
      </c>
      <c r="K476" s="159">
        <f t="shared" si="89"/>
        <v>435189.4</v>
      </c>
      <c r="L476" s="159"/>
      <c r="M476" s="166">
        <v>0</v>
      </c>
      <c r="N476" s="162">
        <f t="shared" si="93"/>
        <v>0</v>
      </c>
      <c r="O476" s="163">
        <f t="shared" si="90"/>
        <v>0</v>
      </c>
      <c r="P476" s="162">
        <f t="shared" si="97"/>
        <v>0</v>
      </c>
      <c r="Q476" s="162">
        <f t="shared" si="96"/>
        <v>0</v>
      </c>
      <c r="R476" s="172">
        <f t="shared" si="91"/>
        <v>0</v>
      </c>
      <c r="T476" s="171">
        <f t="shared" si="95"/>
        <v>0</v>
      </c>
      <c r="U476" s="171"/>
    </row>
    <row r="477" spans="1:21">
      <c r="A477" s="155">
        <v>45561</v>
      </c>
      <c r="B477" s="156" t="s">
        <v>17</v>
      </c>
      <c r="C477" s="157">
        <f t="shared" ca="1" si="92"/>
        <v>35</v>
      </c>
      <c r="D477" s="158">
        <v>45588</v>
      </c>
      <c r="E477" s="158" t="str">
        <f t="shared" ca="1" si="94"/>
        <v>31-60 Days</v>
      </c>
      <c r="F477" s="159" t="s">
        <v>453</v>
      </c>
      <c r="G477" s="164" t="s">
        <v>557</v>
      </c>
      <c r="H477" s="156" t="s">
        <v>558</v>
      </c>
      <c r="I477" s="159">
        <v>5357</v>
      </c>
      <c r="J477" s="159">
        <v>0</v>
      </c>
      <c r="K477" s="159">
        <f t="shared" si="89"/>
        <v>5357</v>
      </c>
      <c r="L477" s="159">
        <v>1333.25</v>
      </c>
      <c r="M477" s="166">
        <v>0</v>
      </c>
      <c r="N477" s="162">
        <f t="shared" si="93"/>
        <v>1333.25</v>
      </c>
      <c r="O477" s="163">
        <f t="shared" si="90"/>
        <v>0.24887997013253688</v>
      </c>
      <c r="P477" s="162">
        <f t="shared" si="97"/>
        <v>0</v>
      </c>
      <c r="Q477" s="162">
        <f t="shared" si="96"/>
        <v>1333.25</v>
      </c>
      <c r="R477" s="172">
        <f t="shared" si="91"/>
        <v>66.662500000000009</v>
      </c>
      <c r="T477" s="171">
        <f t="shared" si="95"/>
        <v>1266.5875000000001</v>
      </c>
      <c r="U477" s="171"/>
    </row>
    <row r="478" spans="1:21">
      <c r="A478" s="155">
        <v>45561</v>
      </c>
      <c r="B478" s="156" t="s">
        <v>17</v>
      </c>
      <c r="C478" s="157">
        <f t="shared" ca="1" si="92"/>
        <v>35</v>
      </c>
      <c r="D478" s="158">
        <v>45589</v>
      </c>
      <c r="E478" s="158" t="str">
        <f t="shared" ca="1" si="94"/>
        <v>31-60 Days</v>
      </c>
      <c r="F478" s="159" t="s">
        <v>453</v>
      </c>
      <c r="G478" s="164" t="s">
        <v>559</v>
      </c>
      <c r="H478" s="156" t="s">
        <v>558</v>
      </c>
      <c r="I478" s="159">
        <v>17855.990000000002</v>
      </c>
      <c r="J478" s="159">
        <v>0</v>
      </c>
      <c r="K478" s="159">
        <f t="shared" si="89"/>
        <v>17855.990000000002</v>
      </c>
      <c r="L478" s="159">
        <v>1777.6</v>
      </c>
      <c r="M478" s="166">
        <v>0</v>
      </c>
      <c r="N478" s="162">
        <f t="shared" si="93"/>
        <v>1777.6</v>
      </c>
      <c r="O478" s="163">
        <f t="shared" si="90"/>
        <v>9.9552027078868191E-2</v>
      </c>
      <c r="P478" s="162">
        <f t="shared" si="97"/>
        <v>0</v>
      </c>
      <c r="Q478" s="162">
        <f t="shared" si="96"/>
        <v>1777.5999999999997</v>
      </c>
      <c r="R478" s="172">
        <f t="shared" si="91"/>
        <v>88.88</v>
      </c>
      <c r="T478" s="171">
        <f t="shared" si="95"/>
        <v>1688.7199999999998</v>
      </c>
      <c r="U478" s="171"/>
    </row>
    <row r="479" spans="1:21">
      <c r="A479" s="155">
        <v>45561</v>
      </c>
      <c r="B479" s="156" t="s">
        <v>17</v>
      </c>
      <c r="C479" s="157">
        <f t="shared" ca="1" si="92"/>
        <v>35</v>
      </c>
      <c r="D479" s="158">
        <v>45590</v>
      </c>
      <c r="E479" s="158" t="str">
        <f t="shared" ca="1" si="94"/>
        <v>31-60 Days</v>
      </c>
      <c r="F479" s="159" t="s">
        <v>453</v>
      </c>
      <c r="G479" s="164" t="s">
        <v>560</v>
      </c>
      <c r="H479" s="156" t="s">
        <v>558</v>
      </c>
      <c r="I479" s="167">
        <v>161855.09</v>
      </c>
      <c r="K479" s="159">
        <f t="shared" si="89"/>
        <v>161855.09</v>
      </c>
      <c r="L479" s="167">
        <v>16113</v>
      </c>
      <c r="M479" s="167">
        <v>0</v>
      </c>
      <c r="N479" s="168">
        <f t="shared" si="93"/>
        <v>16113</v>
      </c>
      <c r="O479" s="163">
        <f t="shared" si="90"/>
        <v>9.9552012852978558E-2</v>
      </c>
      <c r="P479" s="162">
        <f t="shared" si="97"/>
        <v>0</v>
      </c>
      <c r="Q479" s="162">
        <f t="shared" si="96"/>
        <v>16113.000000000002</v>
      </c>
      <c r="R479" s="172">
        <f t="shared" si="91"/>
        <v>805.65000000000009</v>
      </c>
      <c r="T479" s="171">
        <f t="shared" si="95"/>
        <v>15307.350000000002</v>
      </c>
      <c r="U479" s="171"/>
    </row>
    <row r="480" spans="1:21">
      <c r="A480" s="155">
        <v>45561</v>
      </c>
      <c r="B480" s="156" t="s">
        <v>17</v>
      </c>
      <c r="C480" s="157">
        <f t="shared" ca="1" si="92"/>
        <v>35</v>
      </c>
      <c r="D480" s="158">
        <v>45591</v>
      </c>
      <c r="E480" s="158" t="str">
        <f t="shared" ca="1" si="94"/>
        <v>31-60 Days</v>
      </c>
      <c r="F480" s="159" t="s">
        <v>453</v>
      </c>
      <c r="G480" s="164" t="s">
        <v>561</v>
      </c>
      <c r="H480" s="156" t="s">
        <v>558</v>
      </c>
      <c r="I480" s="159">
        <v>6529.25</v>
      </c>
      <c r="J480" s="159">
        <v>0</v>
      </c>
      <c r="K480" s="159">
        <f t="shared" si="89"/>
        <v>6529.25</v>
      </c>
      <c r="L480" s="159">
        <v>650</v>
      </c>
      <c r="M480" s="166">
        <v>0</v>
      </c>
      <c r="N480" s="162">
        <f t="shared" si="93"/>
        <v>650</v>
      </c>
      <c r="O480" s="163">
        <f t="shared" si="90"/>
        <v>9.9552015928322551E-2</v>
      </c>
      <c r="P480" s="162">
        <f t="shared" si="97"/>
        <v>0</v>
      </c>
      <c r="Q480" s="162">
        <f t="shared" si="96"/>
        <v>650</v>
      </c>
      <c r="R480" s="172">
        <f t="shared" si="91"/>
        <v>32.5</v>
      </c>
      <c r="T480" s="171">
        <f t="shared" si="95"/>
        <v>617.5</v>
      </c>
      <c r="U480" s="171"/>
    </row>
    <row r="481" spans="1:21">
      <c r="A481" s="155">
        <v>45561</v>
      </c>
      <c r="B481" s="156" t="s">
        <v>17</v>
      </c>
      <c r="C481" s="157">
        <f t="shared" ca="1" si="92"/>
        <v>35</v>
      </c>
      <c r="D481" s="158">
        <v>45592</v>
      </c>
      <c r="E481" s="158" t="str">
        <f t="shared" ca="1" si="94"/>
        <v>31-60 Days</v>
      </c>
      <c r="F481" s="159" t="s">
        <v>453</v>
      </c>
      <c r="G481" s="164" t="s">
        <v>562</v>
      </c>
      <c r="H481" s="156" t="s">
        <v>558</v>
      </c>
      <c r="I481" s="159">
        <v>62781.25</v>
      </c>
      <c r="J481" s="159">
        <v>0</v>
      </c>
      <c r="K481" s="159">
        <f t="shared" si="89"/>
        <v>62781.25</v>
      </c>
      <c r="L481" s="159">
        <v>6250</v>
      </c>
      <c r="M481" s="166">
        <v>0</v>
      </c>
      <c r="N481" s="162">
        <f t="shared" si="93"/>
        <v>6250</v>
      </c>
      <c r="O481" s="163">
        <f t="shared" si="90"/>
        <v>9.9552015928322551E-2</v>
      </c>
      <c r="P481" s="162">
        <f t="shared" si="97"/>
        <v>0</v>
      </c>
      <c r="Q481" s="162">
        <f t="shared" si="96"/>
        <v>6250</v>
      </c>
      <c r="R481" s="172">
        <f t="shared" si="91"/>
        <v>312.5</v>
      </c>
      <c r="T481" s="171">
        <f t="shared" si="95"/>
        <v>5937.5</v>
      </c>
      <c r="U481" s="171"/>
    </row>
    <row r="482" spans="1:21">
      <c r="A482" s="155">
        <v>45561</v>
      </c>
      <c r="B482" s="156" t="s">
        <v>17</v>
      </c>
      <c r="C482" s="157">
        <f t="shared" ca="1" si="92"/>
        <v>35</v>
      </c>
      <c r="D482" s="158">
        <v>45593</v>
      </c>
      <c r="E482" s="158" t="str">
        <f t="shared" ca="1" si="94"/>
        <v>31-60 Days</v>
      </c>
      <c r="F482" s="159" t="s">
        <v>453</v>
      </c>
      <c r="G482" s="164" t="s">
        <v>563</v>
      </c>
      <c r="H482" s="156" t="s">
        <v>558</v>
      </c>
      <c r="I482" s="159">
        <v>6402.69</v>
      </c>
      <c r="J482" s="159">
        <v>0</v>
      </c>
      <c r="K482" s="159">
        <f t="shared" si="89"/>
        <v>6402.69</v>
      </c>
      <c r="L482" s="159">
        <v>1274.8</v>
      </c>
      <c r="M482" s="166">
        <v>0</v>
      </c>
      <c r="N482" s="162">
        <f t="shared" si="93"/>
        <v>1274.8</v>
      </c>
      <c r="O482" s="163">
        <f t="shared" si="90"/>
        <v>0.19910381417810327</v>
      </c>
      <c r="P482" s="162">
        <f t="shared" si="97"/>
        <v>0</v>
      </c>
      <c r="Q482" s="162">
        <f t="shared" si="96"/>
        <v>1274.8</v>
      </c>
      <c r="R482" s="172">
        <f t="shared" si="91"/>
        <v>63.74</v>
      </c>
      <c r="T482" s="171">
        <f t="shared" si="95"/>
        <v>1211.06</v>
      </c>
      <c r="U482" s="171"/>
    </row>
    <row r="483" spans="1:21">
      <c r="A483" s="155">
        <v>45561</v>
      </c>
      <c r="B483" s="156" t="s">
        <v>17</v>
      </c>
      <c r="C483" s="157">
        <f t="shared" ca="1" si="92"/>
        <v>35</v>
      </c>
      <c r="D483" s="158">
        <v>45594</v>
      </c>
      <c r="E483" s="158" t="str">
        <f t="shared" ca="1" si="94"/>
        <v>31-60 Days</v>
      </c>
      <c r="F483" s="159" t="s">
        <v>453</v>
      </c>
      <c r="G483" s="164" t="s">
        <v>564</v>
      </c>
      <c r="H483" s="156" t="s">
        <v>558</v>
      </c>
      <c r="I483" s="159">
        <v>5022.5</v>
      </c>
      <c r="J483" s="159">
        <v>0</v>
      </c>
      <c r="K483" s="159">
        <f t="shared" si="89"/>
        <v>5022.5</v>
      </c>
      <c r="L483" s="159">
        <v>1000</v>
      </c>
      <c r="M483" s="166">
        <v>0</v>
      </c>
      <c r="N483" s="162">
        <f t="shared" si="93"/>
        <v>1000</v>
      </c>
      <c r="O483" s="163">
        <f t="shared" si="90"/>
        <v>0.1991040318566451</v>
      </c>
      <c r="P483" s="162">
        <f t="shared" si="97"/>
        <v>0</v>
      </c>
      <c r="Q483" s="162">
        <f t="shared" si="96"/>
        <v>1000</v>
      </c>
      <c r="R483" s="172">
        <f t="shared" si="91"/>
        <v>50</v>
      </c>
      <c r="T483" s="171">
        <f t="shared" si="95"/>
        <v>950</v>
      </c>
      <c r="U483" s="171"/>
    </row>
    <row r="484" spans="1:21">
      <c r="A484" s="155">
        <v>45561</v>
      </c>
      <c r="B484" s="156" t="s">
        <v>17</v>
      </c>
      <c r="C484" s="157">
        <f t="shared" ca="1" si="92"/>
        <v>35</v>
      </c>
      <c r="D484" s="158">
        <v>45595</v>
      </c>
      <c r="E484" s="158" t="str">
        <f t="shared" ca="1" si="94"/>
        <v>31-60 Days</v>
      </c>
      <c r="F484" s="159" t="s">
        <v>453</v>
      </c>
      <c r="G484" s="164" t="s">
        <v>565</v>
      </c>
      <c r="H484" s="156" t="s">
        <v>558</v>
      </c>
      <c r="I484" s="159">
        <v>157041.26</v>
      </c>
      <c r="J484" s="159">
        <v>0</v>
      </c>
      <c r="K484" s="159">
        <f t="shared" si="89"/>
        <v>157041.26</v>
      </c>
      <c r="L484" s="159">
        <v>31267.55</v>
      </c>
      <c r="M484" s="166">
        <v>0</v>
      </c>
      <c r="N484" s="162">
        <f t="shared" si="93"/>
        <v>31267.55</v>
      </c>
      <c r="O484" s="163">
        <f t="shared" si="90"/>
        <v>0.19910404437661794</v>
      </c>
      <c r="P484" s="162">
        <f t="shared" si="97"/>
        <v>0</v>
      </c>
      <c r="Q484" s="162">
        <f t="shared" si="96"/>
        <v>31267.55</v>
      </c>
      <c r="R484" s="172">
        <f t="shared" si="91"/>
        <v>1563.3775000000001</v>
      </c>
      <c r="T484" s="171">
        <f t="shared" si="95"/>
        <v>29704.172500000001</v>
      </c>
      <c r="U484" s="171"/>
    </row>
    <row r="485" spans="1:21">
      <c r="A485" s="155">
        <v>45561</v>
      </c>
      <c r="B485" s="156" t="s">
        <v>17</v>
      </c>
      <c r="C485" s="157">
        <f t="shared" ca="1" si="92"/>
        <v>35</v>
      </c>
      <c r="D485" s="158">
        <v>45596</v>
      </c>
      <c r="E485" s="158" t="str">
        <f t="shared" ca="1" si="94"/>
        <v>31-60 Days</v>
      </c>
      <c r="F485" s="159" t="s">
        <v>453</v>
      </c>
      <c r="G485" s="164" t="s">
        <v>566</v>
      </c>
      <c r="H485" s="156" t="s">
        <v>558</v>
      </c>
      <c r="I485" s="159">
        <v>879431.06</v>
      </c>
      <c r="J485" s="159">
        <v>0</v>
      </c>
      <c r="K485" s="159">
        <f t="shared" si="89"/>
        <v>879431.06</v>
      </c>
      <c r="L485" s="159">
        <v>175098.27</v>
      </c>
      <c r="M485" s="166">
        <v>0</v>
      </c>
      <c r="N485" s="162">
        <f t="shared" si="93"/>
        <v>175098.27</v>
      </c>
      <c r="O485" s="163">
        <f t="shared" si="90"/>
        <v>0.19910403210002611</v>
      </c>
      <c r="P485" s="162">
        <f t="shared" si="97"/>
        <v>0</v>
      </c>
      <c r="Q485" s="162">
        <f t="shared" si="96"/>
        <v>175098.27</v>
      </c>
      <c r="R485" s="172">
        <f t="shared" si="91"/>
        <v>8754.9135000000006</v>
      </c>
      <c r="T485" s="171">
        <f t="shared" si="95"/>
        <v>166343.35649999999</v>
      </c>
      <c r="U485" s="171"/>
    </row>
    <row r="486" spans="1:21">
      <c r="A486" s="155">
        <v>45562</v>
      </c>
      <c r="B486" s="156" t="s">
        <v>17</v>
      </c>
      <c r="C486" s="157">
        <f t="shared" ca="1" si="92"/>
        <v>34</v>
      </c>
      <c r="D486" s="158">
        <v>45597</v>
      </c>
      <c r="E486" s="158" t="str">
        <f t="shared" ca="1" si="94"/>
        <v>31-60 Days</v>
      </c>
      <c r="F486" s="159" t="s">
        <v>453</v>
      </c>
      <c r="G486" s="164" t="s">
        <v>567</v>
      </c>
      <c r="H486" s="156" t="s">
        <v>144</v>
      </c>
      <c r="I486" s="159">
        <v>17418.849999999999</v>
      </c>
      <c r="J486" s="159">
        <v>0</v>
      </c>
      <c r="K486" s="159">
        <f t="shared" si="89"/>
        <v>17418.849999999999</v>
      </c>
      <c r="L486" s="159">
        <v>1734.08</v>
      </c>
      <c r="M486" s="166">
        <v>0</v>
      </c>
      <c r="N486" s="162">
        <f t="shared" si="93"/>
        <v>1734.08</v>
      </c>
      <c r="O486" s="163">
        <f t="shared" si="90"/>
        <v>9.9551922199226706E-2</v>
      </c>
      <c r="P486" s="162">
        <f t="shared" si="97"/>
        <v>0</v>
      </c>
      <c r="Q486" s="162">
        <f t="shared" si="96"/>
        <v>1734.08</v>
      </c>
      <c r="R486" s="172">
        <f t="shared" si="91"/>
        <v>86.704000000000008</v>
      </c>
      <c r="T486" s="171">
        <f t="shared" si="95"/>
        <v>1647.376</v>
      </c>
      <c r="U486" s="171"/>
    </row>
    <row r="487" spans="1:21">
      <c r="A487" s="155">
        <v>45562</v>
      </c>
      <c r="B487" s="156" t="s">
        <v>17</v>
      </c>
      <c r="C487" s="157">
        <f t="shared" ca="1" si="92"/>
        <v>34</v>
      </c>
      <c r="D487" s="158">
        <v>45598</v>
      </c>
      <c r="E487" s="158" t="str">
        <f t="shared" ca="1" si="94"/>
        <v>31-60 Days</v>
      </c>
      <c r="F487" s="159" t="s">
        <v>453</v>
      </c>
      <c r="G487" s="164" t="s">
        <v>568</v>
      </c>
      <c r="H487" s="156" t="s">
        <v>144</v>
      </c>
      <c r="I487" s="159">
        <v>14211.48</v>
      </c>
      <c r="J487" s="159">
        <v>0</v>
      </c>
      <c r="K487" s="159">
        <f t="shared" si="89"/>
        <v>14211.48</v>
      </c>
      <c r="L487" s="159">
        <v>1414.78</v>
      </c>
      <c r="M487" s="166">
        <v>0</v>
      </c>
      <c r="N487" s="162">
        <f t="shared" si="93"/>
        <v>1414.78</v>
      </c>
      <c r="O487" s="163">
        <f t="shared" si="90"/>
        <v>9.9551911553195024E-2</v>
      </c>
      <c r="P487" s="162">
        <f t="shared" si="97"/>
        <v>0</v>
      </c>
      <c r="Q487" s="162">
        <f t="shared" si="96"/>
        <v>1414.78</v>
      </c>
      <c r="R487" s="172">
        <f t="shared" si="91"/>
        <v>70.739000000000004</v>
      </c>
      <c r="T487" s="171">
        <f t="shared" si="95"/>
        <v>1344.0409999999999</v>
      </c>
      <c r="U487" s="171"/>
    </row>
    <row r="488" spans="1:21">
      <c r="A488" s="155">
        <v>45562</v>
      </c>
      <c r="B488" s="156" t="s">
        <v>17</v>
      </c>
      <c r="C488" s="157">
        <f t="shared" ca="1" si="92"/>
        <v>34</v>
      </c>
      <c r="D488" s="158">
        <v>45599</v>
      </c>
      <c r="E488" s="158" t="str">
        <f t="shared" ca="1" si="94"/>
        <v>31-60 Days</v>
      </c>
      <c r="F488" s="159" t="s">
        <v>453</v>
      </c>
      <c r="G488" s="164" t="s">
        <v>569</v>
      </c>
      <c r="H488" s="156" t="s">
        <v>144</v>
      </c>
      <c r="I488" s="159">
        <v>136007.16</v>
      </c>
      <c r="J488" s="159">
        <v>0</v>
      </c>
      <c r="K488" s="159">
        <f t="shared" si="89"/>
        <v>136007.16</v>
      </c>
      <c r="L488" s="159">
        <v>13539.79</v>
      </c>
      <c r="M488" s="166">
        <v>0</v>
      </c>
      <c r="N488" s="162">
        <f t="shared" si="93"/>
        <v>13539.79</v>
      </c>
      <c r="O488" s="163">
        <f t="shared" si="90"/>
        <v>9.9552038289748873E-2</v>
      </c>
      <c r="P488" s="162">
        <f t="shared" si="97"/>
        <v>0</v>
      </c>
      <c r="Q488" s="162">
        <f t="shared" si="96"/>
        <v>13539.79</v>
      </c>
      <c r="R488" s="172">
        <f t="shared" si="91"/>
        <v>676.98950000000013</v>
      </c>
      <c r="T488" s="171">
        <f t="shared" si="95"/>
        <v>12862.800500000001</v>
      </c>
      <c r="U488" s="171"/>
    </row>
    <row r="489" spans="1:21">
      <c r="A489" s="155">
        <v>45562</v>
      </c>
      <c r="B489" s="156" t="s">
        <v>17</v>
      </c>
      <c r="C489" s="157">
        <f t="shared" ca="1" si="92"/>
        <v>34</v>
      </c>
      <c r="D489" s="158">
        <v>45600</v>
      </c>
      <c r="E489" s="158" t="str">
        <f t="shared" ca="1" si="94"/>
        <v>31-60 Days</v>
      </c>
      <c r="F489" s="159" t="s">
        <v>453</v>
      </c>
      <c r="G489" s="164" t="s">
        <v>570</v>
      </c>
      <c r="H489" s="156" t="s">
        <v>257</v>
      </c>
      <c r="I489" s="159">
        <v>81850.600000000006</v>
      </c>
      <c r="J489" s="159">
        <v>0</v>
      </c>
      <c r="K489" s="159">
        <f t="shared" si="89"/>
        <v>81850.600000000006</v>
      </c>
      <c r="L489" s="159">
        <v>8148.39</v>
      </c>
      <c r="M489" s="166">
        <v>0</v>
      </c>
      <c r="N489" s="162">
        <f t="shared" si="93"/>
        <v>8148.39</v>
      </c>
      <c r="O489" s="163">
        <f t="shared" si="90"/>
        <v>9.9551988623174409E-2</v>
      </c>
      <c r="P489" s="162">
        <f t="shared" si="97"/>
        <v>0</v>
      </c>
      <c r="Q489" s="162">
        <f t="shared" si="96"/>
        <v>8148.3899999999994</v>
      </c>
      <c r="R489" s="172">
        <f t="shared" si="91"/>
        <v>407.41949999999997</v>
      </c>
      <c r="T489" s="171">
        <f t="shared" si="95"/>
        <v>7740.9704999999994</v>
      </c>
      <c r="U489" s="171"/>
    </row>
    <row r="490" spans="1:21">
      <c r="A490" s="155">
        <v>45566</v>
      </c>
      <c r="B490" s="156" t="s">
        <v>17</v>
      </c>
      <c r="C490" s="157">
        <f t="shared" ref="C490:C541" ca="1" si="99">TODAY()-A490</f>
        <v>30</v>
      </c>
      <c r="D490" s="158">
        <v>45601</v>
      </c>
      <c r="E490" s="158" t="str">
        <f t="shared" ca="1" si="94"/>
        <v>1-30 Days</v>
      </c>
      <c r="F490" s="159" t="s">
        <v>453</v>
      </c>
      <c r="G490" s="164" t="s">
        <v>760</v>
      </c>
      <c r="H490" s="156" t="s">
        <v>445</v>
      </c>
      <c r="I490" s="166">
        <v>50605.64</v>
      </c>
      <c r="J490" s="166">
        <v>0</v>
      </c>
      <c r="K490" s="166">
        <f t="shared" si="89"/>
        <v>50605.64</v>
      </c>
      <c r="L490" s="166">
        <v>5037.8900000000003</v>
      </c>
      <c r="M490" s="166">
        <v>0</v>
      </c>
      <c r="N490" s="162">
        <f t="shared" ref="N490:N541" si="100">L490+M490</f>
        <v>5037.8900000000003</v>
      </c>
      <c r="O490" s="163">
        <f t="shared" ref="O490:O526" si="101">N490/I490</f>
        <v>9.9551947174267547E-2</v>
      </c>
      <c r="P490" s="162">
        <f t="shared" ref="P490:P541" si="102">O490*J490</f>
        <v>0</v>
      </c>
      <c r="Q490" s="162">
        <f t="shared" ref="Q490:Q541" si="103">O490*K490</f>
        <v>5037.8900000000003</v>
      </c>
      <c r="R490" s="172">
        <f t="shared" si="91"/>
        <v>251.89450000000002</v>
      </c>
      <c r="T490" s="171">
        <f t="shared" si="95"/>
        <v>4785.9955</v>
      </c>
      <c r="U490" s="171"/>
    </row>
    <row r="491" spans="1:21">
      <c r="A491" s="155">
        <v>45566</v>
      </c>
      <c r="B491" s="156" t="s">
        <v>17</v>
      </c>
      <c r="C491" s="157">
        <f t="shared" ca="1" si="99"/>
        <v>30</v>
      </c>
      <c r="D491" s="158">
        <v>45602</v>
      </c>
      <c r="E491" s="158" t="str">
        <f t="shared" ca="1" si="94"/>
        <v>1-30 Days</v>
      </c>
      <c r="F491" s="159" t="s">
        <v>453</v>
      </c>
      <c r="G491" s="164" t="s">
        <v>761</v>
      </c>
      <c r="H491" s="156" t="s">
        <v>445</v>
      </c>
      <c r="I491" s="166">
        <v>49877.5</v>
      </c>
      <c r="J491" s="166">
        <v>0</v>
      </c>
      <c r="K491" s="166">
        <f t="shared" ref="K491:K541" si="104">I491-J491</f>
        <v>49877.5</v>
      </c>
      <c r="L491" s="166">
        <v>4965.41</v>
      </c>
      <c r="M491" s="166">
        <v>0</v>
      </c>
      <c r="N491" s="162">
        <f t="shared" si="100"/>
        <v>4965.41</v>
      </c>
      <c r="O491" s="163">
        <f t="shared" si="101"/>
        <v>9.9552102651496166E-2</v>
      </c>
      <c r="P491" s="162">
        <f t="shared" si="102"/>
        <v>0</v>
      </c>
      <c r="Q491" s="162">
        <f t="shared" si="103"/>
        <v>4965.41</v>
      </c>
      <c r="R491" s="172">
        <f t="shared" si="91"/>
        <v>248.2705</v>
      </c>
      <c r="T491" s="171">
        <f t="shared" si="95"/>
        <v>4717.1395000000002</v>
      </c>
      <c r="U491" s="171"/>
    </row>
    <row r="492" spans="1:21">
      <c r="A492" s="155">
        <v>45568</v>
      </c>
      <c r="B492" s="156" t="s">
        <v>17</v>
      </c>
      <c r="C492" s="157">
        <f t="shared" ca="1" si="99"/>
        <v>28</v>
      </c>
      <c r="D492" s="158">
        <v>45603</v>
      </c>
      <c r="E492" s="158" t="str">
        <f t="shared" ca="1" si="94"/>
        <v>1-30 Days</v>
      </c>
      <c r="F492" s="159" t="s">
        <v>453</v>
      </c>
      <c r="G492" s="164" t="s">
        <v>762</v>
      </c>
      <c r="H492" s="156" t="s">
        <v>320</v>
      </c>
      <c r="I492" s="166">
        <v>-198135.62</v>
      </c>
      <c r="J492" s="166">
        <v>0</v>
      </c>
      <c r="K492" s="166">
        <f t="shared" si="104"/>
        <v>-198135.62</v>
      </c>
      <c r="L492" s="166">
        <v>-19724.8</v>
      </c>
      <c r="M492" s="166">
        <v>0</v>
      </c>
      <c r="N492" s="162">
        <f t="shared" si="100"/>
        <v>-19724.8</v>
      </c>
      <c r="O492" s="163">
        <f t="shared" si="101"/>
        <v>9.9552013918547302E-2</v>
      </c>
      <c r="P492" s="162">
        <f t="shared" si="102"/>
        <v>0</v>
      </c>
      <c r="Q492" s="162">
        <f t="shared" si="103"/>
        <v>-19724.8</v>
      </c>
      <c r="R492" s="172">
        <f t="shared" si="91"/>
        <v>-986.24</v>
      </c>
      <c r="T492" s="171">
        <f t="shared" si="95"/>
        <v>-18738.559999999998</v>
      </c>
      <c r="U492" s="171"/>
    </row>
    <row r="493" spans="1:21">
      <c r="A493" s="155">
        <v>45569</v>
      </c>
      <c r="B493" s="156" t="s">
        <v>17</v>
      </c>
      <c r="C493" s="157">
        <f t="shared" ca="1" si="99"/>
        <v>27</v>
      </c>
      <c r="D493" s="158">
        <v>45604</v>
      </c>
      <c r="E493" s="158" t="str">
        <f t="shared" ca="1" si="94"/>
        <v>1-30 Days</v>
      </c>
      <c r="F493" s="159" t="s">
        <v>453</v>
      </c>
      <c r="G493" s="164" t="s">
        <v>763</v>
      </c>
      <c r="H493" s="156" t="s">
        <v>90</v>
      </c>
      <c r="I493" s="166">
        <v>34477.46</v>
      </c>
      <c r="J493" s="166">
        <v>0</v>
      </c>
      <c r="K493" s="166">
        <f t="shared" si="104"/>
        <v>34477.46</v>
      </c>
      <c r="L493" s="166">
        <v>8580.75</v>
      </c>
      <c r="M493" s="166">
        <v>3432.3</v>
      </c>
      <c r="N493" s="162">
        <f t="shared" si="100"/>
        <v>12013.05</v>
      </c>
      <c r="O493" s="163">
        <f t="shared" si="101"/>
        <v>0.34843199005959252</v>
      </c>
      <c r="P493" s="162">
        <f t="shared" si="102"/>
        <v>0</v>
      </c>
      <c r="Q493" s="162">
        <f t="shared" si="103"/>
        <v>12013.05</v>
      </c>
      <c r="R493" s="172">
        <f t="shared" si="91"/>
        <v>600.65250000000003</v>
      </c>
      <c r="T493" s="171">
        <f t="shared" si="95"/>
        <v>11412.397499999999</v>
      </c>
      <c r="U493" s="171"/>
    </row>
    <row r="494" spans="1:21">
      <c r="A494" s="155">
        <v>45569</v>
      </c>
      <c r="B494" s="156" t="s">
        <v>17</v>
      </c>
      <c r="C494" s="157">
        <f t="shared" ca="1" si="99"/>
        <v>27</v>
      </c>
      <c r="D494" s="158">
        <v>45605</v>
      </c>
      <c r="E494" s="158" t="str">
        <f t="shared" ca="1" si="94"/>
        <v>1-30 Days</v>
      </c>
      <c r="F494" s="159" t="s">
        <v>453</v>
      </c>
      <c r="G494" s="164" t="s">
        <v>764</v>
      </c>
      <c r="H494" s="156" t="s">
        <v>90</v>
      </c>
      <c r="I494" s="166">
        <v>16585.3</v>
      </c>
      <c r="J494" s="166">
        <v>0</v>
      </c>
      <c r="K494" s="166">
        <f t="shared" si="104"/>
        <v>16585.3</v>
      </c>
      <c r="L494" s="166">
        <v>1651.1</v>
      </c>
      <c r="M494" s="166">
        <v>1651.1</v>
      </c>
      <c r="N494" s="162">
        <f t="shared" si="100"/>
        <v>3302.2</v>
      </c>
      <c r="O494" s="163">
        <f t="shared" si="101"/>
        <v>0.1991040258542203</v>
      </c>
      <c r="P494" s="162">
        <f t="shared" si="102"/>
        <v>0</v>
      </c>
      <c r="Q494" s="162">
        <f t="shared" si="103"/>
        <v>3302.2</v>
      </c>
      <c r="R494" s="172">
        <f t="shared" si="91"/>
        <v>165.11</v>
      </c>
      <c r="T494" s="171">
        <f t="shared" si="95"/>
        <v>3137.0899999999997</v>
      </c>
      <c r="U494" s="171"/>
    </row>
    <row r="495" spans="1:21">
      <c r="A495" s="155">
        <v>45569</v>
      </c>
      <c r="B495" s="156" t="s">
        <v>17</v>
      </c>
      <c r="C495" s="157">
        <f t="shared" ca="1" si="99"/>
        <v>27</v>
      </c>
      <c r="D495" s="158">
        <v>45606</v>
      </c>
      <c r="E495" s="158" t="str">
        <f t="shared" ca="1" si="94"/>
        <v>1-30 Days</v>
      </c>
      <c r="F495" s="159" t="s">
        <v>453</v>
      </c>
      <c r="G495" s="164" t="s">
        <v>765</v>
      </c>
      <c r="H495" s="156" t="s">
        <v>90</v>
      </c>
      <c r="I495" s="166">
        <v>20090</v>
      </c>
      <c r="J495" s="166">
        <v>0</v>
      </c>
      <c r="K495" s="166">
        <f t="shared" si="104"/>
        <v>20090</v>
      </c>
      <c r="L495" s="166">
        <v>2000</v>
      </c>
      <c r="M495" s="166">
        <v>0</v>
      </c>
      <c r="N495" s="162">
        <f t="shared" si="100"/>
        <v>2000</v>
      </c>
      <c r="O495" s="163">
        <f t="shared" si="101"/>
        <v>9.9552015928322551E-2</v>
      </c>
      <c r="P495" s="162">
        <f t="shared" si="102"/>
        <v>0</v>
      </c>
      <c r="Q495" s="162">
        <f t="shared" si="103"/>
        <v>2000</v>
      </c>
      <c r="R495" s="172">
        <f t="shared" si="91"/>
        <v>100</v>
      </c>
      <c r="T495" s="171">
        <f t="shared" si="95"/>
        <v>1900</v>
      </c>
      <c r="U495" s="171"/>
    </row>
    <row r="496" spans="1:21">
      <c r="A496" s="155">
        <v>45569</v>
      </c>
      <c r="B496" s="156" t="s">
        <v>17</v>
      </c>
      <c r="C496" s="157">
        <f t="shared" ca="1" si="99"/>
        <v>27</v>
      </c>
      <c r="D496" s="158">
        <v>45607</v>
      </c>
      <c r="E496" s="158" t="str">
        <f t="shared" ca="1" si="94"/>
        <v>1-30 Days</v>
      </c>
      <c r="F496" s="159" t="s">
        <v>453</v>
      </c>
      <c r="G496" s="164" t="s">
        <v>766</v>
      </c>
      <c r="H496" s="156" t="s">
        <v>90</v>
      </c>
      <c r="I496" s="166">
        <v>200263.15</v>
      </c>
      <c r="J496" s="166">
        <v>0</v>
      </c>
      <c r="K496" s="166">
        <f t="shared" si="104"/>
        <v>200263.15</v>
      </c>
      <c r="L496" s="166">
        <v>39873.199999999997</v>
      </c>
      <c r="M496" s="166">
        <v>19936.599999999999</v>
      </c>
      <c r="N496" s="162">
        <f t="shared" si="100"/>
        <v>59809.799999999996</v>
      </c>
      <c r="O496" s="163">
        <f t="shared" si="101"/>
        <v>0.29865604331101353</v>
      </c>
      <c r="P496" s="162">
        <f t="shared" si="102"/>
        <v>0</v>
      </c>
      <c r="Q496" s="162">
        <f t="shared" si="103"/>
        <v>59809.799999999996</v>
      </c>
      <c r="R496" s="172">
        <f t="shared" si="91"/>
        <v>2990.49</v>
      </c>
      <c r="T496" s="171">
        <f t="shared" si="95"/>
        <v>56819.31</v>
      </c>
      <c r="U496" s="171"/>
    </row>
    <row r="497" spans="1:21">
      <c r="A497" s="155">
        <v>45569</v>
      </c>
      <c r="B497" s="156" t="s">
        <v>17</v>
      </c>
      <c r="C497" s="157">
        <f t="shared" ca="1" si="99"/>
        <v>27</v>
      </c>
      <c r="D497" s="158">
        <v>45608</v>
      </c>
      <c r="E497" s="158" t="str">
        <f t="shared" ca="1" si="94"/>
        <v>1-30 Days</v>
      </c>
      <c r="F497" s="159" t="s">
        <v>453</v>
      </c>
      <c r="G497" s="164" t="s">
        <v>767</v>
      </c>
      <c r="H497" s="156" t="s">
        <v>90</v>
      </c>
      <c r="I497" s="166">
        <v>5022.5</v>
      </c>
      <c r="J497" s="166">
        <v>0</v>
      </c>
      <c r="K497" s="166">
        <f t="shared" si="104"/>
        <v>5022.5</v>
      </c>
      <c r="L497" s="166">
        <v>500</v>
      </c>
      <c r="M497" s="166">
        <v>500</v>
      </c>
      <c r="N497" s="162">
        <f t="shared" si="100"/>
        <v>1000</v>
      </c>
      <c r="O497" s="163">
        <f t="shared" si="101"/>
        <v>0.1991040318566451</v>
      </c>
      <c r="P497" s="162">
        <f t="shared" si="102"/>
        <v>0</v>
      </c>
      <c r="Q497" s="162">
        <f t="shared" si="103"/>
        <v>1000</v>
      </c>
      <c r="R497" s="172">
        <f t="shared" si="91"/>
        <v>50</v>
      </c>
      <c r="T497" s="171">
        <f t="shared" si="95"/>
        <v>950</v>
      </c>
      <c r="U497" s="171"/>
    </row>
    <row r="498" spans="1:21">
      <c r="A498" s="155">
        <v>45569</v>
      </c>
      <c r="B498" s="156" t="s">
        <v>17</v>
      </c>
      <c r="C498" s="157">
        <f t="shared" ca="1" si="99"/>
        <v>27</v>
      </c>
      <c r="D498" s="158">
        <v>45609</v>
      </c>
      <c r="E498" s="158" t="str">
        <f t="shared" ca="1" si="94"/>
        <v>1-30 Days</v>
      </c>
      <c r="F498" s="159" t="s">
        <v>453</v>
      </c>
      <c r="G498" s="164" t="s">
        <v>768</v>
      </c>
      <c r="H498" s="156" t="s">
        <v>90</v>
      </c>
      <c r="I498" s="166">
        <v>5022.5</v>
      </c>
      <c r="J498" s="166">
        <v>0</v>
      </c>
      <c r="K498" s="166">
        <f t="shared" si="104"/>
        <v>5022.5</v>
      </c>
      <c r="L498" s="166">
        <v>1000</v>
      </c>
      <c r="M498" s="166">
        <v>0</v>
      </c>
      <c r="N498" s="162">
        <f t="shared" si="100"/>
        <v>1000</v>
      </c>
      <c r="O498" s="163">
        <f t="shared" si="101"/>
        <v>0.1991040318566451</v>
      </c>
      <c r="P498" s="162">
        <f t="shared" si="102"/>
        <v>0</v>
      </c>
      <c r="Q498" s="162">
        <f t="shared" si="103"/>
        <v>1000</v>
      </c>
      <c r="R498" s="172">
        <f t="shared" si="91"/>
        <v>50</v>
      </c>
      <c r="T498" s="171">
        <f t="shared" si="95"/>
        <v>950</v>
      </c>
      <c r="U498" s="171"/>
    </row>
    <row r="499" spans="1:21">
      <c r="A499" s="155">
        <v>45569</v>
      </c>
      <c r="B499" s="156" t="s">
        <v>17</v>
      </c>
      <c r="C499" s="157">
        <f t="shared" ca="1" si="99"/>
        <v>27</v>
      </c>
      <c r="D499" s="158">
        <v>45610</v>
      </c>
      <c r="E499" s="158" t="str">
        <f t="shared" ca="1" si="94"/>
        <v>1-30 Days</v>
      </c>
      <c r="F499" s="159" t="s">
        <v>453</v>
      </c>
      <c r="G499" s="164" t="s">
        <v>769</v>
      </c>
      <c r="H499" s="156" t="s">
        <v>90</v>
      </c>
      <c r="I499" s="166">
        <v>3541761.53</v>
      </c>
      <c r="J499" s="166">
        <v>0</v>
      </c>
      <c r="K499" s="166">
        <f t="shared" si="104"/>
        <v>3541761.53</v>
      </c>
      <c r="L499" s="166">
        <v>352589.5</v>
      </c>
      <c r="M499" s="166">
        <v>264442.13</v>
      </c>
      <c r="N499" s="162">
        <f t="shared" si="100"/>
        <v>617031.63</v>
      </c>
      <c r="O499" s="163">
        <f t="shared" si="101"/>
        <v>0.17421602916331863</v>
      </c>
      <c r="P499" s="162">
        <f t="shared" si="102"/>
        <v>0</v>
      </c>
      <c r="Q499" s="162">
        <f t="shared" si="103"/>
        <v>617031.63</v>
      </c>
      <c r="R499" s="172">
        <f t="shared" si="91"/>
        <v>30851.5815</v>
      </c>
      <c r="T499" s="171">
        <f t="shared" si="95"/>
        <v>586180.04850000003</v>
      </c>
      <c r="U499" s="171"/>
    </row>
    <row r="500" spans="1:21">
      <c r="A500" s="155">
        <v>45569</v>
      </c>
      <c r="B500" s="156" t="s">
        <v>17</v>
      </c>
      <c r="C500" s="157">
        <f t="shared" ca="1" si="99"/>
        <v>27</v>
      </c>
      <c r="D500" s="158">
        <v>45611</v>
      </c>
      <c r="E500" s="158" t="str">
        <f t="shared" ca="1" si="94"/>
        <v>1-30 Days</v>
      </c>
      <c r="F500" s="159" t="s">
        <v>453</v>
      </c>
      <c r="G500" s="164" t="s">
        <v>770</v>
      </c>
      <c r="H500" s="156" t="s">
        <v>90</v>
      </c>
      <c r="I500" s="166">
        <v>1811193.86</v>
      </c>
      <c r="J500" s="166">
        <v>0</v>
      </c>
      <c r="K500" s="166">
        <f t="shared" si="104"/>
        <v>1811193.86</v>
      </c>
      <c r="L500" s="166">
        <v>360616</v>
      </c>
      <c r="M500" s="166">
        <v>180308</v>
      </c>
      <c r="N500" s="162">
        <f t="shared" si="100"/>
        <v>540924</v>
      </c>
      <c r="O500" s="163">
        <f t="shared" si="101"/>
        <v>0.29865604778496763</v>
      </c>
      <c r="P500" s="162">
        <f t="shared" si="102"/>
        <v>0</v>
      </c>
      <c r="Q500" s="162">
        <f t="shared" si="103"/>
        <v>540924</v>
      </c>
      <c r="R500" s="172">
        <f t="shared" si="91"/>
        <v>27046.2</v>
      </c>
      <c r="T500" s="171">
        <f t="shared" si="95"/>
        <v>513877.8</v>
      </c>
      <c r="U500" s="171"/>
    </row>
    <row r="501" spans="1:21">
      <c r="A501" s="155">
        <v>45569</v>
      </c>
      <c r="B501" s="156" t="s">
        <v>17</v>
      </c>
      <c r="C501" s="157">
        <f t="shared" ca="1" si="99"/>
        <v>27</v>
      </c>
      <c r="D501" s="158">
        <v>45612</v>
      </c>
      <c r="E501" s="158" t="str">
        <f t="shared" ca="1" si="94"/>
        <v>1-30 Days</v>
      </c>
      <c r="F501" s="159" t="s">
        <v>453</v>
      </c>
      <c r="G501" s="164" t="s">
        <v>771</v>
      </c>
      <c r="H501" s="156" t="s">
        <v>90</v>
      </c>
      <c r="I501" s="166">
        <v>1406473.78</v>
      </c>
      <c r="J501" s="166">
        <v>0</v>
      </c>
      <c r="K501" s="166">
        <f t="shared" si="104"/>
        <v>1406473.78</v>
      </c>
      <c r="L501" s="166">
        <v>350043.25</v>
      </c>
      <c r="M501" s="166">
        <v>140017.29999999999</v>
      </c>
      <c r="N501" s="162">
        <f t="shared" si="100"/>
        <v>490060.55</v>
      </c>
      <c r="O501" s="163">
        <f t="shared" si="101"/>
        <v>0.34843205537752719</v>
      </c>
      <c r="P501" s="162">
        <f t="shared" si="102"/>
        <v>0</v>
      </c>
      <c r="Q501" s="162">
        <f t="shared" si="103"/>
        <v>490060.55</v>
      </c>
      <c r="R501" s="172">
        <f t="shared" si="91"/>
        <v>24503.0275</v>
      </c>
      <c r="T501" s="171">
        <f t="shared" si="95"/>
        <v>465557.52249999996</v>
      </c>
      <c r="U501" s="171"/>
    </row>
    <row r="502" spans="1:21">
      <c r="A502" s="155">
        <v>45569</v>
      </c>
      <c r="B502" s="156" t="s">
        <v>17</v>
      </c>
      <c r="C502" s="157">
        <f t="shared" ca="1" si="99"/>
        <v>27</v>
      </c>
      <c r="D502" s="158">
        <v>45613</v>
      </c>
      <c r="E502" s="158" t="str">
        <f t="shared" ca="1" si="94"/>
        <v>1-30 Days</v>
      </c>
      <c r="F502" s="159" t="s">
        <v>453</v>
      </c>
      <c r="G502" s="164" t="s">
        <v>772</v>
      </c>
      <c r="H502" s="156" t="s">
        <v>90</v>
      </c>
      <c r="I502" s="166">
        <v>723329.4</v>
      </c>
      <c r="J502" s="166">
        <v>0</v>
      </c>
      <c r="K502" s="166">
        <f t="shared" si="104"/>
        <v>723329.4</v>
      </c>
      <c r="L502" s="166">
        <v>72008.899999999994</v>
      </c>
      <c r="M502" s="166">
        <v>72008.899999999994</v>
      </c>
      <c r="N502" s="162">
        <f t="shared" si="100"/>
        <v>144017.79999999999</v>
      </c>
      <c r="O502" s="163">
        <f t="shared" si="101"/>
        <v>0.19910403199427534</v>
      </c>
      <c r="P502" s="162">
        <f t="shared" si="102"/>
        <v>0</v>
      </c>
      <c r="Q502" s="162">
        <f t="shared" si="103"/>
        <v>144017.79999999999</v>
      </c>
      <c r="R502" s="172">
        <f t="shared" si="91"/>
        <v>7200.8899999999994</v>
      </c>
      <c r="T502" s="171">
        <f t="shared" si="95"/>
        <v>136816.90999999997</v>
      </c>
      <c r="U502" s="171"/>
    </row>
    <row r="503" spans="1:21">
      <c r="A503" s="155">
        <v>45572</v>
      </c>
      <c r="B503" s="156" t="s">
        <v>17</v>
      </c>
      <c r="C503" s="157">
        <f t="shared" ca="1" si="99"/>
        <v>24</v>
      </c>
      <c r="D503" s="158">
        <v>45614</v>
      </c>
      <c r="E503" s="158" t="str">
        <f t="shared" ca="1" si="94"/>
        <v>1-30 Days</v>
      </c>
      <c r="F503" s="159" t="s">
        <v>453</v>
      </c>
      <c r="G503" s="164" t="s">
        <v>773</v>
      </c>
      <c r="H503" s="156" t="s">
        <v>283</v>
      </c>
      <c r="I503" s="166">
        <v>9747.7800000000007</v>
      </c>
      <c r="J503" s="166">
        <v>0</v>
      </c>
      <c r="K503" s="166">
        <f t="shared" si="104"/>
        <v>9747.7800000000007</v>
      </c>
      <c r="L503" s="166">
        <v>970.41</v>
      </c>
      <c r="M503" s="166">
        <v>727.81</v>
      </c>
      <c r="N503" s="162">
        <f t="shared" si="100"/>
        <v>1698.2199999999998</v>
      </c>
      <c r="O503" s="163">
        <f t="shared" si="101"/>
        <v>0.17421607791722829</v>
      </c>
      <c r="P503" s="162">
        <f t="shared" si="102"/>
        <v>0</v>
      </c>
      <c r="Q503" s="162">
        <f t="shared" si="103"/>
        <v>1698.2199999999998</v>
      </c>
      <c r="R503" s="172">
        <f t="shared" si="91"/>
        <v>84.911000000000001</v>
      </c>
      <c r="T503" s="171">
        <f t="shared" si="95"/>
        <v>1613.3089999999997</v>
      </c>
      <c r="U503" s="171"/>
    </row>
    <row r="504" spans="1:21">
      <c r="A504" s="155">
        <v>45572</v>
      </c>
      <c r="B504" s="156" t="s">
        <v>17</v>
      </c>
      <c r="C504" s="157">
        <f t="shared" ca="1" si="99"/>
        <v>24</v>
      </c>
      <c r="D504" s="158">
        <v>45615</v>
      </c>
      <c r="E504" s="158" t="str">
        <f t="shared" ca="1" si="94"/>
        <v>1-30 Days</v>
      </c>
      <c r="F504" s="159" t="s">
        <v>453</v>
      </c>
      <c r="G504" s="164" t="s">
        <v>774</v>
      </c>
      <c r="H504" s="156" t="s">
        <v>283</v>
      </c>
      <c r="I504" s="166">
        <v>35372.79</v>
      </c>
      <c r="J504" s="166">
        <v>0</v>
      </c>
      <c r="K504" s="166">
        <f t="shared" si="104"/>
        <v>35372.79</v>
      </c>
      <c r="L504" s="166">
        <v>7042.86</v>
      </c>
      <c r="M504" s="166">
        <v>2641.07</v>
      </c>
      <c r="N504" s="162">
        <f t="shared" si="100"/>
        <v>9683.93</v>
      </c>
      <c r="O504" s="163">
        <f t="shared" si="101"/>
        <v>0.27376777460867519</v>
      </c>
      <c r="P504" s="162">
        <f t="shared" si="102"/>
        <v>0</v>
      </c>
      <c r="Q504" s="162">
        <f t="shared" si="103"/>
        <v>9683.93</v>
      </c>
      <c r="R504" s="172">
        <f t="shared" si="91"/>
        <v>484.19650000000001</v>
      </c>
      <c r="T504" s="171">
        <f t="shared" si="95"/>
        <v>9199.7335000000003</v>
      </c>
      <c r="U504" s="171"/>
    </row>
    <row r="505" spans="1:21">
      <c r="A505" s="155">
        <v>45572</v>
      </c>
      <c r="B505" s="156" t="s">
        <v>17</v>
      </c>
      <c r="C505" s="157">
        <f t="shared" ca="1" si="99"/>
        <v>24</v>
      </c>
      <c r="D505" s="158">
        <v>45616</v>
      </c>
      <c r="E505" s="158" t="str">
        <f t="shared" ca="1" si="94"/>
        <v>1-30 Days</v>
      </c>
      <c r="F505" s="159" t="s">
        <v>453</v>
      </c>
      <c r="G505" s="164" t="s">
        <v>775</v>
      </c>
      <c r="H505" s="156" t="s">
        <v>283</v>
      </c>
      <c r="I505" s="166">
        <v>1731.81</v>
      </c>
      <c r="J505" s="166">
        <v>0</v>
      </c>
      <c r="K505" s="166">
        <f t="shared" si="104"/>
        <v>1731.81</v>
      </c>
      <c r="L505" s="166">
        <v>172.41</v>
      </c>
      <c r="M505" s="166">
        <v>129.30000000000001</v>
      </c>
      <c r="N505" s="162">
        <f t="shared" si="100"/>
        <v>301.71000000000004</v>
      </c>
      <c r="O505" s="163">
        <f t="shared" si="101"/>
        <v>0.17421657110191074</v>
      </c>
      <c r="P505" s="162">
        <f t="shared" si="102"/>
        <v>0</v>
      </c>
      <c r="Q505" s="162">
        <f t="shared" si="103"/>
        <v>301.71000000000004</v>
      </c>
      <c r="R505" s="172">
        <f t="shared" si="91"/>
        <v>15.085500000000003</v>
      </c>
      <c r="T505" s="171">
        <f t="shared" si="95"/>
        <v>286.62450000000001</v>
      </c>
      <c r="U505" s="171"/>
    </row>
    <row r="506" spans="1:21">
      <c r="A506" s="155">
        <v>45572</v>
      </c>
      <c r="B506" s="156" t="s">
        <v>17</v>
      </c>
      <c r="C506" s="157">
        <f t="shared" ca="1" si="99"/>
        <v>24</v>
      </c>
      <c r="D506" s="158">
        <v>45617</v>
      </c>
      <c r="E506" s="158" t="str">
        <f t="shared" ca="1" si="94"/>
        <v>1-30 Days</v>
      </c>
      <c r="F506" s="159" t="s">
        <v>453</v>
      </c>
      <c r="G506" s="164" t="s">
        <v>776</v>
      </c>
      <c r="H506" s="156" t="s">
        <v>759</v>
      </c>
      <c r="I506" s="166">
        <v>705026.23</v>
      </c>
      <c r="J506" s="166">
        <f t="shared" ref="J506:J515" si="105">I506</f>
        <v>705026.23</v>
      </c>
      <c r="K506" s="166">
        <f t="shared" si="104"/>
        <v>0</v>
      </c>
      <c r="L506" s="166">
        <v>140365.6</v>
      </c>
      <c r="M506" s="166">
        <v>70182.8</v>
      </c>
      <c r="N506" s="162">
        <f t="shared" si="100"/>
        <v>210548.40000000002</v>
      </c>
      <c r="O506" s="163">
        <f t="shared" si="101"/>
        <v>0.29863910169696811</v>
      </c>
      <c r="P506" s="162">
        <f t="shared" si="102"/>
        <v>210548.40000000002</v>
      </c>
      <c r="Q506" s="162">
        <f t="shared" si="103"/>
        <v>0</v>
      </c>
      <c r="R506" s="172">
        <f t="shared" si="91"/>
        <v>0</v>
      </c>
      <c r="T506" s="171">
        <f t="shared" si="95"/>
        <v>0</v>
      </c>
      <c r="U506" s="171"/>
    </row>
    <row r="507" spans="1:21">
      <c r="A507" s="155">
        <v>45572</v>
      </c>
      <c r="B507" s="156" t="s">
        <v>17</v>
      </c>
      <c r="C507" s="157">
        <f t="shared" ca="1" si="99"/>
        <v>24</v>
      </c>
      <c r="D507" s="158">
        <v>45618</v>
      </c>
      <c r="E507" s="158" t="str">
        <f t="shared" ca="1" si="94"/>
        <v>1-30 Days</v>
      </c>
      <c r="F507" s="159" t="s">
        <v>453</v>
      </c>
      <c r="G507" s="164" t="s">
        <v>777</v>
      </c>
      <c r="H507" s="156" t="s">
        <v>759</v>
      </c>
      <c r="I507" s="166">
        <v>2037527.62</v>
      </c>
      <c r="J507" s="166">
        <f t="shared" si="105"/>
        <v>2037527.62</v>
      </c>
      <c r="K507" s="166">
        <f t="shared" si="104"/>
        <v>0</v>
      </c>
      <c r="L507" s="166">
        <v>202836</v>
      </c>
      <c r="M507" s="166">
        <v>152127</v>
      </c>
      <c r="N507" s="162">
        <f t="shared" si="100"/>
        <v>354963</v>
      </c>
      <c r="O507" s="163">
        <f t="shared" si="101"/>
        <v>0.17421260772896907</v>
      </c>
      <c r="P507" s="162">
        <f t="shared" si="102"/>
        <v>354963</v>
      </c>
      <c r="Q507" s="162">
        <f t="shared" si="103"/>
        <v>0</v>
      </c>
      <c r="R507" s="172">
        <f t="shared" si="91"/>
        <v>0</v>
      </c>
      <c r="T507" s="171">
        <f t="shared" si="95"/>
        <v>0</v>
      </c>
      <c r="U507" s="171"/>
    </row>
    <row r="508" spans="1:21">
      <c r="A508" s="155">
        <v>45572</v>
      </c>
      <c r="B508" s="156" t="s">
        <v>17</v>
      </c>
      <c r="C508" s="157">
        <f t="shared" ca="1" si="99"/>
        <v>24</v>
      </c>
      <c r="D508" s="158">
        <v>45619</v>
      </c>
      <c r="E508" s="158" t="str">
        <f t="shared" ca="1" si="94"/>
        <v>1-30 Days</v>
      </c>
      <c r="F508" s="159" t="s">
        <v>453</v>
      </c>
      <c r="G508" s="164" t="s">
        <v>778</v>
      </c>
      <c r="H508" s="156" t="s">
        <v>759</v>
      </c>
      <c r="I508" s="166">
        <v>366431.38</v>
      </c>
      <c r="J508" s="166">
        <f t="shared" si="105"/>
        <v>366431.38</v>
      </c>
      <c r="K508" s="166">
        <f t="shared" si="104"/>
        <v>0</v>
      </c>
      <c r="L508" s="166">
        <v>36475</v>
      </c>
      <c r="M508" s="166">
        <v>27356.25</v>
      </c>
      <c r="N508" s="162">
        <f t="shared" si="100"/>
        <v>63831.25</v>
      </c>
      <c r="O508" s="163">
        <f t="shared" si="101"/>
        <v>0.17419700790909337</v>
      </c>
      <c r="P508" s="162">
        <f t="shared" si="102"/>
        <v>63831.25</v>
      </c>
      <c r="Q508" s="162">
        <f t="shared" si="103"/>
        <v>0</v>
      </c>
      <c r="R508" s="172">
        <f t="shared" si="91"/>
        <v>0</v>
      </c>
      <c r="T508" s="171">
        <f t="shared" si="95"/>
        <v>0</v>
      </c>
      <c r="U508" s="171"/>
    </row>
    <row r="509" spans="1:21">
      <c r="A509" s="155">
        <v>45572</v>
      </c>
      <c r="B509" s="156" t="s">
        <v>17</v>
      </c>
      <c r="C509" s="157">
        <f t="shared" ca="1" si="99"/>
        <v>24</v>
      </c>
      <c r="D509" s="158">
        <v>45620</v>
      </c>
      <c r="E509" s="158" t="str">
        <f t="shared" ca="1" si="94"/>
        <v>1-30 Days</v>
      </c>
      <c r="F509" s="159" t="s">
        <v>453</v>
      </c>
      <c r="G509" s="164" t="s">
        <v>779</v>
      </c>
      <c r="H509" s="156" t="s">
        <v>759</v>
      </c>
      <c r="I509" s="166">
        <v>141037.65</v>
      </c>
      <c r="J509" s="166">
        <f t="shared" si="105"/>
        <v>141037.65</v>
      </c>
      <c r="K509" s="166">
        <f t="shared" si="104"/>
        <v>0</v>
      </c>
      <c r="L509" s="166">
        <v>28073.200000000001</v>
      </c>
      <c r="M509" s="166">
        <v>14036.6</v>
      </c>
      <c r="N509" s="162">
        <f t="shared" si="100"/>
        <v>42109.8</v>
      </c>
      <c r="O509" s="163">
        <f t="shared" si="101"/>
        <v>0.29857133892971133</v>
      </c>
      <c r="P509" s="162">
        <f t="shared" si="102"/>
        <v>42109.799999999996</v>
      </c>
      <c r="Q509" s="162">
        <f t="shared" si="103"/>
        <v>0</v>
      </c>
      <c r="R509" s="172">
        <f t="shared" si="91"/>
        <v>0</v>
      </c>
      <c r="T509" s="171">
        <f t="shared" si="95"/>
        <v>0</v>
      </c>
      <c r="U509" s="171"/>
    </row>
    <row r="510" spans="1:21">
      <c r="A510" s="155">
        <v>45572</v>
      </c>
      <c r="B510" s="156" t="s">
        <v>17</v>
      </c>
      <c r="C510" s="157">
        <f t="shared" ca="1" si="99"/>
        <v>24</v>
      </c>
      <c r="D510" s="158">
        <v>45621</v>
      </c>
      <c r="E510" s="158" t="str">
        <f t="shared" ca="1" si="94"/>
        <v>1-30 Days</v>
      </c>
      <c r="F510" s="159" t="s">
        <v>453</v>
      </c>
      <c r="G510" s="164" t="s">
        <v>780</v>
      </c>
      <c r="H510" s="156" t="s">
        <v>759</v>
      </c>
      <c r="I510" s="166">
        <v>5062.5</v>
      </c>
      <c r="J510" s="166">
        <f t="shared" si="105"/>
        <v>5062.5</v>
      </c>
      <c r="K510" s="166">
        <f t="shared" si="104"/>
        <v>0</v>
      </c>
      <c r="L510" s="166">
        <v>1000</v>
      </c>
      <c r="M510" s="166">
        <v>500</v>
      </c>
      <c r="N510" s="162">
        <f t="shared" si="100"/>
        <v>1500</v>
      </c>
      <c r="O510" s="163">
        <f t="shared" si="101"/>
        <v>0.29629629629629628</v>
      </c>
      <c r="P510" s="162">
        <f t="shared" si="102"/>
        <v>1500</v>
      </c>
      <c r="Q510" s="162">
        <f t="shared" si="103"/>
        <v>0</v>
      </c>
      <c r="R510" s="172">
        <f t="shared" si="91"/>
        <v>0</v>
      </c>
      <c r="T510" s="171">
        <f t="shared" si="95"/>
        <v>0</v>
      </c>
      <c r="U510" s="171"/>
    </row>
    <row r="511" spans="1:21">
      <c r="A511" s="155">
        <v>45572</v>
      </c>
      <c r="B511" s="156" t="s">
        <v>17</v>
      </c>
      <c r="C511" s="157">
        <f t="shared" ca="1" si="99"/>
        <v>24</v>
      </c>
      <c r="D511" s="158">
        <v>45622</v>
      </c>
      <c r="E511" s="158" t="str">
        <f t="shared" ca="1" si="94"/>
        <v>1-30 Days</v>
      </c>
      <c r="F511" s="159" t="s">
        <v>453</v>
      </c>
      <c r="G511" s="164" t="s">
        <v>781</v>
      </c>
      <c r="H511" s="156" t="s">
        <v>759</v>
      </c>
      <c r="I511" s="166">
        <v>192483.11</v>
      </c>
      <c r="J511" s="166">
        <f t="shared" si="105"/>
        <v>192483.11</v>
      </c>
      <c r="K511" s="166">
        <f t="shared" si="104"/>
        <v>0</v>
      </c>
      <c r="L511" s="166">
        <v>47895.25</v>
      </c>
      <c r="M511" s="166">
        <v>19158.099999999999</v>
      </c>
      <c r="N511" s="162">
        <f t="shared" si="100"/>
        <v>67053.350000000006</v>
      </c>
      <c r="O511" s="163">
        <f t="shared" si="101"/>
        <v>0.34835965607579811</v>
      </c>
      <c r="P511" s="162">
        <f t="shared" si="102"/>
        <v>67053.350000000006</v>
      </c>
      <c r="Q511" s="162">
        <f t="shared" si="103"/>
        <v>0</v>
      </c>
      <c r="R511" s="172">
        <f t="shared" ref="R511:R541" si="106">Q511*5%</f>
        <v>0</v>
      </c>
      <c r="T511" s="171">
        <f t="shared" si="95"/>
        <v>0</v>
      </c>
      <c r="U511" s="171"/>
    </row>
    <row r="512" spans="1:21">
      <c r="A512" s="155">
        <v>45572</v>
      </c>
      <c r="B512" s="156" t="s">
        <v>17</v>
      </c>
      <c r="C512" s="157">
        <f t="shared" ca="1" si="99"/>
        <v>24</v>
      </c>
      <c r="D512" s="158">
        <v>45623</v>
      </c>
      <c r="E512" s="158" t="str">
        <f t="shared" ca="1" si="94"/>
        <v>1-30 Days</v>
      </c>
      <c r="F512" s="159" t="s">
        <v>453</v>
      </c>
      <c r="G512" s="164" t="s">
        <v>782</v>
      </c>
      <c r="H512" s="156" t="s">
        <v>759</v>
      </c>
      <c r="I512" s="166">
        <v>59911.22</v>
      </c>
      <c r="J512" s="166">
        <f t="shared" si="105"/>
        <v>59911.22</v>
      </c>
      <c r="K512" s="166">
        <f t="shared" si="104"/>
        <v>0</v>
      </c>
      <c r="L512" s="166">
        <v>5960.3</v>
      </c>
      <c r="M512" s="166">
        <v>5960.3</v>
      </c>
      <c r="N512" s="162">
        <f t="shared" si="100"/>
        <v>11920.6</v>
      </c>
      <c r="O512" s="163">
        <f t="shared" si="101"/>
        <v>0.19897107753773</v>
      </c>
      <c r="P512" s="162">
        <f t="shared" si="102"/>
        <v>11920.6</v>
      </c>
      <c r="Q512" s="162">
        <f t="shared" si="103"/>
        <v>0</v>
      </c>
      <c r="R512" s="172">
        <f t="shared" si="106"/>
        <v>0</v>
      </c>
      <c r="T512" s="171">
        <f t="shared" si="95"/>
        <v>0</v>
      </c>
      <c r="U512" s="171"/>
    </row>
    <row r="513" spans="1:21">
      <c r="A513" s="155">
        <v>45572</v>
      </c>
      <c r="B513" s="156" t="s">
        <v>17</v>
      </c>
      <c r="C513" s="157">
        <f t="shared" ca="1" si="99"/>
        <v>24</v>
      </c>
      <c r="D513" s="158">
        <v>45624</v>
      </c>
      <c r="E513" s="158" t="str">
        <f t="shared" ca="1" si="94"/>
        <v>1-30 Days</v>
      </c>
      <c r="F513" s="159" t="s">
        <v>453</v>
      </c>
      <c r="G513" s="164" t="s">
        <v>783</v>
      </c>
      <c r="H513" s="156" t="s">
        <v>759</v>
      </c>
      <c r="I513" s="166">
        <v>149948.56</v>
      </c>
      <c r="J513" s="166">
        <f t="shared" si="105"/>
        <v>149948.56</v>
      </c>
      <c r="K513" s="166">
        <f t="shared" si="104"/>
        <v>0</v>
      </c>
      <c r="L513" s="166">
        <v>14923.7</v>
      </c>
      <c r="M513" s="166">
        <v>14923.7</v>
      </c>
      <c r="N513" s="162">
        <f t="shared" si="100"/>
        <v>29847.4</v>
      </c>
      <c r="O513" s="163">
        <f t="shared" si="101"/>
        <v>0.19905092786486248</v>
      </c>
      <c r="P513" s="162">
        <f t="shared" si="102"/>
        <v>29847.4</v>
      </c>
      <c r="Q513" s="162">
        <f t="shared" si="103"/>
        <v>0</v>
      </c>
      <c r="R513" s="172">
        <f t="shared" si="106"/>
        <v>0</v>
      </c>
      <c r="T513" s="171">
        <f t="shared" si="95"/>
        <v>0</v>
      </c>
      <c r="U513" s="171"/>
    </row>
    <row r="514" spans="1:21">
      <c r="A514" s="155">
        <v>45572</v>
      </c>
      <c r="B514" s="156" t="s">
        <v>17</v>
      </c>
      <c r="C514" s="157">
        <f t="shared" ca="1" si="99"/>
        <v>24</v>
      </c>
      <c r="D514" s="158">
        <v>45625</v>
      </c>
      <c r="E514" s="158" t="str">
        <f t="shared" ca="1" si="94"/>
        <v>1-30 Days</v>
      </c>
      <c r="F514" s="159" t="s">
        <v>453</v>
      </c>
      <c r="G514" s="164" t="s">
        <v>784</v>
      </c>
      <c r="H514" s="156" t="s">
        <v>759</v>
      </c>
      <c r="I514" s="166">
        <v>89950.79</v>
      </c>
      <c r="J514" s="166">
        <f t="shared" si="105"/>
        <v>89950.79</v>
      </c>
      <c r="K514" s="166">
        <f t="shared" si="104"/>
        <v>0</v>
      </c>
      <c r="L514" s="166">
        <v>17901.599999999999</v>
      </c>
      <c r="M514" s="166">
        <v>8950.7999999999993</v>
      </c>
      <c r="N514" s="162">
        <f t="shared" si="100"/>
        <v>26852.399999999998</v>
      </c>
      <c r="O514" s="163">
        <f t="shared" si="101"/>
        <v>0.29852322586605406</v>
      </c>
      <c r="P514" s="162">
        <f t="shared" si="102"/>
        <v>26852.399999999994</v>
      </c>
      <c r="Q514" s="162">
        <f t="shared" si="103"/>
        <v>0</v>
      </c>
      <c r="R514" s="172">
        <f t="shared" si="106"/>
        <v>0</v>
      </c>
      <c r="T514" s="171">
        <f t="shared" si="95"/>
        <v>0</v>
      </c>
      <c r="U514" s="171"/>
    </row>
    <row r="515" spans="1:21">
      <c r="A515" s="155">
        <v>45572</v>
      </c>
      <c r="B515" s="156" t="s">
        <v>17</v>
      </c>
      <c r="C515" s="157">
        <f t="shared" ca="1" si="99"/>
        <v>24</v>
      </c>
      <c r="D515" s="158">
        <v>45626</v>
      </c>
      <c r="E515" s="158" t="str">
        <f t="shared" ref="E515:E541" ca="1" si="107">VLOOKUP(C515,$V$2:$W$9,2,TRUE)</f>
        <v>1-30 Days</v>
      </c>
      <c r="F515" s="159" t="s">
        <v>453</v>
      </c>
      <c r="G515" s="164" t="s">
        <v>785</v>
      </c>
      <c r="H515" s="156" t="s">
        <v>759</v>
      </c>
      <c r="I515" s="166">
        <v>1205287</v>
      </c>
      <c r="J515" s="166">
        <f t="shared" si="105"/>
        <v>1205287</v>
      </c>
      <c r="K515" s="166">
        <f t="shared" si="104"/>
        <v>0</v>
      </c>
      <c r="L515" s="166">
        <v>95991</v>
      </c>
      <c r="M515" s="166">
        <v>0</v>
      </c>
      <c r="N515" s="162">
        <f t="shared" si="100"/>
        <v>95991</v>
      </c>
      <c r="O515" s="163">
        <f t="shared" si="101"/>
        <v>7.9641612329677494E-2</v>
      </c>
      <c r="P515" s="162">
        <f t="shared" si="102"/>
        <v>95991</v>
      </c>
      <c r="Q515" s="162">
        <f t="shared" si="103"/>
        <v>0</v>
      </c>
      <c r="R515" s="172">
        <f t="shared" si="106"/>
        <v>0</v>
      </c>
      <c r="T515" s="171">
        <f t="shared" ref="T515:T541" si="108">Q515-R515-S515</f>
        <v>0</v>
      </c>
      <c r="U515" s="171"/>
    </row>
    <row r="516" spans="1:21">
      <c r="A516" s="155">
        <v>45573</v>
      </c>
      <c r="B516" s="156" t="s">
        <v>17</v>
      </c>
      <c r="C516" s="157">
        <f t="shared" ca="1" si="99"/>
        <v>23</v>
      </c>
      <c r="D516" s="158">
        <v>45627</v>
      </c>
      <c r="E516" s="158" t="str">
        <f t="shared" ca="1" si="107"/>
        <v>1-30 Days</v>
      </c>
      <c r="F516" s="159" t="s">
        <v>453</v>
      </c>
      <c r="G516" s="164" t="s">
        <v>786</v>
      </c>
      <c r="H516" s="156" t="s">
        <v>172</v>
      </c>
      <c r="I516" s="166">
        <v>8832.57</v>
      </c>
      <c r="J516" s="166">
        <v>0</v>
      </c>
      <c r="K516" s="166">
        <f t="shared" si="104"/>
        <v>8832.57</v>
      </c>
      <c r="L516" s="166">
        <v>879.3</v>
      </c>
      <c r="M516" s="166">
        <v>0</v>
      </c>
      <c r="N516" s="162">
        <f t="shared" si="100"/>
        <v>879.3</v>
      </c>
      <c r="O516" s="163">
        <f t="shared" si="101"/>
        <v>9.9551999021802257E-2</v>
      </c>
      <c r="P516" s="162">
        <f t="shared" si="102"/>
        <v>0</v>
      </c>
      <c r="Q516" s="162">
        <f t="shared" si="103"/>
        <v>879.3</v>
      </c>
      <c r="R516" s="172">
        <f t="shared" si="106"/>
        <v>43.965000000000003</v>
      </c>
      <c r="T516" s="171">
        <f t="shared" si="108"/>
        <v>835.33499999999992</v>
      </c>
      <c r="U516" s="171"/>
    </row>
    <row r="517" spans="1:21">
      <c r="A517" s="155">
        <v>45574</v>
      </c>
      <c r="B517" s="156" t="s">
        <v>17</v>
      </c>
      <c r="C517" s="157">
        <f t="shared" ca="1" si="99"/>
        <v>22</v>
      </c>
      <c r="D517" s="158">
        <v>45628</v>
      </c>
      <c r="E517" s="158" t="str">
        <f t="shared" ca="1" si="107"/>
        <v>1-30 Days</v>
      </c>
      <c r="F517" s="159" t="s">
        <v>453</v>
      </c>
      <c r="G517" s="164" t="s">
        <v>787</v>
      </c>
      <c r="H517" s="156" t="s">
        <v>151</v>
      </c>
      <c r="I517" s="166">
        <v>900.03</v>
      </c>
      <c r="J517" s="166">
        <v>0</v>
      </c>
      <c r="K517" s="166">
        <f t="shared" si="104"/>
        <v>900.03</v>
      </c>
      <c r="L517" s="166">
        <v>179.2</v>
      </c>
      <c r="M517" s="166">
        <v>0</v>
      </c>
      <c r="N517" s="162">
        <f t="shared" si="100"/>
        <v>179.2</v>
      </c>
      <c r="O517" s="163">
        <f t="shared" si="101"/>
        <v>0.19910447429530126</v>
      </c>
      <c r="P517" s="162">
        <f t="shared" si="102"/>
        <v>0</v>
      </c>
      <c r="Q517" s="162">
        <f t="shared" si="103"/>
        <v>179.2</v>
      </c>
      <c r="R517" s="172">
        <f t="shared" si="106"/>
        <v>8.9599999999999991</v>
      </c>
      <c r="T517" s="171">
        <f t="shared" si="108"/>
        <v>170.23999999999998</v>
      </c>
      <c r="U517" s="171"/>
    </row>
    <row r="518" spans="1:21">
      <c r="A518" s="155">
        <v>45574</v>
      </c>
      <c r="B518" s="156" t="s">
        <v>17</v>
      </c>
      <c r="C518" s="157">
        <f t="shared" ca="1" si="99"/>
        <v>22</v>
      </c>
      <c r="D518" s="158">
        <v>45629</v>
      </c>
      <c r="E518" s="158" t="str">
        <f t="shared" ca="1" si="107"/>
        <v>1-30 Days</v>
      </c>
      <c r="F518" s="159" t="s">
        <v>453</v>
      </c>
      <c r="G518" s="164" t="s">
        <v>788</v>
      </c>
      <c r="H518" s="156" t="s">
        <v>172</v>
      </c>
      <c r="I518" s="166">
        <v>1628.29</v>
      </c>
      <c r="J518" s="166">
        <v>0</v>
      </c>
      <c r="K518" s="166">
        <f t="shared" si="104"/>
        <v>1628.29</v>
      </c>
      <c r="L518" s="166">
        <v>162.1</v>
      </c>
      <c r="M518" s="166">
        <v>0</v>
      </c>
      <c r="N518" s="162">
        <f t="shared" si="100"/>
        <v>162.1</v>
      </c>
      <c r="O518" s="163">
        <f t="shared" si="101"/>
        <v>9.9552291053804906E-2</v>
      </c>
      <c r="P518" s="162">
        <f t="shared" si="102"/>
        <v>0</v>
      </c>
      <c r="Q518" s="162">
        <f t="shared" si="103"/>
        <v>162.1</v>
      </c>
      <c r="R518" s="172">
        <f t="shared" si="106"/>
        <v>8.1050000000000004</v>
      </c>
      <c r="T518" s="171">
        <f t="shared" si="108"/>
        <v>153.995</v>
      </c>
      <c r="U518" s="171"/>
    </row>
    <row r="519" spans="1:21">
      <c r="A519" s="155">
        <v>45576</v>
      </c>
      <c r="B519" s="156" t="s">
        <v>17</v>
      </c>
      <c r="C519" s="157">
        <f t="shared" ca="1" si="99"/>
        <v>20</v>
      </c>
      <c r="D519" s="158">
        <v>45630</v>
      </c>
      <c r="E519" s="158" t="str">
        <f t="shared" ca="1" si="107"/>
        <v>1-30 Days</v>
      </c>
      <c r="F519" s="159" t="s">
        <v>453</v>
      </c>
      <c r="G519" s="164" t="s">
        <v>789</v>
      </c>
      <c r="H519" s="156" t="s">
        <v>204</v>
      </c>
      <c r="I519" s="166">
        <v>8397.7999999999993</v>
      </c>
      <c r="J519" s="166">
        <v>0</v>
      </c>
      <c r="K519" s="166">
        <f t="shared" si="104"/>
        <v>8397.7999999999993</v>
      </c>
      <c r="L519" s="166">
        <v>836.02</v>
      </c>
      <c r="M519" s="166">
        <v>0</v>
      </c>
      <c r="N519" s="162">
        <f t="shared" si="100"/>
        <v>836.02</v>
      </c>
      <c r="O519" s="163">
        <f t="shared" si="101"/>
        <v>9.9552263688108794E-2</v>
      </c>
      <c r="P519" s="162">
        <f t="shared" si="102"/>
        <v>0</v>
      </c>
      <c r="Q519" s="162">
        <f t="shared" si="103"/>
        <v>836.02</v>
      </c>
      <c r="R519" s="172">
        <f t="shared" si="106"/>
        <v>41.801000000000002</v>
      </c>
      <c r="T519" s="171">
        <f t="shared" si="108"/>
        <v>794.21899999999994</v>
      </c>
      <c r="U519" s="171"/>
    </row>
    <row r="520" spans="1:21">
      <c r="A520" s="155">
        <v>45576</v>
      </c>
      <c r="B520" s="156" t="s">
        <v>17</v>
      </c>
      <c r="C520" s="157">
        <f t="shared" ca="1" si="99"/>
        <v>20</v>
      </c>
      <c r="D520" s="158">
        <v>45631</v>
      </c>
      <c r="E520" s="158" t="str">
        <f t="shared" ca="1" si="107"/>
        <v>1-30 Days</v>
      </c>
      <c r="F520" s="159" t="s">
        <v>453</v>
      </c>
      <c r="G520" s="164" t="s">
        <v>790</v>
      </c>
      <c r="H520" s="156" t="s">
        <v>204</v>
      </c>
      <c r="I520" s="166">
        <v>11905.73</v>
      </c>
      <c r="J520" s="166">
        <v>0</v>
      </c>
      <c r="K520" s="166">
        <f t="shared" si="104"/>
        <v>11905.73</v>
      </c>
      <c r="L520" s="166">
        <v>1185.24</v>
      </c>
      <c r="M520" s="166">
        <v>0</v>
      </c>
      <c r="N520" s="162">
        <f t="shared" si="100"/>
        <v>1185.24</v>
      </c>
      <c r="O520" s="163">
        <f t="shared" si="101"/>
        <v>9.955206442612087E-2</v>
      </c>
      <c r="P520" s="162">
        <f t="shared" si="102"/>
        <v>0</v>
      </c>
      <c r="Q520" s="162">
        <f t="shared" si="103"/>
        <v>1185.24</v>
      </c>
      <c r="R520" s="172">
        <f t="shared" si="106"/>
        <v>59.262</v>
      </c>
      <c r="T520" s="171">
        <f t="shared" si="108"/>
        <v>1125.9780000000001</v>
      </c>
      <c r="U520" s="171"/>
    </row>
    <row r="521" spans="1:21">
      <c r="A521" s="155">
        <v>45576</v>
      </c>
      <c r="B521" s="156" t="s">
        <v>17</v>
      </c>
      <c r="C521" s="157">
        <f t="shared" ca="1" si="99"/>
        <v>20</v>
      </c>
      <c r="D521" s="158">
        <v>45632</v>
      </c>
      <c r="E521" s="158" t="str">
        <f t="shared" ca="1" si="107"/>
        <v>1-30 Days</v>
      </c>
      <c r="F521" s="159" t="s">
        <v>453</v>
      </c>
      <c r="G521" s="164" t="s">
        <v>791</v>
      </c>
      <c r="H521" s="156" t="s">
        <v>204</v>
      </c>
      <c r="I521" s="166">
        <v>9587.61</v>
      </c>
      <c r="J521" s="166">
        <v>0</v>
      </c>
      <c r="K521" s="166">
        <f t="shared" si="104"/>
        <v>9587.61</v>
      </c>
      <c r="L521" s="166">
        <v>954.47</v>
      </c>
      <c r="M521" s="166">
        <v>0</v>
      </c>
      <c r="N521" s="162">
        <f t="shared" si="100"/>
        <v>954.47</v>
      </c>
      <c r="O521" s="163">
        <f t="shared" si="101"/>
        <v>9.9552443205345231E-2</v>
      </c>
      <c r="P521" s="162">
        <f t="shared" si="102"/>
        <v>0</v>
      </c>
      <c r="Q521" s="162">
        <f t="shared" si="103"/>
        <v>954.47</v>
      </c>
      <c r="R521" s="172">
        <f t="shared" si="106"/>
        <v>47.723500000000001</v>
      </c>
      <c r="T521" s="171">
        <f t="shared" si="108"/>
        <v>906.74649999999997</v>
      </c>
      <c r="U521" s="171"/>
    </row>
    <row r="522" spans="1:21">
      <c r="A522" s="155">
        <v>45576</v>
      </c>
      <c r="B522" s="156" t="s">
        <v>17</v>
      </c>
      <c r="C522" s="157">
        <f t="shared" ca="1" si="99"/>
        <v>20</v>
      </c>
      <c r="D522" s="158">
        <v>45633</v>
      </c>
      <c r="E522" s="158" t="str">
        <f t="shared" ca="1" si="107"/>
        <v>1-30 Days</v>
      </c>
      <c r="F522" s="159" t="s">
        <v>453</v>
      </c>
      <c r="G522" s="164" t="s">
        <v>792</v>
      </c>
      <c r="H522" s="156" t="s">
        <v>204</v>
      </c>
      <c r="I522" s="166">
        <v>3317.54</v>
      </c>
      <c r="J522" s="166">
        <v>0</v>
      </c>
      <c r="K522" s="166">
        <f t="shared" si="104"/>
        <v>3317.54</v>
      </c>
      <c r="L522" s="166">
        <v>330.27</v>
      </c>
      <c r="M522" s="166">
        <v>0</v>
      </c>
      <c r="N522" s="162">
        <f t="shared" si="100"/>
        <v>330.27</v>
      </c>
      <c r="O522" s="163">
        <f t="shared" si="101"/>
        <v>9.9552680600686047E-2</v>
      </c>
      <c r="P522" s="162">
        <f t="shared" si="102"/>
        <v>0</v>
      </c>
      <c r="Q522" s="162">
        <f t="shared" si="103"/>
        <v>330.27</v>
      </c>
      <c r="R522" s="172">
        <f t="shared" si="106"/>
        <v>16.513500000000001</v>
      </c>
      <c r="T522" s="171">
        <f t="shared" si="108"/>
        <v>313.75649999999996</v>
      </c>
      <c r="U522" s="171"/>
    </row>
    <row r="523" spans="1:21">
      <c r="A523" s="155">
        <v>45576</v>
      </c>
      <c r="B523" s="156" t="s">
        <v>17</v>
      </c>
      <c r="C523" s="157">
        <f t="shared" ca="1" si="99"/>
        <v>20</v>
      </c>
      <c r="D523" s="158">
        <v>45634</v>
      </c>
      <c r="E523" s="158" t="str">
        <f t="shared" ca="1" si="107"/>
        <v>1-30 Days</v>
      </c>
      <c r="F523" s="159" t="s">
        <v>453</v>
      </c>
      <c r="G523" s="164" t="s">
        <v>793</v>
      </c>
      <c r="H523" s="156" t="s">
        <v>204</v>
      </c>
      <c r="I523" s="166">
        <v>4431</v>
      </c>
      <c r="J523" s="166">
        <v>0</v>
      </c>
      <c r="K523" s="166">
        <f t="shared" si="104"/>
        <v>4431</v>
      </c>
      <c r="L523" s="166">
        <v>441.12</v>
      </c>
      <c r="M523" s="166">
        <v>0</v>
      </c>
      <c r="N523" s="162">
        <f t="shared" si="100"/>
        <v>441.12</v>
      </c>
      <c r="O523" s="163">
        <f t="shared" si="101"/>
        <v>9.9553148273527417E-2</v>
      </c>
      <c r="P523" s="162">
        <f t="shared" si="102"/>
        <v>0</v>
      </c>
      <c r="Q523" s="162">
        <f t="shared" si="103"/>
        <v>441.12</v>
      </c>
      <c r="R523" s="172">
        <f t="shared" si="106"/>
        <v>22.056000000000001</v>
      </c>
      <c r="T523" s="171">
        <f t="shared" si="108"/>
        <v>419.06400000000002</v>
      </c>
      <c r="U523" s="171"/>
    </row>
    <row r="524" spans="1:21">
      <c r="A524" s="155">
        <v>45576</v>
      </c>
      <c r="B524" s="156" t="s">
        <v>17</v>
      </c>
      <c r="C524" s="157">
        <f t="shared" ca="1" si="99"/>
        <v>20</v>
      </c>
      <c r="D524" s="158">
        <v>45635</v>
      </c>
      <c r="E524" s="158" t="str">
        <f t="shared" ca="1" si="107"/>
        <v>1-30 Days</v>
      </c>
      <c r="F524" s="159" t="s">
        <v>453</v>
      </c>
      <c r="G524" s="164" t="s">
        <v>794</v>
      </c>
      <c r="H524" s="156" t="s">
        <v>110</v>
      </c>
      <c r="I524" s="166">
        <v>38582.85</v>
      </c>
      <c r="J524" s="166">
        <v>0</v>
      </c>
      <c r="K524" s="166">
        <f t="shared" si="104"/>
        <v>38582.85</v>
      </c>
      <c r="L524" s="166">
        <v>3841</v>
      </c>
      <c r="M524" s="166">
        <v>0</v>
      </c>
      <c r="N524" s="162">
        <f t="shared" si="100"/>
        <v>3841</v>
      </c>
      <c r="O524" s="163">
        <f t="shared" si="101"/>
        <v>9.9552003027251743E-2</v>
      </c>
      <c r="P524" s="162">
        <f t="shared" si="102"/>
        <v>0</v>
      </c>
      <c r="Q524" s="162">
        <f t="shared" si="103"/>
        <v>3840.9999999999995</v>
      </c>
      <c r="R524" s="172">
        <f t="shared" si="106"/>
        <v>192.04999999999998</v>
      </c>
      <c r="T524" s="171">
        <f t="shared" si="108"/>
        <v>3648.9499999999994</v>
      </c>
      <c r="U524" s="171"/>
    </row>
    <row r="525" spans="1:21">
      <c r="A525" s="155">
        <v>45576</v>
      </c>
      <c r="B525" s="156" t="s">
        <v>17</v>
      </c>
      <c r="C525" s="157">
        <f t="shared" ca="1" si="99"/>
        <v>20</v>
      </c>
      <c r="D525" s="158">
        <v>45636</v>
      </c>
      <c r="E525" s="158" t="str">
        <f t="shared" ca="1" si="107"/>
        <v>1-30 Days</v>
      </c>
      <c r="F525" s="159" t="s">
        <v>453</v>
      </c>
      <c r="G525" s="164" t="s">
        <v>795</v>
      </c>
      <c r="H525" s="156" t="s">
        <v>647</v>
      </c>
      <c r="I525" s="166">
        <v>269510.37</v>
      </c>
      <c r="J525" s="166">
        <v>0</v>
      </c>
      <c r="K525" s="166">
        <f t="shared" si="104"/>
        <v>269510.37</v>
      </c>
      <c r="L525" s="166">
        <v>53660.6</v>
      </c>
      <c r="M525" s="166">
        <v>0</v>
      </c>
      <c r="N525" s="162">
        <f t="shared" si="100"/>
        <v>53660.6</v>
      </c>
      <c r="O525" s="163">
        <f t="shared" si="101"/>
        <v>0.1991040270546918</v>
      </c>
      <c r="P525" s="162">
        <f t="shared" si="102"/>
        <v>0</v>
      </c>
      <c r="Q525" s="162">
        <f t="shared" si="103"/>
        <v>53660.6</v>
      </c>
      <c r="R525" s="172">
        <f t="shared" si="106"/>
        <v>2683.03</v>
      </c>
      <c r="T525" s="171">
        <f t="shared" si="108"/>
        <v>50977.57</v>
      </c>
      <c r="U525" s="171"/>
    </row>
    <row r="526" spans="1:21">
      <c r="A526" s="169">
        <v>45579</v>
      </c>
      <c r="B526" s="156" t="s">
        <v>17</v>
      </c>
      <c r="C526" s="157">
        <f t="shared" ca="1" si="99"/>
        <v>17</v>
      </c>
      <c r="D526" s="158">
        <v>45637</v>
      </c>
      <c r="E526" s="158" t="str">
        <f t="shared" ca="1" si="107"/>
        <v>1-30 Days</v>
      </c>
      <c r="F526" s="159" t="s">
        <v>453</v>
      </c>
      <c r="G526" s="164">
        <v>1318505</v>
      </c>
      <c r="H526" s="154" t="s">
        <v>20</v>
      </c>
      <c r="I526" s="166">
        <v>609528.1</v>
      </c>
      <c r="J526" s="166">
        <v>0</v>
      </c>
      <c r="K526" s="166">
        <f t="shared" si="104"/>
        <v>609528.1</v>
      </c>
      <c r="L526" s="166">
        <v>0</v>
      </c>
      <c r="M526" s="166">
        <v>0</v>
      </c>
      <c r="N526" s="166">
        <f t="shared" si="100"/>
        <v>0</v>
      </c>
      <c r="O526" s="166">
        <f t="shared" si="101"/>
        <v>0</v>
      </c>
      <c r="P526" s="166">
        <f t="shared" si="102"/>
        <v>0</v>
      </c>
      <c r="Q526" s="166">
        <f t="shared" si="103"/>
        <v>0</v>
      </c>
      <c r="R526" s="174">
        <f t="shared" si="106"/>
        <v>0</v>
      </c>
      <c r="T526" s="174">
        <f t="shared" si="108"/>
        <v>0</v>
      </c>
      <c r="U526" s="174"/>
    </row>
    <row r="527" spans="1:21">
      <c r="A527" s="155">
        <v>45587</v>
      </c>
      <c r="B527" s="156" t="s">
        <v>17</v>
      </c>
      <c r="C527" s="157">
        <f t="shared" ca="1" si="99"/>
        <v>9</v>
      </c>
      <c r="D527" s="158">
        <v>45638</v>
      </c>
      <c r="E527" s="158" t="str">
        <f t="shared" ca="1" si="107"/>
        <v>1-30 Days</v>
      </c>
      <c r="F527" s="159" t="s">
        <v>453</v>
      </c>
      <c r="G527" s="164" t="s">
        <v>817</v>
      </c>
      <c r="H527" s="154" t="s">
        <v>90</v>
      </c>
      <c r="I527" s="166" t="s">
        <v>833</v>
      </c>
      <c r="J527" s="166">
        <v>0</v>
      </c>
      <c r="K527" s="166" t="e">
        <f t="shared" si="104"/>
        <v>#VALUE!</v>
      </c>
      <c r="L527" s="166">
        <v>3187.35</v>
      </c>
      <c r="M527" s="166">
        <v>0</v>
      </c>
      <c r="N527" s="166">
        <f t="shared" si="100"/>
        <v>3187.35</v>
      </c>
      <c r="O527" s="224" t="e">
        <f>N527/K527</f>
        <v>#VALUE!</v>
      </c>
      <c r="P527" s="166" t="e">
        <f t="shared" si="102"/>
        <v>#VALUE!</v>
      </c>
      <c r="Q527" s="166" t="e">
        <f t="shared" si="103"/>
        <v>#VALUE!</v>
      </c>
      <c r="R527" s="174" t="e">
        <f t="shared" si="106"/>
        <v>#VALUE!</v>
      </c>
      <c r="T527" s="174" t="e">
        <f t="shared" si="108"/>
        <v>#VALUE!</v>
      </c>
    </row>
    <row r="528" spans="1:21">
      <c r="A528" s="155">
        <v>45587</v>
      </c>
      <c r="B528" s="156" t="s">
        <v>17</v>
      </c>
      <c r="C528" s="157">
        <f t="shared" ca="1" si="99"/>
        <v>9</v>
      </c>
      <c r="D528" s="158">
        <v>45639</v>
      </c>
      <c r="E528" s="158" t="str">
        <f t="shared" ca="1" si="107"/>
        <v>1-30 Days</v>
      </c>
      <c r="F528" s="159" t="s">
        <v>453</v>
      </c>
      <c r="G528" s="164" t="s">
        <v>818</v>
      </c>
      <c r="H528" s="154" t="s">
        <v>90</v>
      </c>
      <c r="I528" s="166">
        <v>30121.17</v>
      </c>
      <c r="J528" s="166">
        <v>0</v>
      </c>
      <c r="K528" s="166">
        <f t="shared" si="104"/>
        <v>30121.17</v>
      </c>
      <c r="L528" s="166">
        <v>2998.62</v>
      </c>
      <c r="M528" s="166">
        <v>0</v>
      </c>
      <c r="N528" s="166">
        <f t="shared" si="100"/>
        <v>2998.62</v>
      </c>
      <c r="O528" s="224">
        <f t="shared" ref="O528:O541" si="109">N528/K528</f>
        <v>9.9551909836171709E-2</v>
      </c>
      <c r="P528" s="166">
        <f t="shared" si="102"/>
        <v>0</v>
      </c>
      <c r="Q528" s="166">
        <f t="shared" si="103"/>
        <v>2998.62</v>
      </c>
      <c r="R528" s="174">
        <f t="shared" si="106"/>
        <v>149.93100000000001</v>
      </c>
      <c r="T528" s="174">
        <f t="shared" si="108"/>
        <v>2848.6889999999999</v>
      </c>
    </row>
    <row r="529" spans="1:20">
      <c r="A529" s="155">
        <v>45587</v>
      </c>
      <c r="B529" s="156" t="s">
        <v>17</v>
      </c>
      <c r="C529" s="157">
        <f t="shared" ca="1" si="99"/>
        <v>9</v>
      </c>
      <c r="D529" s="158">
        <v>45640</v>
      </c>
      <c r="E529" s="158" t="str">
        <f t="shared" ca="1" si="107"/>
        <v>1-30 Days</v>
      </c>
      <c r="F529" s="159" t="s">
        <v>453</v>
      </c>
      <c r="G529" s="164" t="s">
        <v>819</v>
      </c>
      <c r="H529" s="154" t="s">
        <v>90</v>
      </c>
      <c r="I529" s="166">
        <v>17414.87</v>
      </c>
      <c r="J529" s="166">
        <v>0</v>
      </c>
      <c r="K529" s="166">
        <f t="shared" si="104"/>
        <v>17414.87</v>
      </c>
      <c r="L529" s="166">
        <v>1733.69</v>
      </c>
      <c r="M529" s="166">
        <v>0</v>
      </c>
      <c r="N529" s="166">
        <f t="shared" si="100"/>
        <v>1733.69</v>
      </c>
      <c r="O529" s="224">
        <f t="shared" si="109"/>
        <v>9.9552279172913732E-2</v>
      </c>
      <c r="P529" s="166">
        <f t="shared" si="102"/>
        <v>0</v>
      </c>
      <c r="Q529" s="166">
        <f t="shared" si="103"/>
        <v>1733.69</v>
      </c>
      <c r="R529" s="174">
        <f t="shared" si="106"/>
        <v>86.684500000000014</v>
      </c>
      <c r="T529" s="174">
        <f t="shared" si="108"/>
        <v>1647.0055</v>
      </c>
    </row>
    <row r="530" spans="1:20">
      <c r="A530" s="155">
        <v>45587</v>
      </c>
      <c r="B530" s="156" t="s">
        <v>17</v>
      </c>
      <c r="C530" s="157">
        <f t="shared" ca="1" si="99"/>
        <v>9</v>
      </c>
      <c r="D530" s="158">
        <v>45641</v>
      </c>
      <c r="E530" s="158" t="str">
        <f t="shared" ca="1" si="107"/>
        <v>1-30 Days</v>
      </c>
      <c r="F530" s="159" t="s">
        <v>453</v>
      </c>
      <c r="G530" s="164" t="s">
        <v>820</v>
      </c>
      <c r="H530" s="154" t="s">
        <v>90</v>
      </c>
      <c r="I530" s="166">
        <v>24012.7</v>
      </c>
      <c r="J530" s="166">
        <v>0</v>
      </c>
      <c r="K530" s="166">
        <f t="shared" si="104"/>
        <v>24012.7</v>
      </c>
      <c r="L530" s="166">
        <v>2390.5100000000002</v>
      </c>
      <c r="M530" s="166">
        <v>0</v>
      </c>
      <c r="N530" s="166">
        <f t="shared" si="100"/>
        <v>2390.5100000000002</v>
      </c>
      <c r="O530" s="224">
        <f t="shared" si="109"/>
        <v>9.9551903784247511E-2</v>
      </c>
      <c r="P530" s="166">
        <f t="shared" si="102"/>
        <v>0</v>
      </c>
      <c r="Q530" s="166">
        <f t="shared" si="103"/>
        <v>2390.5100000000002</v>
      </c>
      <c r="R530" s="174">
        <f t="shared" si="106"/>
        <v>119.52550000000002</v>
      </c>
      <c r="T530" s="174">
        <f t="shared" si="108"/>
        <v>2270.9845</v>
      </c>
    </row>
    <row r="531" spans="1:20">
      <c r="A531" s="155">
        <v>45587</v>
      </c>
      <c r="B531" s="156" t="s">
        <v>17</v>
      </c>
      <c r="C531" s="157">
        <f t="shared" ca="1" si="99"/>
        <v>9</v>
      </c>
      <c r="D531" s="158">
        <v>45642</v>
      </c>
      <c r="E531" s="158" t="str">
        <f t="shared" ca="1" si="107"/>
        <v>1-30 Days</v>
      </c>
      <c r="F531" s="159" t="s">
        <v>453</v>
      </c>
      <c r="G531" s="164" t="s">
        <v>821</v>
      </c>
      <c r="H531" s="154" t="s">
        <v>90</v>
      </c>
      <c r="I531" s="166">
        <v>14665.19</v>
      </c>
      <c r="J531" s="166">
        <v>0</v>
      </c>
      <c r="K531" s="166">
        <f t="shared" si="104"/>
        <v>14665.19</v>
      </c>
      <c r="L531" s="166">
        <v>1459.95</v>
      </c>
      <c r="M531" s="166">
        <v>0</v>
      </c>
      <c r="N531" s="166">
        <f t="shared" si="100"/>
        <v>1459.95</v>
      </c>
      <c r="O531" s="224">
        <f t="shared" si="109"/>
        <v>9.9552068537809596E-2</v>
      </c>
      <c r="P531" s="166">
        <f t="shared" si="102"/>
        <v>0</v>
      </c>
      <c r="Q531" s="166">
        <f t="shared" si="103"/>
        <v>1459.95</v>
      </c>
      <c r="R531" s="174">
        <f t="shared" si="106"/>
        <v>72.997500000000002</v>
      </c>
      <c r="T531" s="174">
        <f t="shared" si="108"/>
        <v>1386.9525000000001</v>
      </c>
    </row>
    <row r="532" spans="1:20">
      <c r="A532" s="155">
        <v>45587</v>
      </c>
      <c r="B532" s="156" t="s">
        <v>17</v>
      </c>
      <c r="C532" s="157">
        <f t="shared" ca="1" si="99"/>
        <v>9</v>
      </c>
      <c r="D532" s="158">
        <v>45643</v>
      </c>
      <c r="E532" s="158" t="str">
        <f t="shared" ca="1" si="107"/>
        <v>1-30 Days</v>
      </c>
      <c r="F532" s="159" t="s">
        <v>453</v>
      </c>
      <c r="G532" s="164" t="s">
        <v>822</v>
      </c>
      <c r="H532" s="154" t="s">
        <v>90</v>
      </c>
      <c r="I532" s="166">
        <v>36650.959999999999</v>
      </c>
      <c r="J532" s="166">
        <v>0</v>
      </c>
      <c r="K532" s="166">
        <f t="shared" si="104"/>
        <v>36650.959999999999</v>
      </c>
      <c r="L532" s="166">
        <v>3648.68</v>
      </c>
      <c r="M532" s="166">
        <v>0</v>
      </c>
      <c r="N532" s="166">
        <f t="shared" si="100"/>
        <v>3648.68</v>
      </c>
      <c r="O532" s="224">
        <f t="shared" si="109"/>
        <v>9.9552099044608919E-2</v>
      </c>
      <c r="P532" s="166">
        <f t="shared" si="102"/>
        <v>0</v>
      </c>
      <c r="Q532" s="166">
        <f t="shared" si="103"/>
        <v>3648.68</v>
      </c>
      <c r="R532" s="174">
        <f t="shared" si="106"/>
        <v>182.434</v>
      </c>
      <c r="T532" s="174">
        <f t="shared" si="108"/>
        <v>3466.2459999999996</v>
      </c>
    </row>
    <row r="533" spans="1:20">
      <c r="A533" s="155">
        <v>45587</v>
      </c>
      <c r="B533" s="156" t="s">
        <v>17</v>
      </c>
      <c r="C533" s="157">
        <f t="shared" ca="1" si="99"/>
        <v>9</v>
      </c>
      <c r="D533" s="158">
        <v>45644</v>
      </c>
      <c r="E533" s="158" t="str">
        <f t="shared" ca="1" si="107"/>
        <v>1-30 Days</v>
      </c>
      <c r="F533" s="159" t="s">
        <v>453</v>
      </c>
      <c r="G533" s="164" t="s">
        <v>823</v>
      </c>
      <c r="H533" s="154" t="s">
        <v>90</v>
      </c>
      <c r="I533" s="166">
        <v>35115.040000000001</v>
      </c>
      <c r="J533" s="166">
        <v>0</v>
      </c>
      <c r="K533" s="166">
        <f t="shared" si="104"/>
        <v>35115.040000000001</v>
      </c>
      <c r="L533" s="166">
        <v>3495.77</v>
      </c>
      <c r="M533" s="166">
        <v>0</v>
      </c>
      <c r="N533" s="166">
        <f t="shared" si="100"/>
        <v>3495.77</v>
      </c>
      <c r="O533" s="224">
        <f t="shared" si="109"/>
        <v>9.9551929885314097E-2</v>
      </c>
      <c r="P533" s="166">
        <f t="shared" si="102"/>
        <v>0</v>
      </c>
      <c r="Q533" s="166">
        <f t="shared" si="103"/>
        <v>3495.77</v>
      </c>
      <c r="R533" s="174">
        <f t="shared" si="106"/>
        <v>174.7885</v>
      </c>
      <c r="T533" s="174">
        <f t="shared" si="108"/>
        <v>3320.9814999999999</v>
      </c>
    </row>
    <row r="534" spans="1:20">
      <c r="A534" s="155">
        <v>45587</v>
      </c>
      <c r="B534" s="156" t="s">
        <v>17</v>
      </c>
      <c r="C534" s="157">
        <f t="shared" ca="1" si="99"/>
        <v>9</v>
      </c>
      <c r="D534" s="158">
        <v>45645</v>
      </c>
      <c r="E534" s="158" t="str">
        <f t="shared" ca="1" si="107"/>
        <v>1-30 Days</v>
      </c>
      <c r="F534" s="159" t="s">
        <v>453</v>
      </c>
      <c r="G534" s="164" t="s">
        <v>824</v>
      </c>
      <c r="H534" s="154" t="s">
        <v>90</v>
      </c>
      <c r="I534" s="166">
        <v>28003.13</v>
      </c>
      <c r="J534" s="166">
        <v>0</v>
      </c>
      <c r="K534" s="166">
        <f t="shared" si="104"/>
        <v>28003.13</v>
      </c>
      <c r="L534" s="166">
        <v>2787.77</v>
      </c>
      <c r="M534" s="166">
        <v>0</v>
      </c>
      <c r="N534" s="166">
        <f t="shared" si="100"/>
        <v>2787.77</v>
      </c>
      <c r="O534" s="224">
        <f t="shared" si="109"/>
        <v>9.9552085784696209E-2</v>
      </c>
      <c r="P534" s="166">
        <f t="shared" si="102"/>
        <v>0</v>
      </c>
      <c r="Q534" s="166">
        <f t="shared" si="103"/>
        <v>2787.77</v>
      </c>
      <c r="R534" s="174">
        <f t="shared" si="106"/>
        <v>139.38849999999999</v>
      </c>
      <c r="T534" s="174">
        <f t="shared" si="108"/>
        <v>2648.3815</v>
      </c>
    </row>
    <row r="535" spans="1:20">
      <c r="A535" s="155">
        <v>45587</v>
      </c>
      <c r="B535" s="156" t="s">
        <v>17</v>
      </c>
      <c r="C535" s="157">
        <f t="shared" ca="1" si="99"/>
        <v>9</v>
      </c>
      <c r="D535" s="158">
        <v>45646</v>
      </c>
      <c r="E535" s="158" t="str">
        <f t="shared" ca="1" si="107"/>
        <v>1-30 Days</v>
      </c>
      <c r="F535" s="159" t="s">
        <v>453</v>
      </c>
      <c r="G535" s="164" t="s">
        <v>825</v>
      </c>
      <c r="H535" s="154" t="s">
        <v>90</v>
      </c>
      <c r="I535" s="166">
        <v>25780.65</v>
      </c>
      <c r="J535" s="166">
        <v>0</v>
      </c>
      <c r="K535" s="166">
        <f t="shared" si="104"/>
        <v>25780.65</v>
      </c>
      <c r="L535" s="166">
        <v>2566.52</v>
      </c>
      <c r="M535" s="166">
        <v>0</v>
      </c>
      <c r="N535" s="166">
        <f t="shared" si="100"/>
        <v>2566.52</v>
      </c>
      <c r="O535" s="224">
        <f t="shared" si="109"/>
        <v>9.9552183517483073E-2</v>
      </c>
      <c r="P535" s="166">
        <f t="shared" si="102"/>
        <v>0</v>
      </c>
      <c r="Q535" s="166">
        <f t="shared" si="103"/>
        <v>2566.52</v>
      </c>
      <c r="R535" s="174">
        <f t="shared" si="106"/>
        <v>128.32599999999999</v>
      </c>
      <c r="T535" s="174">
        <f t="shared" si="108"/>
        <v>2438.194</v>
      </c>
    </row>
    <row r="536" spans="1:20">
      <c r="A536" s="155">
        <v>45587</v>
      </c>
      <c r="B536" s="156" t="s">
        <v>17</v>
      </c>
      <c r="C536" s="157">
        <f t="shared" ca="1" si="99"/>
        <v>9</v>
      </c>
      <c r="D536" s="158">
        <v>45647</v>
      </c>
      <c r="E536" s="158" t="str">
        <f t="shared" ca="1" si="107"/>
        <v>1-30 Days</v>
      </c>
      <c r="F536" s="159" t="s">
        <v>453</v>
      </c>
      <c r="G536" s="164" t="s">
        <v>826</v>
      </c>
      <c r="H536" s="154" t="s">
        <v>90</v>
      </c>
      <c r="I536" s="166">
        <v>10405.15</v>
      </c>
      <c r="J536" s="166">
        <v>0</v>
      </c>
      <c r="K536" s="166">
        <f t="shared" si="104"/>
        <v>10405.15</v>
      </c>
      <c r="L536" s="166">
        <v>1003.71</v>
      </c>
      <c r="M536" s="166">
        <v>0</v>
      </c>
      <c r="N536" s="166">
        <f t="shared" si="100"/>
        <v>1003.71</v>
      </c>
      <c r="O536" s="224">
        <f t="shared" si="109"/>
        <v>9.6462809281942119E-2</v>
      </c>
      <c r="P536" s="166">
        <f t="shared" si="102"/>
        <v>0</v>
      </c>
      <c r="Q536" s="166">
        <f t="shared" si="103"/>
        <v>1003.71</v>
      </c>
      <c r="R536" s="174">
        <f t="shared" si="106"/>
        <v>50.185500000000005</v>
      </c>
      <c r="T536" s="174">
        <f t="shared" si="108"/>
        <v>953.52449999999999</v>
      </c>
    </row>
    <row r="537" spans="1:20">
      <c r="A537" s="155">
        <v>45587</v>
      </c>
      <c r="B537" s="156" t="s">
        <v>17</v>
      </c>
      <c r="C537" s="157">
        <f t="shared" ca="1" si="99"/>
        <v>9</v>
      </c>
      <c r="D537" s="158">
        <v>45648</v>
      </c>
      <c r="E537" s="158" t="str">
        <f t="shared" ca="1" si="107"/>
        <v>1-30 Days</v>
      </c>
      <c r="F537" s="159" t="s">
        <v>453</v>
      </c>
      <c r="G537" s="164" t="s">
        <v>827</v>
      </c>
      <c r="H537" s="154" t="s">
        <v>90</v>
      </c>
      <c r="I537" s="166">
        <v>21973.13</v>
      </c>
      <c r="J537" s="166">
        <v>0</v>
      </c>
      <c r="K537" s="166">
        <f t="shared" si="104"/>
        <v>21973.13</v>
      </c>
      <c r="L537" s="166">
        <v>2115.1</v>
      </c>
      <c r="M537" s="166">
        <v>0</v>
      </c>
      <c r="N537" s="166">
        <f t="shared" si="100"/>
        <v>2115.1</v>
      </c>
      <c r="O537" s="224">
        <f t="shared" si="109"/>
        <v>9.6258475692812082E-2</v>
      </c>
      <c r="P537" s="166">
        <f t="shared" si="102"/>
        <v>0</v>
      </c>
      <c r="Q537" s="166">
        <f t="shared" si="103"/>
        <v>2115.1</v>
      </c>
      <c r="R537" s="174">
        <f t="shared" si="106"/>
        <v>105.755</v>
      </c>
      <c r="T537" s="174">
        <f t="shared" si="108"/>
        <v>2009.3449999999998</v>
      </c>
    </row>
    <row r="538" spans="1:20">
      <c r="A538" s="155">
        <v>45587</v>
      </c>
      <c r="B538" s="156" t="s">
        <v>17</v>
      </c>
      <c r="C538" s="157">
        <f t="shared" ca="1" si="99"/>
        <v>9</v>
      </c>
      <c r="D538" s="158">
        <v>45649</v>
      </c>
      <c r="E538" s="158" t="str">
        <f t="shared" ca="1" si="107"/>
        <v>1-30 Days</v>
      </c>
      <c r="F538" s="159" t="s">
        <v>453</v>
      </c>
      <c r="G538" s="164" t="s">
        <v>828</v>
      </c>
      <c r="H538" s="154" t="s">
        <v>572</v>
      </c>
      <c r="I538" s="166">
        <v>20250.240000000002</v>
      </c>
      <c r="J538" s="166">
        <v>0</v>
      </c>
      <c r="K538" s="166">
        <f t="shared" si="104"/>
        <v>20250.240000000002</v>
      </c>
      <c r="L538" s="166">
        <v>2015.95</v>
      </c>
      <c r="M538" s="166">
        <v>0</v>
      </c>
      <c r="N538" s="166">
        <f t="shared" si="100"/>
        <v>2015.95</v>
      </c>
      <c r="O538" s="224">
        <f t="shared" si="109"/>
        <v>9.955190654530513E-2</v>
      </c>
      <c r="P538" s="166">
        <f t="shared" si="102"/>
        <v>0</v>
      </c>
      <c r="Q538" s="166">
        <f t="shared" si="103"/>
        <v>2015.9499999999998</v>
      </c>
      <c r="R538" s="174">
        <f t="shared" si="106"/>
        <v>100.7975</v>
      </c>
      <c r="T538" s="174">
        <f t="shared" si="108"/>
        <v>1915.1524999999999</v>
      </c>
    </row>
    <row r="539" spans="1:20">
      <c r="A539" s="155">
        <v>45588</v>
      </c>
      <c r="B539" s="156" t="s">
        <v>17</v>
      </c>
      <c r="C539" s="157">
        <f t="shared" ca="1" si="99"/>
        <v>8</v>
      </c>
      <c r="D539" s="158">
        <v>45650</v>
      </c>
      <c r="E539" s="158" t="str">
        <f t="shared" ca="1" si="107"/>
        <v>1-30 Days</v>
      </c>
      <c r="F539" s="159" t="s">
        <v>453</v>
      </c>
      <c r="G539" s="164" t="s">
        <v>829</v>
      </c>
      <c r="H539" s="154" t="s">
        <v>524</v>
      </c>
      <c r="I539" s="166">
        <v>3730779.21</v>
      </c>
      <c r="J539" s="166">
        <v>0</v>
      </c>
      <c r="K539" s="166">
        <f t="shared" si="104"/>
        <v>3730779.21</v>
      </c>
      <c r="L539" s="166">
        <v>371406.59</v>
      </c>
      <c r="M539" s="166">
        <v>0</v>
      </c>
      <c r="N539" s="166">
        <f t="shared" si="100"/>
        <v>371406.59</v>
      </c>
      <c r="O539" s="224">
        <f t="shared" si="109"/>
        <v>9.95520155694231E-2</v>
      </c>
      <c r="P539" s="166">
        <f t="shared" si="102"/>
        <v>0</v>
      </c>
      <c r="Q539" s="166">
        <f t="shared" si="103"/>
        <v>371406.59</v>
      </c>
      <c r="R539" s="174">
        <f t="shared" si="106"/>
        <v>18570.329500000003</v>
      </c>
      <c r="T539" s="174">
        <f t="shared" si="108"/>
        <v>352836.26050000003</v>
      </c>
    </row>
    <row r="540" spans="1:20">
      <c r="A540" s="155">
        <v>45589</v>
      </c>
      <c r="B540" s="156" t="s">
        <v>17</v>
      </c>
      <c r="C540" s="157">
        <f t="shared" ca="1" si="99"/>
        <v>7</v>
      </c>
      <c r="D540" s="158">
        <v>45651</v>
      </c>
      <c r="E540" s="158" t="str">
        <f t="shared" ca="1" si="107"/>
        <v>1-30 Days</v>
      </c>
      <c r="F540" s="159" t="s">
        <v>453</v>
      </c>
      <c r="G540" s="164" t="s">
        <v>830</v>
      </c>
      <c r="H540" s="154" t="s">
        <v>816</v>
      </c>
      <c r="I540" s="166">
        <v>1381251.79</v>
      </c>
      <c r="J540" s="166">
        <v>0</v>
      </c>
      <c r="K540" s="166">
        <f t="shared" si="104"/>
        <v>1381251.79</v>
      </c>
      <c r="L540" s="166">
        <v>137506.4</v>
      </c>
      <c r="M540" s="166">
        <v>0</v>
      </c>
      <c r="N540" s="166">
        <f t="shared" si="100"/>
        <v>137506.4</v>
      </c>
      <c r="O540" s="224">
        <f t="shared" si="109"/>
        <v>9.955201578417501E-2</v>
      </c>
      <c r="P540" s="166">
        <f t="shared" si="102"/>
        <v>0</v>
      </c>
      <c r="Q540" s="166">
        <f t="shared" si="103"/>
        <v>137506.4</v>
      </c>
      <c r="R540" s="174">
        <f t="shared" si="106"/>
        <v>6875.32</v>
      </c>
      <c r="T540" s="174">
        <f t="shared" si="108"/>
        <v>130631.07999999999</v>
      </c>
    </row>
    <row r="541" spans="1:20">
      <c r="A541" s="155">
        <v>45589</v>
      </c>
      <c r="B541" s="156" t="s">
        <v>17</v>
      </c>
      <c r="C541" s="157">
        <f t="shared" ca="1" si="99"/>
        <v>7</v>
      </c>
      <c r="D541" s="158">
        <v>45652</v>
      </c>
      <c r="E541" s="158" t="str">
        <f t="shared" ca="1" si="107"/>
        <v>1-30 Days</v>
      </c>
      <c r="F541" s="159" t="s">
        <v>453</v>
      </c>
      <c r="G541" s="164" t="s">
        <v>831</v>
      </c>
      <c r="H541" s="154" t="s">
        <v>524</v>
      </c>
      <c r="I541" s="166">
        <v>229947</v>
      </c>
      <c r="J541" s="166">
        <v>0</v>
      </c>
      <c r="K541" s="166">
        <f t="shared" si="104"/>
        <v>229947</v>
      </c>
      <c r="L541" s="166">
        <v>18313.349999999999</v>
      </c>
      <c r="M541" s="166">
        <v>0</v>
      </c>
      <c r="N541" s="166">
        <f t="shared" si="100"/>
        <v>18313.349999999999</v>
      </c>
      <c r="O541" s="224">
        <f t="shared" si="109"/>
        <v>7.9641613067358993E-2</v>
      </c>
      <c r="P541" s="166">
        <f t="shared" si="102"/>
        <v>0</v>
      </c>
      <c r="Q541" s="166">
        <f t="shared" si="103"/>
        <v>18313.349999999999</v>
      </c>
      <c r="R541" s="174">
        <f t="shared" si="106"/>
        <v>915.66750000000002</v>
      </c>
      <c r="T541" s="174">
        <f t="shared" si="108"/>
        <v>17397.682499999999</v>
      </c>
    </row>
  </sheetData>
  <autoFilter ref="A1:T541" xr:uid="{B4551431-0013-42B9-9244-84A3ED1456E0}"/>
  <sortState xmlns:xlrd2="http://schemas.microsoft.com/office/spreadsheetml/2017/richdata2" ref="A2:Q489">
    <sortCondition ref="A2:A489"/>
  </sortState>
  <pageMargins left="0.7" right="0.7" top="0.75" bottom="0.75" header="0.3" footer="0.3"/>
  <ignoredErrors>
    <ignoredError sqref="P318:Q318 Q338:Q339 Q343 Q345 Q347 Q349 Q355 P244 P38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FCAB-E412-4D55-96C8-176BC98867C9}">
  <dimension ref="D4:M1178"/>
  <sheetViews>
    <sheetView showGridLines="0" topLeftCell="A219" workbookViewId="0">
      <selection activeCell="E209" sqref="E209:L215"/>
    </sheetView>
  </sheetViews>
  <sheetFormatPr defaultRowHeight="13"/>
  <cols>
    <col min="1" max="3" width="8.7265625" style="2"/>
    <col min="4" max="4" width="4.26953125" style="2" customWidth="1"/>
    <col min="5" max="5" width="37.7265625" style="2" bestFit="1" customWidth="1"/>
    <col min="6" max="6" width="15.1796875" style="170" bestFit="1" customWidth="1"/>
    <col min="7" max="7" width="12.54296875" style="170" bestFit="1" customWidth="1"/>
    <col min="8" max="8" width="11.90625" style="170" bestFit="1" customWidth="1"/>
    <col min="9" max="9" width="14" style="170" bestFit="1" customWidth="1"/>
    <col min="10" max="10" width="11.54296875" style="170" bestFit="1" customWidth="1"/>
    <col min="11" max="11" width="13" style="170" bestFit="1" customWidth="1"/>
    <col min="12" max="12" width="16.26953125" style="170" bestFit="1" customWidth="1"/>
    <col min="13" max="13" width="4.1796875" style="170" customWidth="1"/>
    <col min="14" max="16384" width="8.7265625" style="2"/>
  </cols>
  <sheetData>
    <row r="4" spans="4:13" ht="13.5" thickBot="1"/>
    <row r="5" spans="4:13">
      <c r="D5" s="208"/>
      <c r="E5" s="209"/>
      <c r="F5" s="210"/>
      <c r="G5" s="210"/>
      <c r="H5" s="210"/>
      <c r="I5" s="210"/>
      <c r="J5" s="210"/>
      <c r="K5" s="210"/>
      <c r="L5" s="210"/>
      <c r="M5" s="211"/>
    </row>
    <row r="6" spans="4:13" ht="13.5" thickBot="1">
      <c r="D6" s="212"/>
      <c r="E6" s="213" t="s">
        <v>812</v>
      </c>
      <c r="F6" s="214"/>
      <c r="G6" s="214"/>
      <c r="H6" s="214"/>
      <c r="I6" s="214"/>
      <c r="J6" s="214"/>
      <c r="K6" s="214"/>
      <c r="L6" s="214"/>
      <c r="M6" s="215"/>
    </row>
    <row r="7" spans="4:13" ht="13.5" thickBot="1">
      <c r="D7" s="212"/>
      <c r="E7" s="239" t="s">
        <v>811</v>
      </c>
      <c r="F7" s="248" t="s">
        <v>806</v>
      </c>
      <c r="G7" s="249" t="s">
        <v>807</v>
      </c>
      <c r="H7" s="249" t="s">
        <v>808</v>
      </c>
      <c r="I7" s="249" t="s">
        <v>591</v>
      </c>
      <c r="J7" s="249" t="s">
        <v>809</v>
      </c>
      <c r="K7" s="249" t="s">
        <v>810</v>
      </c>
      <c r="L7" s="250" t="s">
        <v>803</v>
      </c>
      <c r="M7" s="215"/>
    </row>
    <row r="8" spans="4:13" s="207" customFormat="1" ht="13.5" thickBot="1">
      <c r="D8" s="216"/>
      <c r="E8" s="240" t="s">
        <v>578</v>
      </c>
      <c r="F8" s="273">
        <v>141156132.12</v>
      </c>
      <c r="G8" s="274">
        <v>140224505.00999999</v>
      </c>
      <c r="H8" s="274">
        <v>931627.11</v>
      </c>
      <c r="I8" s="274">
        <v>14732929.609999999</v>
      </c>
      <c r="J8" s="274">
        <v>14732929.609999999</v>
      </c>
      <c r="K8" s="274">
        <v>0</v>
      </c>
      <c r="L8" s="275">
        <v>0</v>
      </c>
      <c r="M8" s="217"/>
    </row>
    <row r="9" spans="4:13">
      <c r="D9" s="212"/>
      <c r="E9" s="242" t="s">
        <v>63</v>
      </c>
      <c r="F9" s="280">
        <v>41962.35</v>
      </c>
      <c r="G9" s="281">
        <v>41962.35</v>
      </c>
      <c r="H9" s="281">
        <v>0</v>
      </c>
      <c r="I9" s="281">
        <v>5411.51</v>
      </c>
      <c r="J9" s="281">
        <v>5411.51</v>
      </c>
      <c r="K9" s="281">
        <v>0</v>
      </c>
      <c r="L9" s="282">
        <v>0</v>
      </c>
      <c r="M9" s="215"/>
    </row>
    <row r="10" spans="4:13">
      <c r="D10" s="212"/>
      <c r="E10" s="243" t="s">
        <v>31</v>
      </c>
      <c r="F10" s="280">
        <v>346341.98</v>
      </c>
      <c r="G10" s="281">
        <v>346341.98</v>
      </c>
      <c r="H10" s="281">
        <v>0</v>
      </c>
      <c r="I10" s="281">
        <v>68958.080000000002</v>
      </c>
      <c r="J10" s="281">
        <v>68958.080000000002</v>
      </c>
      <c r="K10" s="281">
        <v>0</v>
      </c>
      <c r="L10" s="282">
        <v>0</v>
      </c>
      <c r="M10" s="215"/>
    </row>
    <row r="11" spans="4:13">
      <c r="D11" s="212"/>
      <c r="E11" s="243" t="s">
        <v>101</v>
      </c>
      <c r="F11" s="280">
        <v>31135</v>
      </c>
      <c r="G11" s="281">
        <v>31135</v>
      </c>
      <c r="H11" s="281">
        <v>0</v>
      </c>
      <c r="I11" s="281">
        <v>3000</v>
      </c>
      <c r="J11" s="281">
        <v>3000</v>
      </c>
      <c r="K11" s="281">
        <v>0</v>
      </c>
      <c r="L11" s="282">
        <v>0</v>
      </c>
      <c r="M11" s="215"/>
    </row>
    <row r="12" spans="4:13">
      <c r="D12" s="212"/>
      <c r="E12" s="243" t="s">
        <v>70</v>
      </c>
      <c r="F12" s="280">
        <v>237119.27000000002</v>
      </c>
      <c r="G12" s="281">
        <v>237119.27000000002</v>
      </c>
      <c r="H12" s="281">
        <v>0</v>
      </c>
      <c r="I12" s="281">
        <v>55145.599999999999</v>
      </c>
      <c r="J12" s="281">
        <v>55145.599999999999</v>
      </c>
      <c r="K12" s="281">
        <v>0</v>
      </c>
      <c r="L12" s="282">
        <v>0</v>
      </c>
      <c r="M12" s="215"/>
    </row>
    <row r="13" spans="4:13">
      <c r="D13" s="212"/>
      <c r="E13" s="243" t="s">
        <v>68</v>
      </c>
      <c r="F13" s="280">
        <v>464387.38</v>
      </c>
      <c r="G13" s="281">
        <v>464387.38</v>
      </c>
      <c r="H13" s="281">
        <v>0</v>
      </c>
      <c r="I13" s="281">
        <v>92461.4</v>
      </c>
      <c r="J13" s="281">
        <v>92461.4</v>
      </c>
      <c r="K13" s="281">
        <v>0</v>
      </c>
      <c r="L13" s="282">
        <v>0</v>
      </c>
      <c r="M13" s="215"/>
    </row>
    <row r="14" spans="4:13">
      <c r="D14" s="212"/>
      <c r="E14" s="243" t="s">
        <v>34</v>
      </c>
      <c r="F14" s="280">
        <v>561581</v>
      </c>
      <c r="G14" s="281">
        <v>561581</v>
      </c>
      <c r="H14" s="281">
        <v>0</v>
      </c>
      <c r="I14" s="281">
        <v>0</v>
      </c>
      <c r="J14" s="281">
        <v>0</v>
      </c>
      <c r="K14" s="281">
        <v>0</v>
      </c>
      <c r="L14" s="282">
        <v>0</v>
      </c>
      <c r="M14" s="215"/>
    </row>
    <row r="15" spans="4:13">
      <c r="D15" s="212"/>
      <c r="E15" s="243" t="s">
        <v>92</v>
      </c>
      <c r="F15" s="280">
        <v>306807.91000000003</v>
      </c>
      <c r="G15" s="281">
        <v>306807.91000000003</v>
      </c>
      <c r="H15" s="281">
        <v>0</v>
      </c>
      <c r="I15" s="281">
        <v>57024.6</v>
      </c>
      <c r="J15" s="281">
        <v>57024.6</v>
      </c>
      <c r="K15" s="281">
        <v>0</v>
      </c>
      <c r="L15" s="282">
        <v>0</v>
      </c>
      <c r="M15" s="215"/>
    </row>
    <row r="16" spans="4:13">
      <c r="D16" s="212"/>
      <c r="E16" s="243" t="s">
        <v>37</v>
      </c>
      <c r="F16" s="280">
        <v>181736.33</v>
      </c>
      <c r="G16" s="281">
        <v>0</v>
      </c>
      <c r="H16" s="281">
        <v>181736.33</v>
      </c>
      <c r="I16" s="281">
        <v>0</v>
      </c>
      <c r="J16" s="281">
        <v>0</v>
      </c>
      <c r="K16" s="281">
        <v>0</v>
      </c>
      <c r="L16" s="282">
        <v>0</v>
      </c>
      <c r="M16" s="215"/>
    </row>
    <row r="17" spans="4:13">
      <c r="D17" s="212"/>
      <c r="E17" s="243" t="s">
        <v>40</v>
      </c>
      <c r="F17" s="280">
        <v>603983.18000000005</v>
      </c>
      <c r="G17" s="281">
        <v>603983.18000000005</v>
      </c>
      <c r="H17" s="281">
        <v>0</v>
      </c>
      <c r="I17" s="281">
        <v>0</v>
      </c>
      <c r="J17" s="281">
        <v>0</v>
      </c>
      <c r="K17" s="281">
        <v>0</v>
      </c>
      <c r="L17" s="282">
        <v>0</v>
      </c>
      <c r="M17" s="215"/>
    </row>
    <row r="18" spans="4:13">
      <c r="D18" s="212"/>
      <c r="E18" s="243" t="s">
        <v>20</v>
      </c>
      <c r="F18" s="280">
        <v>64693539.159999996</v>
      </c>
      <c r="G18" s="281">
        <v>63943648.379999995</v>
      </c>
      <c r="H18" s="281">
        <v>749890.78</v>
      </c>
      <c r="I18" s="281">
        <v>5996770</v>
      </c>
      <c r="J18" s="281">
        <v>5996770</v>
      </c>
      <c r="K18" s="281">
        <v>0</v>
      </c>
      <c r="L18" s="282">
        <v>0</v>
      </c>
      <c r="M18" s="215"/>
    </row>
    <row r="19" spans="4:13">
      <c r="D19" s="212"/>
      <c r="E19" s="243" t="s">
        <v>78</v>
      </c>
      <c r="F19" s="280">
        <v>5043702.1400000006</v>
      </c>
      <c r="G19" s="281">
        <v>5043702.1400000006</v>
      </c>
      <c r="H19" s="281">
        <v>0</v>
      </c>
      <c r="I19" s="281">
        <v>1144053.4000000001</v>
      </c>
      <c r="J19" s="281">
        <v>1144053.4000000001</v>
      </c>
      <c r="K19" s="281">
        <v>0</v>
      </c>
      <c r="L19" s="282">
        <v>0</v>
      </c>
      <c r="M19" s="215"/>
    </row>
    <row r="20" spans="4:13">
      <c r="D20" s="212"/>
      <c r="E20" s="243" t="s">
        <v>46</v>
      </c>
      <c r="F20" s="280">
        <v>12974847.079999998</v>
      </c>
      <c r="G20" s="281">
        <v>12974847.079999998</v>
      </c>
      <c r="H20" s="281">
        <v>0</v>
      </c>
      <c r="I20" s="281">
        <v>1779853.2200000002</v>
      </c>
      <c r="J20" s="281">
        <v>1779853.2200000002</v>
      </c>
      <c r="K20" s="281">
        <v>0</v>
      </c>
      <c r="L20" s="282">
        <v>0</v>
      </c>
      <c r="M20" s="215"/>
    </row>
    <row r="21" spans="4:13">
      <c r="D21" s="212"/>
      <c r="E21" s="243" t="s">
        <v>90</v>
      </c>
      <c r="F21" s="280">
        <v>55450929.340000004</v>
      </c>
      <c r="G21" s="281">
        <v>55450929.340000004</v>
      </c>
      <c r="H21" s="281">
        <v>0</v>
      </c>
      <c r="I21" s="281">
        <v>5520251.7999999998</v>
      </c>
      <c r="J21" s="281">
        <v>5520251.7999999998</v>
      </c>
      <c r="K21" s="281">
        <v>0</v>
      </c>
      <c r="L21" s="282">
        <v>0</v>
      </c>
      <c r="M21" s="215"/>
    </row>
    <row r="22" spans="4:13">
      <c r="D22" s="212"/>
      <c r="E22" s="243" t="s">
        <v>42</v>
      </c>
      <c r="F22" s="280">
        <v>50225</v>
      </c>
      <c r="G22" s="281">
        <v>50225</v>
      </c>
      <c r="H22" s="281">
        <v>0</v>
      </c>
      <c r="I22" s="281">
        <v>10000</v>
      </c>
      <c r="J22" s="281">
        <v>10000</v>
      </c>
      <c r="K22" s="281">
        <v>0</v>
      </c>
      <c r="L22" s="282">
        <v>0</v>
      </c>
      <c r="M22" s="215"/>
    </row>
    <row r="23" spans="4:13" ht="13.5" thickBot="1">
      <c r="D23" s="212"/>
      <c r="E23" s="244" t="s">
        <v>44</v>
      </c>
      <c r="F23" s="280">
        <v>167835</v>
      </c>
      <c r="G23" s="281">
        <v>167835</v>
      </c>
      <c r="H23" s="281">
        <v>0</v>
      </c>
      <c r="I23" s="281">
        <v>0</v>
      </c>
      <c r="J23" s="281">
        <v>0</v>
      </c>
      <c r="K23" s="281">
        <v>0</v>
      </c>
      <c r="L23" s="282">
        <v>0</v>
      </c>
      <c r="M23" s="215"/>
    </row>
    <row r="24" spans="4:13" s="207" customFormat="1" ht="13.5" thickBot="1">
      <c r="D24" s="216"/>
      <c r="E24" s="240" t="s">
        <v>579</v>
      </c>
      <c r="F24" s="236">
        <v>39657211.82</v>
      </c>
      <c r="G24" s="227">
        <v>31433830.600000001</v>
      </c>
      <c r="H24" s="227">
        <v>8223381.2199999997</v>
      </c>
      <c r="I24" s="227">
        <v>3858625.6099999994</v>
      </c>
      <c r="J24" s="227">
        <v>3201402.19</v>
      </c>
      <c r="K24" s="227">
        <v>657223.92000000004</v>
      </c>
      <c r="L24" s="228">
        <v>624362.72399999993</v>
      </c>
      <c r="M24" s="217"/>
    </row>
    <row r="25" spans="4:13">
      <c r="D25" s="212"/>
      <c r="E25" s="245" t="s">
        <v>63</v>
      </c>
      <c r="F25" s="280">
        <v>1844875.92</v>
      </c>
      <c r="G25" s="281">
        <v>1844875.92</v>
      </c>
      <c r="H25" s="281">
        <v>0</v>
      </c>
      <c r="I25" s="281">
        <v>183661.12</v>
      </c>
      <c r="J25" s="281">
        <v>183661.12</v>
      </c>
      <c r="K25" s="281">
        <v>0</v>
      </c>
      <c r="L25" s="282">
        <v>0</v>
      </c>
      <c r="M25" s="215"/>
    </row>
    <row r="26" spans="4:13">
      <c r="D26" s="212"/>
      <c r="E26" s="246" t="s">
        <v>101</v>
      </c>
      <c r="F26" s="280">
        <v>24212.47</v>
      </c>
      <c r="G26" s="281">
        <v>24212.47</v>
      </c>
      <c r="H26" s="281">
        <v>0</v>
      </c>
      <c r="I26" s="281">
        <v>2410.4</v>
      </c>
      <c r="J26" s="281">
        <v>2410.4</v>
      </c>
      <c r="K26" s="281">
        <v>0</v>
      </c>
      <c r="L26" s="282">
        <v>0</v>
      </c>
      <c r="M26" s="215"/>
    </row>
    <row r="27" spans="4:13">
      <c r="D27" s="212"/>
      <c r="E27" s="246" t="s">
        <v>113</v>
      </c>
      <c r="F27" s="280">
        <v>6787151.0300000003</v>
      </c>
      <c r="G27" s="281">
        <v>6787151.0300000003</v>
      </c>
      <c r="H27" s="281">
        <v>0</v>
      </c>
      <c r="I27" s="281">
        <v>1182430.5</v>
      </c>
      <c r="J27" s="281">
        <v>1182430.5</v>
      </c>
      <c r="K27" s="281">
        <v>0</v>
      </c>
      <c r="L27" s="282">
        <v>0</v>
      </c>
      <c r="M27" s="215"/>
    </row>
    <row r="28" spans="4:13">
      <c r="D28" s="212"/>
      <c r="E28" s="246" t="s">
        <v>107</v>
      </c>
      <c r="F28" s="280">
        <v>2250612.94</v>
      </c>
      <c r="G28" s="281">
        <v>2250612.94</v>
      </c>
      <c r="H28" s="281">
        <v>0</v>
      </c>
      <c r="I28" s="281">
        <v>554836.80999999994</v>
      </c>
      <c r="J28" s="281">
        <v>554836.80999999994</v>
      </c>
      <c r="K28" s="281">
        <v>0</v>
      </c>
      <c r="L28" s="282">
        <v>0</v>
      </c>
      <c r="M28" s="215"/>
    </row>
    <row r="29" spans="4:13">
      <c r="D29" s="212"/>
      <c r="E29" s="246" t="s">
        <v>115</v>
      </c>
      <c r="F29" s="280">
        <v>1056800.29</v>
      </c>
      <c r="G29" s="281">
        <v>1046999.5700000001</v>
      </c>
      <c r="H29" s="281">
        <v>9800.7199999999993</v>
      </c>
      <c r="I29" s="281">
        <v>182821.65000000002</v>
      </c>
      <c r="J29" s="281">
        <v>182821.65000000002</v>
      </c>
      <c r="K29" s="281">
        <v>0</v>
      </c>
      <c r="L29" s="282">
        <v>0</v>
      </c>
      <c r="M29" s="215"/>
    </row>
    <row r="30" spans="4:13">
      <c r="D30" s="212"/>
      <c r="E30" s="246" t="s">
        <v>130</v>
      </c>
      <c r="F30" s="280">
        <v>1705330</v>
      </c>
      <c r="G30" s="281">
        <v>0</v>
      </c>
      <c r="H30" s="281">
        <v>1705330</v>
      </c>
      <c r="I30" s="281">
        <v>136426.4</v>
      </c>
      <c r="J30" s="281">
        <v>0</v>
      </c>
      <c r="K30" s="281">
        <v>136426.4</v>
      </c>
      <c r="L30" s="282">
        <v>129605.07999999999</v>
      </c>
      <c r="M30" s="215"/>
    </row>
    <row r="31" spans="4:13">
      <c r="D31" s="212"/>
      <c r="E31" s="246" t="s">
        <v>132</v>
      </c>
      <c r="F31" s="280">
        <v>5875022</v>
      </c>
      <c r="G31" s="281">
        <v>0</v>
      </c>
      <c r="H31" s="281">
        <v>5875022</v>
      </c>
      <c r="I31" s="281">
        <v>470001.76</v>
      </c>
      <c r="J31" s="281">
        <v>0</v>
      </c>
      <c r="K31" s="281">
        <v>470001.76</v>
      </c>
      <c r="L31" s="282">
        <v>446501.67200000002</v>
      </c>
      <c r="M31" s="215"/>
    </row>
    <row r="32" spans="4:13">
      <c r="D32" s="212"/>
      <c r="E32" s="246" t="s">
        <v>134</v>
      </c>
      <c r="F32" s="280">
        <v>626197</v>
      </c>
      <c r="G32" s="281">
        <v>0</v>
      </c>
      <c r="H32" s="281">
        <v>626197</v>
      </c>
      <c r="I32" s="281">
        <v>50095.76</v>
      </c>
      <c r="J32" s="281">
        <v>0</v>
      </c>
      <c r="K32" s="281">
        <v>50095.76</v>
      </c>
      <c r="L32" s="282">
        <v>47590.972000000002</v>
      </c>
      <c r="M32" s="215"/>
    </row>
    <row r="33" spans="4:13">
      <c r="D33" s="212"/>
      <c r="E33" s="246" t="s">
        <v>138</v>
      </c>
      <c r="F33" s="280">
        <v>7991.3</v>
      </c>
      <c r="G33" s="281">
        <v>7991.3</v>
      </c>
      <c r="H33" s="281">
        <v>0</v>
      </c>
      <c r="I33" s="281">
        <v>1591.1</v>
      </c>
      <c r="J33" s="281">
        <v>1591.1</v>
      </c>
      <c r="K33" s="281">
        <v>0</v>
      </c>
      <c r="L33" s="282">
        <v>0</v>
      </c>
      <c r="M33" s="215"/>
    </row>
    <row r="34" spans="4:13">
      <c r="D34" s="212"/>
      <c r="E34" s="246" t="s">
        <v>119</v>
      </c>
      <c r="F34" s="280">
        <v>7031.5</v>
      </c>
      <c r="G34" s="281">
        <v>0</v>
      </c>
      <c r="H34" s="281">
        <v>7031.5</v>
      </c>
      <c r="I34" s="281">
        <v>700</v>
      </c>
      <c r="J34" s="281">
        <v>0</v>
      </c>
      <c r="K34" s="281">
        <v>700</v>
      </c>
      <c r="L34" s="282">
        <v>665</v>
      </c>
      <c r="M34" s="215"/>
    </row>
    <row r="35" spans="4:13">
      <c r="D35" s="212"/>
      <c r="E35" s="246" t="s">
        <v>128</v>
      </c>
      <c r="F35" s="280">
        <v>533500</v>
      </c>
      <c r="G35" s="281">
        <v>533500</v>
      </c>
      <c r="H35" s="281">
        <v>0</v>
      </c>
      <c r="I35" s="281">
        <v>42680</v>
      </c>
      <c r="J35" s="281">
        <v>42680</v>
      </c>
      <c r="K35" s="281">
        <v>0</v>
      </c>
      <c r="L35" s="282">
        <v>0</v>
      </c>
      <c r="M35" s="215"/>
    </row>
    <row r="36" spans="4:13">
      <c r="D36" s="212"/>
      <c r="E36" s="246" t="s">
        <v>110</v>
      </c>
      <c r="F36" s="280">
        <v>10264454.23</v>
      </c>
      <c r="G36" s="281">
        <v>10264454.23</v>
      </c>
      <c r="H36" s="281">
        <v>0</v>
      </c>
      <c r="I36" s="281">
        <v>1025034.61</v>
      </c>
      <c r="J36" s="281">
        <v>1025035.11</v>
      </c>
      <c r="K36" s="281">
        <v>0</v>
      </c>
      <c r="L36" s="282">
        <v>0</v>
      </c>
      <c r="M36" s="215"/>
    </row>
    <row r="37" spans="4:13">
      <c r="D37" s="212"/>
      <c r="E37" s="246" t="s">
        <v>20</v>
      </c>
      <c r="F37" s="280">
        <v>8413511.0399999991</v>
      </c>
      <c r="G37" s="281">
        <v>8413511.0399999991</v>
      </c>
      <c r="H37" s="281">
        <v>0</v>
      </c>
      <c r="I37" s="281">
        <v>0</v>
      </c>
      <c r="J37" s="281">
        <v>0</v>
      </c>
      <c r="K37" s="281">
        <v>0</v>
      </c>
      <c r="L37" s="282">
        <v>0</v>
      </c>
      <c r="M37" s="215"/>
    </row>
    <row r="38" spans="4:13" ht="13.5" thickBot="1">
      <c r="D38" s="212"/>
      <c r="E38" s="247" t="s">
        <v>46</v>
      </c>
      <c r="F38" s="280">
        <v>260522.1</v>
      </c>
      <c r="G38" s="281">
        <v>260522.1</v>
      </c>
      <c r="H38" s="281">
        <v>0</v>
      </c>
      <c r="I38" s="281">
        <v>25935.5</v>
      </c>
      <c r="J38" s="281">
        <v>25935.5</v>
      </c>
      <c r="K38" s="281">
        <v>0</v>
      </c>
      <c r="L38" s="282">
        <v>0</v>
      </c>
      <c r="M38" s="215"/>
    </row>
    <row r="39" spans="4:13" s="207" customFormat="1" ht="13.5" thickBot="1">
      <c r="D39" s="216"/>
      <c r="E39" s="240" t="s">
        <v>580</v>
      </c>
      <c r="F39" s="283">
        <v>9632618.7599999998</v>
      </c>
      <c r="G39" s="284">
        <v>8444467.0800000001</v>
      </c>
      <c r="H39" s="284">
        <v>1188151.6800000002</v>
      </c>
      <c r="I39" s="284">
        <v>1087249.57</v>
      </c>
      <c r="J39" s="284">
        <v>981380.11184266245</v>
      </c>
      <c r="K39" s="284">
        <v>105869.45815733759</v>
      </c>
      <c r="L39" s="285">
        <v>100575.98524947072</v>
      </c>
      <c r="M39" s="217"/>
    </row>
    <row r="40" spans="4:13">
      <c r="D40" s="212"/>
      <c r="E40" s="245" t="s">
        <v>101</v>
      </c>
      <c r="F40" s="280">
        <v>213456.25</v>
      </c>
      <c r="G40" s="281">
        <v>213456.25</v>
      </c>
      <c r="H40" s="281">
        <v>0</v>
      </c>
      <c r="I40" s="281">
        <v>37187.5</v>
      </c>
      <c r="J40" s="281">
        <v>37187.5</v>
      </c>
      <c r="K40" s="281">
        <v>0</v>
      </c>
      <c r="L40" s="282">
        <v>0</v>
      </c>
      <c r="M40" s="215"/>
    </row>
    <row r="41" spans="4:13">
      <c r="D41" s="212"/>
      <c r="E41" s="246" t="s">
        <v>107</v>
      </c>
      <c r="F41" s="280">
        <v>11327.51</v>
      </c>
      <c r="G41" s="281">
        <v>11327.51</v>
      </c>
      <c r="H41" s="281">
        <v>0</v>
      </c>
      <c r="I41" s="281">
        <v>2414.5</v>
      </c>
      <c r="J41" s="281">
        <v>2414.5</v>
      </c>
      <c r="K41" s="281">
        <v>0</v>
      </c>
      <c r="L41" s="282">
        <v>0</v>
      </c>
      <c r="M41" s="215"/>
    </row>
    <row r="42" spans="4:13">
      <c r="D42" s="212"/>
      <c r="E42" s="246" t="s">
        <v>148</v>
      </c>
      <c r="F42" s="280">
        <v>960799.92999999993</v>
      </c>
      <c r="G42" s="281">
        <v>914828.1</v>
      </c>
      <c r="H42" s="281">
        <v>45971.83</v>
      </c>
      <c r="I42" s="281">
        <v>95645.59</v>
      </c>
      <c r="J42" s="281">
        <v>91069</v>
      </c>
      <c r="K42" s="281">
        <v>4576.59</v>
      </c>
      <c r="L42" s="282">
        <v>4347.7605000000003</v>
      </c>
      <c r="M42" s="215"/>
    </row>
    <row r="43" spans="4:13">
      <c r="D43" s="212"/>
      <c r="E43" s="246" t="s">
        <v>161</v>
      </c>
      <c r="F43" s="280">
        <v>38976.61</v>
      </c>
      <c r="G43" s="281">
        <v>38976.61</v>
      </c>
      <c r="H43" s="281">
        <v>0</v>
      </c>
      <c r="I43" s="281">
        <v>5130.2</v>
      </c>
      <c r="J43" s="281">
        <v>5130.2</v>
      </c>
      <c r="K43" s="281">
        <v>0</v>
      </c>
      <c r="L43" s="282">
        <v>0</v>
      </c>
      <c r="M43" s="215"/>
    </row>
    <row r="44" spans="4:13">
      <c r="D44" s="212"/>
      <c r="E44" s="246" t="s">
        <v>153</v>
      </c>
      <c r="F44" s="280">
        <v>36865.15</v>
      </c>
      <c r="G44" s="281">
        <v>19000</v>
      </c>
      <c r="H44" s="281">
        <v>17865.150000000001</v>
      </c>
      <c r="I44" s="281">
        <v>7340</v>
      </c>
      <c r="J44" s="281">
        <v>3782.976605276257</v>
      </c>
      <c r="K44" s="281">
        <v>3557.0233947237434</v>
      </c>
      <c r="L44" s="282">
        <v>3379.1722249875561</v>
      </c>
      <c r="M44" s="215"/>
    </row>
    <row r="45" spans="4:13">
      <c r="D45" s="212"/>
      <c r="E45" s="246" t="s">
        <v>151</v>
      </c>
      <c r="F45" s="280">
        <v>1450284.66</v>
      </c>
      <c r="G45" s="281">
        <v>1450284.66</v>
      </c>
      <c r="H45" s="281">
        <v>0</v>
      </c>
      <c r="I45" s="281">
        <v>288757.52</v>
      </c>
      <c r="J45" s="281">
        <v>288757.52</v>
      </c>
      <c r="K45" s="281">
        <v>0</v>
      </c>
      <c r="L45" s="282">
        <v>0</v>
      </c>
      <c r="M45" s="215"/>
    </row>
    <row r="46" spans="4:13">
      <c r="D46" s="212"/>
      <c r="E46" s="246" t="s">
        <v>132</v>
      </c>
      <c r="F46" s="280">
        <v>99405</v>
      </c>
      <c r="G46" s="281">
        <v>0</v>
      </c>
      <c r="H46" s="281">
        <v>99405</v>
      </c>
      <c r="I46" s="281">
        <v>18000</v>
      </c>
      <c r="J46" s="281">
        <v>0</v>
      </c>
      <c r="K46" s="281">
        <v>18000</v>
      </c>
      <c r="L46" s="282">
        <v>17100</v>
      </c>
      <c r="M46" s="215"/>
    </row>
    <row r="47" spans="4:13">
      <c r="D47" s="212"/>
      <c r="E47" s="246" t="s">
        <v>188</v>
      </c>
      <c r="F47" s="280">
        <v>93157.33</v>
      </c>
      <c r="G47" s="281">
        <v>0</v>
      </c>
      <c r="H47" s="281">
        <v>93157.33</v>
      </c>
      <c r="I47" s="281">
        <v>18548</v>
      </c>
      <c r="J47" s="281">
        <v>0</v>
      </c>
      <c r="K47" s="281">
        <v>18548</v>
      </c>
      <c r="L47" s="282">
        <v>17620.599999999999</v>
      </c>
      <c r="M47" s="215"/>
    </row>
    <row r="48" spans="4:13">
      <c r="D48" s="212"/>
      <c r="E48" s="246" t="s">
        <v>138</v>
      </c>
      <c r="F48" s="280">
        <v>7991.3</v>
      </c>
      <c r="G48" s="281">
        <v>7991.3</v>
      </c>
      <c r="H48" s="281">
        <v>0</v>
      </c>
      <c r="I48" s="281">
        <v>1591.1</v>
      </c>
      <c r="J48" s="281">
        <v>1591.1</v>
      </c>
      <c r="K48" s="281">
        <v>0</v>
      </c>
      <c r="L48" s="282">
        <v>0</v>
      </c>
      <c r="M48" s="215"/>
    </row>
    <row r="49" spans="4:13">
      <c r="D49" s="212"/>
      <c r="E49" s="246" t="s">
        <v>166</v>
      </c>
      <c r="F49" s="280">
        <v>2737704.8000000003</v>
      </c>
      <c r="G49" s="281">
        <v>2838242.08</v>
      </c>
      <c r="H49" s="281">
        <v>-100537.28</v>
      </c>
      <c r="I49" s="281">
        <v>270603.95999999996</v>
      </c>
      <c r="J49" s="281">
        <v>280543.35999999999</v>
      </c>
      <c r="K49" s="281">
        <v>-9939.4</v>
      </c>
      <c r="L49" s="282">
        <v>-9442.43</v>
      </c>
      <c r="M49" s="215"/>
    </row>
    <row r="50" spans="4:13">
      <c r="D50" s="212"/>
      <c r="E50" s="246" t="s">
        <v>174</v>
      </c>
      <c r="F50" s="280">
        <v>1188284.3399999999</v>
      </c>
      <c r="G50" s="281">
        <v>872297.00000000012</v>
      </c>
      <c r="H50" s="281">
        <v>315987.33999999997</v>
      </c>
      <c r="I50" s="281">
        <v>246778.35</v>
      </c>
      <c r="J50" s="281">
        <v>175651.10523738613</v>
      </c>
      <c r="K50" s="281">
        <v>71127.244762613846</v>
      </c>
      <c r="L50" s="282">
        <v>67570.882524483153</v>
      </c>
      <c r="M50" s="215"/>
    </row>
    <row r="51" spans="4:13">
      <c r="D51" s="212"/>
      <c r="E51" s="246" t="s">
        <v>92</v>
      </c>
      <c r="F51" s="280">
        <v>71861.75</v>
      </c>
      <c r="G51" s="281">
        <v>71861.75</v>
      </c>
      <c r="H51" s="281">
        <v>0</v>
      </c>
      <c r="I51" s="281">
        <v>12512.5</v>
      </c>
      <c r="J51" s="281">
        <v>12512.5</v>
      </c>
      <c r="K51" s="281">
        <v>0</v>
      </c>
      <c r="L51" s="282">
        <v>0</v>
      </c>
      <c r="M51" s="215"/>
    </row>
    <row r="52" spans="4:13">
      <c r="D52" s="212"/>
      <c r="E52" s="246" t="s">
        <v>140</v>
      </c>
      <c r="F52" s="280">
        <v>132704.95999999999</v>
      </c>
      <c r="G52" s="281">
        <v>132704.95999999999</v>
      </c>
      <c r="H52" s="281">
        <v>0</v>
      </c>
      <c r="I52" s="281">
        <v>27200.05</v>
      </c>
      <c r="J52" s="281">
        <v>27200.05</v>
      </c>
      <c r="K52" s="281">
        <v>0</v>
      </c>
      <c r="L52" s="282">
        <v>0</v>
      </c>
      <c r="M52" s="215"/>
    </row>
    <row r="53" spans="4:13">
      <c r="D53" s="212"/>
      <c r="E53" s="246" t="s">
        <v>20</v>
      </c>
      <c r="F53" s="280">
        <v>2031856.77</v>
      </c>
      <c r="G53" s="281">
        <v>1315554.46</v>
      </c>
      <c r="H53" s="281">
        <v>716302.31</v>
      </c>
      <c r="I53" s="281">
        <v>0</v>
      </c>
      <c r="J53" s="281">
        <v>0</v>
      </c>
      <c r="K53" s="281">
        <v>0</v>
      </c>
      <c r="L53" s="282">
        <v>0</v>
      </c>
      <c r="M53" s="215"/>
    </row>
    <row r="54" spans="4:13">
      <c r="D54" s="212"/>
      <c r="E54" s="246" t="s">
        <v>172</v>
      </c>
      <c r="F54" s="280">
        <v>385482.9</v>
      </c>
      <c r="G54" s="281">
        <v>385482.9</v>
      </c>
      <c r="H54" s="281">
        <v>0</v>
      </c>
      <c r="I54" s="281">
        <v>38375.599999999999</v>
      </c>
      <c r="J54" s="281">
        <v>38375.599999999999</v>
      </c>
      <c r="K54" s="281">
        <v>0</v>
      </c>
      <c r="L54" s="282">
        <v>0</v>
      </c>
      <c r="M54" s="215"/>
    </row>
    <row r="55" spans="4:13">
      <c r="D55" s="212"/>
      <c r="E55" s="246" t="s">
        <v>144</v>
      </c>
      <c r="F55" s="280">
        <v>134750.75</v>
      </c>
      <c r="G55" s="281">
        <v>134750.75</v>
      </c>
      <c r="H55" s="281">
        <v>0</v>
      </c>
      <c r="I55" s="281">
        <v>13414.7</v>
      </c>
      <c r="J55" s="281">
        <v>13414.7</v>
      </c>
      <c r="K55" s="281">
        <v>0</v>
      </c>
      <c r="L55" s="282">
        <v>0</v>
      </c>
      <c r="M55" s="215"/>
    </row>
    <row r="56" spans="4:13" ht="13.5" thickBot="1">
      <c r="D56" s="212"/>
      <c r="E56" s="247" t="s">
        <v>156</v>
      </c>
      <c r="F56" s="280">
        <v>37708.75</v>
      </c>
      <c r="G56" s="281">
        <v>37708.75</v>
      </c>
      <c r="H56" s="281">
        <v>0</v>
      </c>
      <c r="I56" s="281">
        <v>3750</v>
      </c>
      <c r="J56" s="281">
        <v>3750</v>
      </c>
      <c r="K56" s="281">
        <v>0</v>
      </c>
      <c r="L56" s="282">
        <v>0</v>
      </c>
      <c r="M56" s="215"/>
    </row>
    <row r="57" spans="4:13" s="207" customFormat="1" ht="13.5" thickBot="1">
      <c r="D57" s="216"/>
      <c r="E57" s="240" t="s">
        <v>581</v>
      </c>
      <c r="F57" s="236">
        <v>50560463.290000007</v>
      </c>
      <c r="G57" s="227">
        <v>40984402.480000004</v>
      </c>
      <c r="H57" s="227">
        <v>9576060.8100000005</v>
      </c>
      <c r="I57" s="227">
        <v>5954167.169999999</v>
      </c>
      <c r="J57" s="227">
        <v>5045028.7020500274</v>
      </c>
      <c r="K57" s="227">
        <v>909138.46794997121</v>
      </c>
      <c r="L57" s="228">
        <v>863681.54455247265</v>
      </c>
      <c r="M57" s="217"/>
    </row>
    <row r="58" spans="4:13">
      <c r="D58" s="212"/>
      <c r="E58" s="245" t="s">
        <v>258</v>
      </c>
      <c r="F58" s="235">
        <v>232551.72</v>
      </c>
      <c r="G58" s="229">
        <v>232551.72</v>
      </c>
      <c r="H58" s="229">
        <v>0</v>
      </c>
      <c r="I58" s="229">
        <v>23084.989999999998</v>
      </c>
      <c r="J58" s="229">
        <v>23084.989999999998</v>
      </c>
      <c r="K58" s="229">
        <v>0</v>
      </c>
      <c r="L58" s="230">
        <v>0</v>
      </c>
      <c r="M58" s="215"/>
    </row>
    <row r="59" spans="4:13">
      <c r="D59" s="212"/>
      <c r="E59" s="246" t="s">
        <v>214</v>
      </c>
      <c r="F59" s="235">
        <v>7056076.1699999999</v>
      </c>
      <c r="G59" s="229">
        <v>7056076.1699999999</v>
      </c>
      <c r="H59" s="229">
        <v>0</v>
      </c>
      <c r="I59" s="229">
        <v>882537.23</v>
      </c>
      <c r="J59" s="229">
        <v>882537.23</v>
      </c>
      <c r="K59" s="229">
        <v>0</v>
      </c>
      <c r="L59" s="230">
        <v>0</v>
      </c>
      <c r="M59" s="215"/>
    </row>
    <row r="60" spans="4:13">
      <c r="D60" s="212"/>
      <c r="E60" s="246" t="s">
        <v>191</v>
      </c>
      <c r="F60" s="235">
        <v>6393758.8399999999</v>
      </c>
      <c r="G60" s="229">
        <v>6393758.8399999999</v>
      </c>
      <c r="H60" s="229">
        <v>0</v>
      </c>
      <c r="I60" s="229">
        <v>1591269</v>
      </c>
      <c r="J60" s="229">
        <v>1591269</v>
      </c>
      <c r="K60" s="229">
        <v>0</v>
      </c>
      <c r="L60" s="230">
        <v>0</v>
      </c>
      <c r="M60" s="215"/>
    </row>
    <row r="61" spans="4:13">
      <c r="D61" s="212"/>
      <c r="E61" s="246" t="s">
        <v>113</v>
      </c>
      <c r="F61" s="235">
        <v>77086.33</v>
      </c>
      <c r="G61" s="229">
        <v>77086.33</v>
      </c>
      <c r="H61" s="229">
        <v>0</v>
      </c>
      <c r="I61" s="229">
        <v>7674.1</v>
      </c>
      <c r="J61" s="229">
        <v>7674.1</v>
      </c>
      <c r="K61" s="229">
        <v>0</v>
      </c>
      <c r="L61" s="230">
        <v>0</v>
      </c>
      <c r="M61" s="215"/>
    </row>
    <row r="62" spans="4:13">
      <c r="D62" s="212"/>
      <c r="E62" s="246" t="s">
        <v>197</v>
      </c>
      <c r="F62" s="235">
        <v>984129.11</v>
      </c>
      <c r="G62" s="229">
        <v>984129.11</v>
      </c>
      <c r="H62" s="229">
        <v>0</v>
      </c>
      <c r="I62" s="229">
        <v>97348.44</v>
      </c>
      <c r="J62" s="229">
        <v>97348.44</v>
      </c>
      <c r="K62" s="229">
        <v>0</v>
      </c>
      <c r="L62" s="230">
        <v>0</v>
      </c>
      <c r="M62" s="215"/>
    </row>
    <row r="63" spans="4:13">
      <c r="D63" s="212"/>
      <c r="E63" s="246" t="s">
        <v>138</v>
      </c>
      <c r="F63" s="235">
        <v>737082.34000000008</v>
      </c>
      <c r="G63" s="229">
        <v>737082.34000000008</v>
      </c>
      <c r="H63" s="229">
        <v>0</v>
      </c>
      <c r="I63" s="229">
        <v>74401.919999999998</v>
      </c>
      <c r="J63" s="229">
        <v>74401.919999999998</v>
      </c>
      <c r="K63" s="229">
        <v>0</v>
      </c>
      <c r="L63" s="230">
        <v>0</v>
      </c>
      <c r="M63" s="215"/>
    </row>
    <row r="64" spans="4:13">
      <c r="D64" s="212"/>
      <c r="E64" s="246" t="s">
        <v>204</v>
      </c>
      <c r="F64" s="235">
        <v>61781.05</v>
      </c>
      <c r="G64" s="229">
        <v>0</v>
      </c>
      <c r="H64" s="229">
        <v>61781.05</v>
      </c>
      <c r="I64" s="229">
        <v>6150.43</v>
      </c>
      <c r="J64" s="229">
        <v>0</v>
      </c>
      <c r="K64" s="229">
        <v>6150.43</v>
      </c>
      <c r="L64" s="230">
        <v>5842.9085000000005</v>
      </c>
      <c r="M64" s="215"/>
    </row>
    <row r="65" spans="4:13">
      <c r="D65" s="212"/>
      <c r="E65" s="246" t="s">
        <v>261</v>
      </c>
      <c r="F65" s="235">
        <v>103524.63</v>
      </c>
      <c r="G65" s="229">
        <v>103524.63</v>
      </c>
      <c r="H65" s="229">
        <v>0</v>
      </c>
      <c r="I65" s="229">
        <v>10306.09</v>
      </c>
      <c r="J65" s="229">
        <v>10306.09</v>
      </c>
      <c r="K65" s="229">
        <v>0</v>
      </c>
      <c r="L65" s="230">
        <v>0</v>
      </c>
      <c r="M65" s="215"/>
    </row>
    <row r="66" spans="4:13">
      <c r="D66" s="212"/>
      <c r="E66" s="246" t="s">
        <v>199</v>
      </c>
      <c r="F66" s="235">
        <v>252945.15</v>
      </c>
      <c r="G66" s="229">
        <v>252945.15</v>
      </c>
      <c r="H66" s="229">
        <v>0</v>
      </c>
      <c r="I66" s="229">
        <v>50362.400000000001</v>
      </c>
      <c r="J66" s="229">
        <v>50362.400000000001</v>
      </c>
      <c r="K66" s="229">
        <v>0</v>
      </c>
      <c r="L66" s="230">
        <v>0</v>
      </c>
      <c r="M66" s="215"/>
    </row>
    <row r="67" spans="4:13">
      <c r="D67" s="212"/>
      <c r="E67" s="246" t="s">
        <v>265</v>
      </c>
      <c r="F67" s="235">
        <v>608821.68999999994</v>
      </c>
      <c r="G67" s="229">
        <v>749200.57000000007</v>
      </c>
      <c r="H67" s="229">
        <v>-140378.88</v>
      </c>
      <c r="I67" s="229">
        <v>60609.420000000006</v>
      </c>
      <c r="J67" s="229">
        <v>74584.420000000013</v>
      </c>
      <c r="K67" s="229">
        <v>-13975</v>
      </c>
      <c r="L67" s="230">
        <v>-13276.25</v>
      </c>
      <c r="M67" s="215"/>
    </row>
    <row r="68" spans="4:13">
      <c r="D68" s="212"/>
      <c r="E68" s="246" t="s">
        <v>262</v>
      </c>
      <c r="F68" s="235">
        <v>4395204.82</v>
      </c>
      <c r="G68" s="229">
        <v>4395204.82</v>
      </c>
      <c r="H68" s="229">
        <v>0</v>
      </c>
      <c r="I68" s="229">
        <v>437551.5</v>
      </c>
      <c r="J68" s="229">
        <v>437551.5</v>
      </c>
      <c r="K68" s="229">
        <v>0</v>
      </c>
      <c r="L68" s="230">
        <v>0</v>
      </c>
      <c r="M68" s="215"/>
    </row>
    <row r="69" spans="4:13">
      <c r="D69" s="212"/>
      <c r="E69" s="246" t="s">
        <v>20</v>
      </c>
      <c r="F69" s="235">
        <v>2415746.39</v>
      </c>
      <c r="G69" s="229">
        <v>1971981.5</v>
      </c>
      <c r="H69" s="229">
        <v>443764.89</v>
      </c>
      <c r="I69" s="229">
        <v>900</v>
      </c>
      <c r="J69" s="229">
        <v>900</v>
      </c>
      <c r="K69" s="229">
        <v>0</v>
      </c>
      <c r="L69" s="230">
        <v>0</v>
      </c>
      <c r="M69" s="215"/>
    </row>
    <row r="70" spans="4:13">
      <c r="D70" s="212"/>
      <c r="E70" s="246" t="s">
        <v>195</v>
      </c>
      <c r="F70" s="235">
        <v>19652.04</v>
      </c>
      <c r="G70" s="229">
        <v>19652.04</v>
      </c>
      <c r="H70" s="229">
        <v>0</v>
      </c>
      <c r="I70" s="229">
        <v>1956.4</v>
      </c>
      <c r="J70" s="229">
        <v>1956.4</v>
      </c>
      <c r="K70" s="229">
        <v>0</v>
      </c>
      <c r="L70" s="230">
        <v>0</v>
      </c>
      <c r="M70" s="215"/>
    </row>
    <row r="71" spans="4:13">
      <c r="D71" s="212"/>
      <c r="E71" s="246" t="s">
        <v>235</v>
      </c>
      <c r="F71" s="235">
        <v>582917.68999999994</v>
      </c>
      <c r="G71" s="229">
        <v>578968.87</v>
      </c>
      <c r="H71" s="229">
        <v>3948.82</v>
      </c>
      <c r="I71" s="229">
        <v>58030.650000000009</v>
      </c>
      <c r="J71" s="229">
        <v>57637.540000000008</v>
      </c>
      <c r="K71" s="229">
        <v>393.11</v>
      </c>
      <c r="L71" s="230">
        <v>373.4545</v>
      </c>
      <c r="M71" s="215"/>
    </row>
    <row r="72" spans="4:13">
      <c r="D72" s="212"/>
      <c r="E72" s="246" t="s">
        <v>257</v>
      </c>
      <c r="F72" s="235">
        <v>22140724.93</v>
      </c>
      <c r="G72" s="229">
        <v>12933780</v>
      </c>
      <c r="H72" s="229">
        <v>9206944.9299999997</v>
      </c>
      <c r="I72" s="229">
        <v>2204153.7999999998</v>
      </c>
      <c r="J72" s="229">
        <v>1287583.8720500285</v>
      </c>
      <c r="K72" s="229">
        <v>916569.92794997117</v>
      </c>
      <c r="L72" s="230">
        <v>870741.43155247264</v>
      </c>
      <c r="M72" s="215"/>
    </row>
    <row r="73" spans="4:13" ht="13.5" thickBot="1">
      <c r="D73" s="212"/>
      <c r="E73" s="247" t="s">
        <v>144</v>
      </c>
      <c r="F73" s="235">
        <v>4498460.3899999997</v>
      </c>
      <c r="G73" s="229">
        <v>4498460.3899999997</v>
      </c>
      <c r="H73" s="229">
        <v>0</v>
      </c>
      <c r="I73" s="229">
        <v>447830.8</v>
      </c>
      <c r="J73" s="229">
        <v>447830.8</v>
      </c>
      <c r="K73" s="229">
        <v>0</v>
      </c>
      <c r="L73" s="230">
        <v>0</v>
      </c>
      <c r="M73" s="215"/>
    </row>
    <row r="74" spans="4:13" s="207" customFormat="1" ht="13.5" thickBot="1">
      <c r="D74" s="216"/>
      <c r="E74" s="240" t="s">
        <v>582</v>
      </c>
      <c r="F74" s="236">
        <v>84851809.170000017</v>
      </c>
      <c r="G74" s="227">
        <v>85298888.38000001</v>
      </c>
      <c r="H74" s="227">
        <v>-447079.20999999996</v>
      </c>
      <c r="I74" s="227">
        <v>8718145.8499999996</v>
      </c>
      <c r="J74" s="227">
        <v>8693365.9900000002</v>
      </c>
      <c r="K74" s="227">
        <v>24779.86</v>
      </c>
      <c r="L74" s="228">
        <v>23540.866999999998</v>
      </c>
      <c r="M74" s="217"/>
    </row>
    <row r="75" spans="4:13">
      <c r="D75" s="212"/>
      <c r="E75" s="245" t="s">
        <v>295</v>
      </c>
      <c r="F75" s="235">
        <v>168065.91</v>
      </c>
      <c r="G75" s="229">
        <v>168065.91</v>
      </c>
      <c r="H75" s="229">
        <v>0</v>
      </c>
      <c r="I75" s="229">
        <v>56434.55</v>
      </c>
      <c r="J75" s="229">
        <v>56434.55</v>
      </c>
      <c r="K75" s="229">
        <v>0</v>
      </c>
      <c r="L75" s="230">
        <v>0</v>
      </c>
      <c r="M75" s="215"/>
    </row>
    <row r="76" spans="4:13">
      <c r="D76" s="212"/>
      <c r="E76" s="246" t="s">
        <v>320</v>
      </c>
      <c r="F76" s="235">
        <v>71141224.359999999</v>
      </c>
      <c r="G76" s="229">
        <v>71141224.359999999</v>
      </c>
      <c r="H76" s="229">
        <v>0</v>
      </c>
      <c r="I76" s="229">
        <v>7082393.2000000002</v>
      </c>
      <c r="J76" s="229">
        <v>7082393.2000000002</v>
      </c>
      <c r="K76" s="229">
        <v>0</v>
      </c>
      <c r="L76" s="230">
        <v>0</v>
      </c>
      <c r="M76" s="215"/>
    </row>
    <row r="77" spans="4:13">
      <c r="D77" s="212"/>
      <c r="E77" s="246" t="s">
        <v>283</v>
      </c>
      <c r="F77" s="235">
        <v>200728.88</v>
      </c>
      <c r="G77" s="229">
        <v>200728.88</v>
      </c>
      <c r="H77" s="229">
        <v>0</v>
      </c>
      <c r="I77" s="229">
        <v>19975</v>
      </c>
      <c r="J77" s="229">
        <v>19975</v>
      </c>
      <c r="K77" s="229">
        <v>0</v>
      </c>
      <c r="L77" s="230">
        <v>0</v>
      </c>
      <c r="M77" s="215"/>
    </row>
    <row r="78" spans="4:13">
      <c r="D78" s="212"/>
      <c r="E78" s="246" t="s">
        <v>153</v>
      </c>
      <c r="F78" s="235">
        <v>20090</v>
      </c>
      <c r="G78" s="229">
        <v>0</v>
      </c>
      <c r="H78" s="229">
        <v>20090</v>
      </c>
      <c r="I78" s="229">
        <v>4000</v>
      </c>
      <c r="J78" s="229">
        <v>0</v>
      </c>
      <c r="K78" s="229">
        <v>4000</v>
      </c>
      <c r="L78" s="230">
        <v>3800</v>
      </c>
      <c r="M78" s="215"/>
    </row>
    <row r="79" spans="4:13">
      <c r="D79" s="212"/>
      <c r="E79" s="246" t="s">
        <v>138</v>
      </c>
      <c r="F79" s="235">
        <v>7280242.2299999995</v>
      </c>
      <c r="G79" s="229">
        <v>7280242.2299999995</v>
      </c>
      <c r="H79" s="229">
        <v>0</v>
      </c>
      <c r="I79" s="229">
        <v>587835.28</v>
      </c>
      <c r="J79" s="229">
        <v>587835.28</v>
      </c>
      <c r="K79" s="229">
        <v>0</v>
      </c>
      <c r="L79" s="230">
        <v>0</v>
      </c>
      <c r="M79" s="215"/>
    </row>
    <row r="80" spans="4:13">
      <c r="D80" s="212"/>
      <c r="E80" s="246" t="s">
        <v>311</v>
      </c>
      <c r="F80" s="235">
        <v>126398.26</v>
      </c>
      <c r="G80" s="229">
        <v>0</v>
      </c>
      <c r="H80" s="229">
        <v>126398.26</v>
      </c>
      <c r="I80" s="229">
        <v>21289.9</v>
      </c>
      <c r="J80" s="229">
        <v>0</v>
      </c>
      <c r="K80" s="229">
        <v>21289.9</v>
      </c>
      <c r="L80" s="230">
        <v>20225.404999999999</v>
      </c>
      <c r="M80" s="215"/>
    </row>
    <row r="81" spans="4:13">
      <c r="D81" s="212"/>
      <c r="E81" s="246" t="s">
        <v>199</v>
      </c>
      <c r="F81" s="235">
        <v>72419.429999999993</v>
      </c>
      <c r="G81" s="229">
        <v>72419.429999999993</v>
      </c>
      <c r="H81" s="229">
        <v>0</v>
      </c>
      <c r="I81" s="229">
        <v>14419</v>
      </c>
      <c r="J81" s="229">
        <v>14419</v>
      </c>
      <c r="K81" s="229">
        <v>0</v>
      </c>
      <c r="L81" s="230">
        <v>0</v>
      </c>
      <c r="M81" s="215"/>
    </row>
    <row r="82" spans="4:13">
      <c r="D82" s="212"/>
      <c r="E82" s="246" t="s">
        <v>110</v>
      </c>
      <c r="F82" s="235">
        <v>4295157.88</v>
      </c>
      <c r="G82" s="229">
        <v>4295157.88</v>
      </c>
      <c r="H82" s="229">
        <v>0</v>
      </c>
      <c r="I82" s="229">
        <v>847591.63</v>
      </c>
      <c r="J82" s="229">
        <v>847591.63</v>
      </c>
      <c r="K82" s="229">
        <v>0</v>
      </c>
      <c r="L82" s="230">
        <v>0</v>
      </c>
      <c r="M82" s="215"/>
    </row>
    <row r="83" spans="4:13">
      <c r="D83" s="212"/>
      <c r="E83" s="246" t="s">
        <v>321</v>
      </c>
      <c r="F83" s="235">
        <v>131589.5</v>
      </c>
      <c r="G83" s="229">
        <v>131589.5</v>
      </c>
      <c r="H83" s="229">
        <v>0</v>
      </c>
      <c r="I83" s="229">
        <v>13100</v>
      </c>
      <c r="J83" s="229">
        <v>13100</v>
      </c>
      <c r="K83" s="229">
        <v>0</v>
      </c>
      <c r="L83" s="230">
        <v>0</v>
      </c>
      <c r="M83" s="215"/>
    </row>
    <row r="84" spans="4:13">
      <c r="D84" s="212"/>
      <c r="E84" s="246" t="s">
        <v>140</v>
      </c>
      <c r="F84" s="235">
        <v>1780</v>
      </c>
      <c r="G84" s="229">
        <v>1780</v>
      </c>
      <c r="H84" s="229">
        <v>0</v>
      </c>
      <c r="I84" s="229">
        <v>177.2</v>
      </c>
      <c r="J84" s="229">
        <v>0</v>
      </c>
      <c r="K84" s="229">
        <v>177.2</v>
      </c>
      <c r="L84" s="230">
        <v>168.33999999999997</v>
      </c>
      <c r="M84" s="215"/>
    </row>
    <row r="85" spans="4:13">
      <c r="D85" s="212"/>
      <c r="E85" s="246" t="s">
        <v>302</v>
      </c>
      <c r="F85" s="235">
        <v>82707.510000000009</v>
      </c>
      <c r="G85" s="229">
        <v>82707.510000000009</v>
      </c>
      <c r="H85" s="229">
        <v>0</v>
      </c>
      <c r="I85" s="229">
        <v>13977.7</v>
      </c>
      <c r="J85" s="229">
        <v>13977.7</v>
      </c>
      <c r="K85" s="229">
        <v>0</v>
      </c>
      <c r="L85" s="230">
        <v>0</v>
      </c>
      <c r="M85" s="215"/>
    </row>
    <row r="86" spans="4:13">
      <c r="D86" s="212"/>
      <c r="E86" s="246" t="s">
        <v>291</v>
      </c>
      <c r="F86" s="235">
        <v>84047.19</v>
      </c>
      <c r="G86" s="229">
        <v>90919.61</v>
      </c>
      <c r="H86" s="229">
        <v>-6872.42</v>
      </c>
      <c r="I86" s="229">
        <v>8363.99</v>
      </c>
      <c r="J86" s="229">
        <v>9051.23</v>
      </c>
      <c r="K86" s="229">
        <v>-687.24</v>
      </c>
      <c r="L86" s="230">
        <v>-652.87800000000004</v>
      </c>
      <c r="M86" s="215"/>
    </row>
    <row r="87" spans="4:13">
      <c r="D87" s="212"/>
      <c r="E87" s="246" t="s">
        <v>20</v>
      </c>
      <c r="F87" s="235">
        <v>759287.58999999985</v>
      </c>
      <c r="G87" s="229">
        <v>1345982.64</v>
      </c>
      <c r="H87" s="229">
        <v>-586695.04999999993</v>
      </c>
      <c r="I87" s="229">
        <v>0</v>
      </c>
      <c r="J87" s="229">
        <v>0</v>
      </c>
      <c r="K87" s="229">
        <v>0</v>
      </c>
      <c r="L87" s="230">
        <v>0</v>
      </c>
      <c r="M87" s="215"/>
    </row>
    <row r="88" spans="4:13" ht="13.5" thickBot="1">
      <c r="D88" s="212"/>
      <c r="E88" s="247" t="s">
        <v>46</v>
      </c>
      <c r="F88" s="236">
        <v>488070.43000000005</v>
      </c>
      <c r="G88" s="227">
        <v>488070.43000000005</v>
      </c>
      <c r="H88" s="227">
        <v>0</v>
      </c>
      <c r="I88" s="227">
        <v>48588.399999999994</v>
      </c>
      <c r="J88" s="227">
        <v>48588.399999999994</v>
      </c>
      <c r="K88" s="227">
        <v>0</v>
      </c>
      <c r="L88" s="228">
        <v>0</v>
      </c>
      <c r="M88" s="215"/>
    </row>
    <row r="89" spans="4:13" s="207" customFormat="1" ht="13.5" thickBot="1">
      <c r="D89" s="216"/>
      <c r="E89" s="241" t="s">
        <v>583</v>
      </c>
      <c r="F89" s="276">
        <v>43383822.700000003</v>
      </c>
      <c r="G89" s="277">
        <v>34054841.399999999</v>
      </c>
      <c r="H89" s="277">
        <v>9328981.3000000007</v>
      </c>
      <c r="I89" s="277">
        <v>5014486.6599999992</v>
      </c>
      <c r="J89" s="277">
        <v>3049321.6799999997</v>
      </c>
      <c r="K89" s="277">
        <v>1965164.98</v>
      </c>
      <c r="L89" s="278">
        <v>1866906.7310000001</v>
      </c>
      <c r="M89" s="217"/>
    </row>
    <row r="90" spans="4:13">
      <c r="D90" s="212"/>
      <c r="E90" s="242" t="s">
        <v>335</v>
      </c>
      <c r="F90" s="235">
        <v>936733.24</v>
      </c>
      <c r="G90" s="229">
        <v>936733.24</v>
      </c>
      <c r="H90" s="229">
        <v>0</v>
      </c>
      <c r="I90" s="229">
        <v>180301.2</v>
      </c>
      <c r="J90" s="229">
        <v>180301.2</v>
      </c>
      <c r="K90" s="229">
        <v>0</v>
      </c>
      <c r="L90" s="230">
        <v>0</v>
      </c>
      <c r="M90" s="215"/>
    </row>
    <row r="91" spans="4:13">
      <c r="D91" s="212"/>
      <c r="E91" s="243" t="s">
        <v>214</v>
      </c>
      <c r="F91" s="235">
        <v>1729656.53</v>
      </c>
      <c r="G91" s="229">
        <v>1729656.53</v>
      </c>
      <c r="H91" s="229">
        <v>0</v>
      </c>
      <c r="I91" s="229">
        <v>188740.28</v>
      </c>
      <c r="J91" s="229">
        <v>188740.28</v>
      </c>
      <c r="K91" s="229">
        <v>0</v>
      </c>
      <c r="L91" s="230">
        <v>0</v>
      </c>
      <c r="M91" s="215"/>
    </row>
    <row r="92" spans="4:13">
      <c r="D92" s="212"/>
      <c r="E92" s="243" t="s">
        <v>283</v>
      </c>
      <c r="F92" s="235">
        <v>215678.2</v>
      </c>
      <c r="G92" s="229">
        <v>215678.2</v>
      </c>
      <c r="H92" s="229">
        <v>0</v>
      </c>
      <c r="I92" s="229">
        <v>21471.200000000001</v>
      </c>
      <c r="J92" s="229">
        <v>21471.200000000001</v>
      </c>
      <c r="K92" s="229">
        <v>0</v>
      </c>
      <c r="L92" s="230">
        <v>0</v>
      </c>
      <c r="M92" s="215"/>
    </row>
    <row r="93" spans="4:13">
      <c r="D93" s="212"/>
      <c r="E93" s="243" t="s">
        <v>130</v>
      </c>
      <c r="F93" s="235">
        <v>388366.39</v>
      </c>
      <c r="G93" s="229">
        <v>0</v>
      </c>
      <c r="H93" s="229">
        <v>388366.39</v>
      </c>
      <c r="I93" s="229">
        <v>109326.35</v>
      </c>
      <c r="J93" s="229">
        <v>0</v>
      </c>
      <c r="K93" s="229">
        <v>109326.35</v>
      </c>
      <c r="L93" s="230">
        <v>103860.0325</v>
      </c>
      <c r="M93" s="215"/>
    </row>
    <row r="94" spans="4:13">
      <c r="D94" s="212"/>
      <c r="E94" s="243" t="s">
        <v>344</v>
      </c>
      <c r="F94" s="235">
        <v>83589.09</v>
      </c>
      <c r="G94" s="229">
        <v>83589.09</v>
      </c>
      <c r="H94" s="229">
        <v>0</v>
      </c>
      <c r="I94" s="229">
        <v>14264.48</v>
      </c>
      <c r="J94" s="229">
        <v>14264.48</v>
      </c>
      <c r="K94" s="229">
        <v>0</v>
      </c>
      <c r="L94" s="230">
        <v>0</v>
      </c>
      <c r="M94" s="215"/>
    </row>
    <row r="95" spans="4:13">
      <c r="D95" s="212"/>
      <c r="E95" s="243" t="s">
        <v>346</v>
      </c>
      <c r="F95" s="235">
        <v>2185905.09</v>
      </c>
      <c r="G95" s="229">
        <v>0</v>
      </c>
      <c r="H95" s="229">
        <v>2185905.09</v>
      </c>
      <c r="I95" s="229">
        <v>654627.03999999992</v>
      </c>
      <c r="J95" s="229">
        <v>0</v>
      </c>
      <c r="K95" s="229">
        <v>654627.03999999992</v>
      </c>
      <c r="L95" s="230">
        <v>621895.68800000008</v>
      </c>
      <c r="M95" s="215"/>
    </row>
    <row r="96" spans="4:13">
      <c r="D96" s="212"/>
      <c r="E96" s="243" t="s">
        <v>132</v>
      </c>
      <c r="F96" s="235">
        <v>6381783.5999999996</v>
      </c>
      <c r="G96" s="229">
        <v>0</v>
      </c>
      <c r="H96" s="229">
        <v>6381783.5999999996</v>
      </c>
      <c r="I96" s="229">
        <v>1107511.73</v>
      </c>
      <c r="J96" s="229">
        <v>0</v>
      </c>
      <c r="K96" s="229">
        <v>1107511.73</v>
      </c>
      <c r="L96" s="230">
        <v>1052136.1435</v>
      </c>
      <c r="M96" s="215"/>
    </row>
    <row r="97" spans="4:13">
      <c r="D97" s="212"/>
      <c r="E97" s="243" t="s">
        <v>134</v>
      </c>
      <c r="F97" s="235">
        <v>372926.22000000003</v>
      </c>
      <c r="G97" s="229">
        <v>0</v>
      </c>
      <c r="H97" s="229">
        <v>372926.22000000003</v>
      </c>
      <c r="I97" s="229">
        <v>93699.86</v>
      </c>
      <c r="J97" s="229">
        <v>0</v>
      </c>
      <c r="K97" s="229">
        <v>93699.86</v>
      </c>
      <c r="L97" s="230">
        <v>89014.866999999998</v>
      </c>
      <c r="M97" s="215"/>
    </row>
    <row r="98" spans="4:13">
      <c r="D98" s="212"/>
      <c r="E98" s="243" t="s">
        <v>261</v>
      </c>
      <c r="F98" s="235">
        <v>1400047.99</v>
      </c>
      <c r="G98" s="229">
        <v>1400047.99</v>
      </c>
      <c r="H98" s="229">
        <v>0</v>
      </c>
      <c r="I98" s="229">
        <v>139377.60000000001</v>
      </c>
      <c r="J98" s="229">
        <v>139377.60000000001</v>
      </c>
      <c r="K98" s="229">
        <v>0</v>
      </c>
      <c r="L98" s="230">
        <v>0</v>
      </c>
      <c r="M98" s="215"/>
    </row>
    <row r="99" spans="4:13">
      <c r="D99" s="212"/>
      <c r="E99" s="243" t="s">
        <v>199</v>
      </c>
      <c r="F99" s="235">
        <v>39010</v>
      </c>
      <c r="G99" s="229">
        <v>39010</v>
      </c>
      <c r="H99" s="229">
        <v>0</v>
      </c>
      <c r="I99" s="229">
        <v>7767.05</v>
      </c>
      <c r="J99" s="229">
        <v>7767.05</v>
      </c>
      <c r="K99" s="229">
        <v>0</v>
      </c>
      <c r="L99" s="230">
        <v>0</v>
      </c>
      <c r="M99" s="215"/>
    </row>
    <row r="100" spans="4:13">
      <c r="D100" s="212"/>
      <c r="E100" s="243" t="s">
        <v>351</v>
      </c>
      <c r="F100" s="235">
        <v>418949.83</v>
      </c>
      <c r="G100" s="229">
        <v>418949.83</v>
      </c>
      <c r="H100" s="229">
        <v>0</v>
      </c>
      <c r="I100" s="229">
        <v>41707.300000000003</v>
      </c>
      <c r="J100" s="229">
        <v>41707.300000000003</v>
      </c>
      <c r="K100" s="229">
        <v>0</v>
      </c>
      <c r="L100" s="230">
        <v>0</v>
      </c>
      <c r="M100" s="215"/>
    </row>
    <row r="101" spans="4:13">
      <c r="D101" s="212"/>
      <c r="E101" s="243" t="s">
        <v>332</v>
      </c>
      <c r="F101" s="235">
        <v>75229.679999999993</v>
      </c>
      <c r="G101" s="229">
        <v>75229.679999999993</v>
      </c>
      <c r="H101" s="229">
        <v>0</v>
      </c>
      <c r="I101" s="229">
        <v>7489.27</v>
      </c>
      <c r="J101" s="229">
        <v>7489.27</v>
      </c>
      <c r="K101" s="229">
        <v>0</v>
      </c>
      <c r="L101" s="230">
        <v>0</v>
      </c>
      <c r="M101" s="215"/>
    </row>
    <row r="102" spans="4:13">
      <c r="D102" s="212"/>
      <c r="E102" s="243" t="s">
        <v>265</v>
      </c>
      <c r="F102" s="235">
        <v>24592202.16</v>
      </c>
      <c r="G102" s="229">
        <v>24592202.16</v>
      </c>
      <c r="H102" s="229">
        <v>0</v>
      </c>
      <c r="I102" s="229">
        <v>2448203.2999999998</v>
      </c>
      <c r="J102" s="229">
        <v>2448203.2999999998</v>
      </c>
      <c r="K102" s="229">
        <v>0</v>
      </c>
      <c r="L102" s="230">
        <v>0</v>
      </c>
      <c r="M102" s="215"/>
    </row>
    <row r="103" spans="4:13" ht="13.5" thickBot="1">
      <c r="D103" s="212"/>
      <c r="E103" s="244" t="s">
        <v>20</v>
      </c>
      <c r="F103" s="235">
        <v>4563744.68</v>
      </c>
      <c r="G103" s="229">
        <v>4563744.68</v>
      </c>
      <c r="H103" s="229">
        <v>0</v>
      </c>
      <c r="I103" s="229">
        <v>0</v>
      </c>
      <c r="J103" s="229">
        <v>0</v>
      </c>
      <c r="K103" s="229">
        <v>0</v>
      </c>
      <c r="L103" s="230">
        <v>0</v>
      </c>
      <c r="M103" s="215"/>
    </row>
    <row r="104" spans="4:13" s="207" customFormat="1" ht="13.5" thickBot="1">
      <c r="D104" s="216"/>
      <c r="E104" s="240" t="s">
        <v>584</v>
      </c>
      <c r="F104" s="236">
        <v>142665530.88999999</v>
      </c>
      <c r="G104" s="227">
        <v>66849726.480000004</v>
      </c>
      <c r="H104" s="227">
        <v>75815804.409999982</v>
      </c>
      <c r="I104" s="227">
        <v>24150980.959999997</v>
      </c>
      <c r="J104" s="227">
        <v>10061049.523486787</v>
      </c>
      <c r="K104" s="227">
        <v>15096458.279999999</v>
      </c>
      <c r="L104" s="228">
        <v>13978499.787600001</v>
      </c>
      <c r="M104" s="217"/>
    </row>
    <row r="105" spans="4:13">
      <c r="D105" s="212"/>
      <c r="E105" s="242" t="s">
        <v>404</v>
      </c>
      <c r="F105" s="235">
        <v>4503027.13</v>
      </c>
      <c r="G105" s="229">
        <v>4503027.13</v>
      </c>
      <c r="H105" s="229">
        <v>0</v>
      </c>
      <c r="I105" s="229">
        <v>1117823.75</v>
      </c>
      <c r="J105" s="229">
        <v>1117823.75</v>
      </c>
      <c r="K105" s="229"/>
      <c r="L105" s="230">
        <v>0</v>
      </c>
      <c r="M105" s="215"/>
    </row>
    <row r="106" spans="4:13">
      <c r="D106" s="212"/>
      <c r="E106" s="243" t="s">
        <v>320</v>
      </c>
      <c r="F106" s="235">
        <v>2654963.85</v>
      </c>
      <c r="G106" s="229">
        <v>3160813.98</v>
      </c>
      <c r="H106" s="229">
        <v>-505850.13</v>
      </c>
      <c r="I106" s="229">
        <v>264307.02</v>
      </c>
      <c r="J106" s="229">
        <v>314665.42</v>
      </c>
      <c r="K106" s="229">
        <v>-50358.400000000001</v>
      </c>
      <c r="L106" s="230">
        <v>-47840.480000000003</v>
      </c>
      <c r="M106" s="215"/>
    </row>
    <row r="107" spans="4:13">
      <c r="D107" s="212"/>
      <c r="E107" s="243" t="s">
        <v>63</v>
      </c>
      <c r="F107" s="235">
        <v>854258</v>
      </c>
      <c r="G107" s="229">
        <v>854258</v>
      </c>
      <c r="H107" s="229">
        <v>0</v>
      </c>
      <c r="I107" s="229">
        <v>167539.12</v>
      </c>
      <c r="J107" s="229">
        <v>167539.12</v>
      </c>
      <c r="K107" s="229">
        <v>0</v>
      </c>
      <c r="L107" s="230">
        <v>0</v>
      </c>
      <c r="M107" s="215"/>
    </row>
    <row r="108" spans="4:13">
      <c r="D108" s="212"/>
      <c r="E108" s="243" t="s">
        <v>113</v>
      </c>
      <c r="F108" s="235">
        <v>12936627.359999999</v>
      </c>
      <c r="G108" s="229">
        <v>11838210</v>
      </c>
      <c r="H108" s="229">
        <v>1098417.3599999999</v>
      </c>
      <c r="I108" s="229">
        <v>2601778.4300000002</v>
      </c>
      <c r="J108" s="229">
        <v>2601778.3134867894</v>
      </c>
      <c r="K108" s="229">
        <v>1006526.96</v>
      </c>
      <c r="L108" s="230">
        <v>593065.03359999997</v>
      </c>
      <c r="M108" s="215"/>
    </row>
    <row r="109" spans="4:13">
      <c r="D109" s="212"/>
      <c r="E109" s="243" t="s">
        <v>107</v>
      </c>
      <c r="F109" s="235">
        <v>7430399.3000000007</v>
      </c>
      <c r="G109" s="229">
        <v>7430399.3000000007</v>
      </c>
      <c r="H109" s="229">
        <v>0</v>
      </c>
      <c r="I109" s="229">
        <v>1720732.39</v>
      </c>
      <c r="J109" s="229">
        <v>1720732.39</v>
      </c>
      <c r="K109" s="229">
        <v>0</v>
      </c>
      <c r="L109" s="230">
        <v>0</v>
      </c>
      <c r="M109" s="215"/>
    </row>
    <row r="110" spans="4:13">
      <c r="D110" s="212"/>
      <c r="E110" s="243" t="s">
        <v>132</v>
      </c>
      <c r="F110" s="235">
        <v>11848.6</v>
      </c>
      <c r="G110" s="229">
        <v>0</v>
      </c>
      <c r="H110" s="229">
        <v>11848.6</v>
      </c>
      <c r="I110" s="229">
        <v>1080</v>
      </c>
      <c r="J110" s="229">
        <v>0</v>
      </c>
      <c r="K110" s="229">
        <v>1080</v>
      </c>
      <c r="L110" s="230">
        <v>1026</v>
      </c>
      <c r="M110" s="215"/>
    </row>
    <row r="111" spans="4:13">
      <c r="D111" s="212"/>
      <c r="E111" s="243" t="s">
        <v>445</v>
      </c>
      <c r="F111" s="235">
        <v>10654901.26</v>
      </c>
      <c r="G111" s="229">
        <v>10654901.26</v>
      </c>
      <c r="H111" s="229">
        <v>0</v>
      </c>
      <c r="I111" s="229">
        <v>1060716.8999999999</v>
      </c>
      <c r="J111" s="229">
        <v>1060716.8999999999</v>
      </c>
      <c r="K111" s="229">
        <v>0</v>
      </c>
      <c r="L111" s="230">
        <v>0</v>
      </c>
      <c r="M111" s="215"/>
    </row>
    <row r="112" spans="4:13">
      <c r="D112" s="212"/>
      <c r="E112" s="243" t="s">
        <v>204</v>
      </c>
      <c r="F112" s="235">
        <v>13761.02</v>
      </c>
      <c r="G112" s="229">
        <v>0</v>
      </c>
      <c r="H112" s="229">
        <v>13761.02</v>
      </c>
      <c r="I112" s="229">
        <v>1369.9299999999998</v>
      </c>
      <c r="J112" s="229">
        <v>0</v>
      </c>
      <c r="K112" s="229">
        <v>1369.9299999999998</v>
      </c>
      <c r="L112" s="230">
        <v>1301.4335000000001</v>
      </c>
      <c r="M112" s="215"/>
    </row>
    <row r="113" spans="4:13">
      <c r="D113" s="212"/>
      <c r="E113" s="243" t="s">
        <v>410</v>
      </c>
      <c r="F113" s="235">
        <v>79069.22</v>
      </c>
      <c r="G113" s="229">
        <v>79069.22</v>
      </c>
      <c r="H113" s="229">
        <v>0</v>
      </c>
      <c r="I113" s="229">
        <v>16577.8</v>
      </c>
      <c r="J113" s="229">
        <v>16577.8</v>
      </c>
      <c r="K113" s="229">
        <v>0</v>
      </c>
      <c r="L113" s="230">
        <v>0</v>
      </c>
      <c r="M113" s="215"/>
    </row>
    <row r="114" spans="4:13">
      <c r="D114" s="212"/>
      <c r="E114" s="243" t="s">
        <v>311</v>
      </c>
      <c r="F114" s="235">
        <v>165556.49</v>
      </c>
      <c r="G114" s="229">
        <v>165556.49</v>
      </c>
      <c r="H114" s="229">
        <v>0</v>
      </c>
      <c r="I114" s="229">
        <v>32955</v>
      </c>
      <c r="J114" s="229">
        <v>32955</v>
      </c>
      <c r="K114" s="229">
        <v>0</v>
      </c>
      <c r="L114" s="230">
        <v>0</v>
      </c>
      <c r="M114" s="215"/>
    </row>
    <row r="115" spans="4:13">
      <c r="D115" s="212"/>
      <c r="E115" s="243" t="s">
        <v>437</v>
      </c>
      <c r="F115" s="235">
        <v>105472.5</v>
      </c>
      <c r="G115" s="229">
        <v>105472.5</v>
      </c>
      <c r="H115" s="229">
        <v>0</v>
      </c>
      <c r="I115" s="229">
        <v>10500</v>
      </c>
      <c r="J115" s="229">
        <v>10500</v>
      </c>
      <c r="K115" s="229">
        <v>0</v>
      </c>
      <c r="L115" s="230">
        <v>0</v>
      </c>
      <c r="M115" s="215"/>
    </row>
    <row r="116" spans="4:13">
      <c r="D116" s="212"/>
      <c r="E116" s="243" t="s">
        <v>398</v>
      </c>
      <c r="F116" s="235">
        <v>1274726.68</v>
      </c>
      <c r="G116" s="229">
        <v>1274726.68</v>
      </c>
      <c r="H116" s="229">
        <v>0</v>
      </c>
      <c r="I116" s="229">
        <v>155641.95000000001</v>
      </c>
      <c r="J116" s="229">
        <v>155641.95000000001</v>
      </c>
      <c r="K116" s="229">
        <v>0</v>
      </c>
      <c r="L116" s="230">
        <v>0</v>
      </c>
      <c r="M116" s="215"/>
    </row>
    <row r="117" spans="4:13">
      <c r="D117" s="212"/>
      <c r="E117" s="243" t="s">
        <v>351</v>
      </c>
      <c r="F117" s="235">
        <v>57427.19</v>
      </c>
      <c r="G117" s="229">
        <v>0</v>
      </c>
      <c r="H117" s="229">
        <v>57427.19</v>
      </c>
      <c r="I117" s="229">
        <v>7815.85</v>
      </c>
      <c r="J117" s="229">
        <v>0</v>
      </c>
      <c r="K117" s="229">
        <v>7815.85</v>
      </c>
      <c r="L117" s="230">
        <v>7425.0574999999999</v>
      </c>
      <c r="M117" s="215"/>
    </row>
    <row r="118" spans="4:13">
      <c r="D118" s="212"/>
      <c r="E118" s="243" t="s">
        <v>110</v>
      </c>
      <c r="F118" s="235">
        <v>244189.81000000003</v>
      </c>
      <c r="G118" s="229">
        <v>0</v>
      </c>
      <c r="H118" s="229">
        <v>244189.81000000003</v>
      </c>
      <c r="I118" s="229">
        <v>35118.1</v>
      </c>
      <c r="J118" s="229">
        <v>0</v>
      </c>
      <c r="K118" s="229">
        <v>35118.1</v>
      </c>
      <c r="L118" s="230">
        <v>33362.195</v>
      </c>
      <c r="M118" s="215"/>
    </row>
    <row r="119" spans="4:13">
      <c r="D119" s="212"/>
      <c r="E119" s="243" t="s">
        <v>321</v>
      </c>
      <c r="F119" s="235">
        <v>1356717.88</v>
      </c>
      <c r="G119" s="229">
        <v>1356717.88</v>
      </c>
      <c r="H119" s="229">
        <v>0</v>
      </c>
      <c r="I119" s="229">
        <v>135064</v>
      </c>
      <c r="J119" s="229">
        <v>135064</v>
      </c>
      <c r="K119" s="229">
        <v>0</v>
      </c>
      <c r="L119" s="230">
        <v>0</v>
      </c>
      <c r="M119" s="215"/>
    </row>
    <row r="120" spans="4:13">
      <c r="D120" s="212"/>
      <c r="E120" s="243" t="s">
        <v>291</v>
      </c>
      <c r="F120" s="235">
        <v>1969604.51</v>
      </c>
      <c r="G120" s="229">
        <v>1969604.51</v>
      </c>
      <c r="H120" s="229">
        <v>0</v>
      </c>
      <c r="I120" s="229">
        <v>196078.1</v>
      </c>
      <c r="J120" s="229">
        <v>196078.1</v>
      </c>
      <c r="K120" s="229">
        <v>0</v>
      </c>
      <c r="L120" s="230">
        <v>0</v>
      </c>
      <c r="M120" s="215"/>
    </row>
    <row r="121" spans="4:13">
      <c r="D121" s="212"/>
      <c r="E121" s="243" t="s">
        <v>417</v>
      </c>
      <c r="F121" s="235">
        <v>19000000</v>
      </c>
      <c r="G121" s="229">
        <v>19000000</v>
      </c>
      <c r="H121" s="229">
        <v>0</v>
      </c>
      <c r="I121" s="229">
        <v>2458934.79</v>
      </c>
      <c r="J121" s="229">
        <v>2458934.79</v>
      </c>
      <c r="K121" s="229">
        <v>0</v>
      </c>
      <c r="L121" s="230">
        <v>0</v>
      </c>
      <c r="M121" s="215"/>
    </row>
    <row r="122" spans="4:13">
      <c r="D122" s="212"/>
      <c r="E122" s="243" t="s">
        <v>20</v>
      </c>
      <c r="F122" s="235">
        <v>4095138.61</v>
      </c>
      <c r="G122" s="229">
        <v>4095138.61</v>
      </c>
      <c r="H122" s="229">
        <v>0</v>
      </c>
      <c r="I122" s="229">
        <v>0</v>
      </c>
      <c r="J122" s="229">
        <v>0</v>
      </c>
      <c r="K122" s="229">
        <v>0</v>
      </c>
      <c r="L122" s="230">
        <v>0</v>
      </c>
      <c r="M122" s="215"/>
    </row>
    <row r="123" spans="4:13">
      <c r="D123" s="212"/>
      <c r="E123" s="243" t="s">
        <v>443</v>
      </c>
      <c r="F123" s="235">
        <v>186958</v>
      </c>
      <c r="G123" s="229">
        <v>186958</v>
      </c>
      <c r="H123" s="229">
        <v>0</v>
      </c>
      <c r="I123" s="229">
        <v>37224.089999999997</v>
      </c>
      <c r="J123" s="229">
        <v>37224.089999999997</v>
      </c>
      <c r="K123" s="229">
        <v>0</v>
      </c>
      <c r="L123" s="230">
        <v>0</v>
      </c>
      <c r="M123" s="215"/>
    </row>
    <row r="124" spans="4:13">
      <c r="D124" s="212"/>
      <c r="E124" s="243" t="s">
        <v>435</v>
      </c>
      <c r="F124" s="235">
        <v>74600345.299999997</v>
      </c>
      <c r="G124" s="229">
        <v>0</v>
      </c>
      <c r="H124" s="229">
        <v>74600345.299999997</v>
      </c>
      <c r="I124" s="229">
        <v>14065615.379999999</v>
      </c>
      <c r="J124" s="229">
        <v>0</v>
      </c>
      <c r="K124" s="229">
        <v>14065615.379999999</v>
      </c>
      <c r="L124" s="230">
        <v>13362334.611</v>
      </c>
      <c r="M124" s="215"/>
    </row>
    <row r="125" spans="4:13">
      <c r="D125" s="212"/>
      <c r="E125" s="243" t="s">
        <v>46</v>
      </c>
      <c r="F125" s="235">
        <v>174872.92</v>
      </c>
      <c r="G125" s="229">
        <v>174872.92</v>
      </c>
      <c r="H125" s="229">
        <v>0</v>
      </c>
      <c r="I125" s="229">
        <v>34817.9</v>
      </c>
      <c r="J125" s="229">
        <v>34817.9</v>
      </c>
      <c r="K125" s="229">
        <v>0</v>
      </c>
      <c r="L125" s="230">
        <v>0</v>
      </c>
      <c r="M125" s="215"/>
    </row>
    <row r="126" spans="4:13">
      <c r="D126" s="212"/>
      <c r="E126" s="243" t="s">
        <v>144</v>
      </c>
      <c r="F126" s="235">
        <v>22644.6</v>
      </c>
      <c r="G126" s="229">
        <v>0</v>
      </c>
      <c r="H126" s="229">
        <v>22644.6</v>
      </c>
      <c r="I126" s="229">
        <v>2254.3200000000002</v>
      </c>
      <c r="J126" s="229">
        <v>0</v>
      </c>
      <c r="K126" s="229">
        <v>2254.3200000000002</v>
      </c>
      <c r="L126" s="230">
        <v>2141.6040000000003</v>
      </c>
      <c r="M126" s="215"/>
    </row>
    <row r="127" spans="4:13" ht="13.5" thickBot="1">
      <c r="D127" s="212"/>
      <c r="E127" s="244" t="s">
        <v>90</v>
      </c>
      <c r="F127" s="236">
        <v>273020.66000000003</v>
      </c>
      <c r="G127" s="227">
        <v>0</v>
      </c>
      <c r="H127" s="227">
        <v>273020.66000000003</v>
      </c>
      <c r="I127" s="227">
        <v>27036.14</v>
      </c>
      <c r="J127" s="227">
        <v>0</v>
      </c>
      <c r="K127" s="227">
        <v>27036.14</v>
      </c>
      <c r="L127" s="228">
        <v>25684.332999999999</v>
      </c>
      <c r="M127" s="215"/>
    </row>
    <row r="128" spans="4:13" s="207" customFormat="1" ht="13.5" thickBot="1">
      <c r="D128" s="216"/>
      <c r="E128" s="279" t="s">
        <v>585</v>
      </c>
      <c r="F128" s="236">
        <v>12897693.080000002</v>
      </c>
      <c r="G128" s="227">
        <v>4059848.23</v>
      </c>
      <c r="H128" s="227">
        <v>8837844.8500000015</v>
      </c>
      <c r="I128" s="227">
        <v>1607506.8900000001</v>
      </c>
      <c r="J128" s="227">
        <v>657568.26000000013</v>
      </c>
      <c r="K128" s="227">
        <v>949938.63000000012</v>
      </c>
      <c r="L128" s="228">
        <v>902441.69850000006</v>
      </c>
      <c r="M128" s="217"/>
    </row>
    <row r="129" spans="4:13">
      <c r="D129" s="212"/>
      <c r="E129" s="245" t="s">
        <v>482</v>
      </c>
      <c r="F129" s="235">
        <v>14108.2</v>
      </c>
      <c r="G129" s="229">
        <v>14108.2</v>
      </c>
      <c r="H129" s="229">
        <v>0</v>
      </c>
      <c r="I129" s="229">
        <v>3684</v>
      </c>
      <c r="J129" s="229">
        <v>3684</v>
      </c>
      <c r="K129" s="229">
        <v>0</v>
      </c>
      <c r="L129" s="230">
        <v>0</v>
      </c>
      <c r="M129" s="215"/>
    </row>
    <row r="130" spans="4:13">
      <c r="D130" s="212"/>
      <c r="E130" s="246" t="s">
        <v>522</v>
      </c>
      <c r="F130" s="235">
        <v>52254.99</v>
      </c>
      <c r="G130" s="229">
        <v>0</v>
      </c>
      <c r="H130" s="229">
        <v>52254.99</v>
      </c>
      <c r="I130" s="229">
        <v>8908.09</v>
      </c>
      <c r="J130" s="229">
        <v>0</v>
      </c>
      <c r="K130" s="229">
        <v>8908.09</v>
      </c>
      <c r="L130" s="230">
        <v>8462.6854999999996</v>
      </c>
      <c r="M130" s="215"/>
    </row>
    <row r="131" spans="4:13">
      <c r="D131" s="212"/>
      <c r="E131" s="246" t="s">
        <v>320</v>
      </c>
      <c r="F131" s="235">
        <v>1013303.0499999999</v>
      </c>
      <c r="G131" s="229">
        <v>1013303.0499999999</v>
      </c>
      <c r="H131" s="229">
        <v>0</v>
      </c>
      <c r="I131" s="229">
        <v>100876.36000000002</v>
      </c>
      <c r="J131" s="229">
        <v>100876.36000000002</v>
      </c>
      <c r="K131" s="229">
        <v>0</v>
      </c>
      <c r="L131" s="230">
        <v>0</v>
      </c>
      <c r="M131" s="215"/>
    </row>
    <row r="132" spans="4:13">
      <c r="D132" s="212"/>
      <c r="E132" s="246" t="s">
        <v>495</v>
      </c>
      <c r="F132" s="235">
        <v>1759177.65</v>
      </c>
      <c r="G132" s="229">
        <v>1759177.65</v>
      </c>
      <c r="H132" s="229">
        <v>0</v>
      </c>
      <c r="I132" s="229">
        <v>175125.7</v>
      </c>
      <c r="J132" s="229">
        <v>175125.7</v>
      </c>
      <c r="K132" s="229">
        <v>0</v>
      </c>
      <c r="L132" s="230">
        <v>0</v>
      </c>
      <c r="M132" s="215"/>
    </row>
    <row r="133" spans="4:13">
      <c r="D133" s="212"/>
      <c r="E133" s="246" t="s">
        <v>107</v>
      </c>
      <c r="F133" s="235">
        <v>1252294.8899999999</v>
      </c>
      <c r="G133" s="229">
        <v>1252294.8899999999</v>
      </c>
      <c r="H133" s="229">
        <v>0</v>
      </c>
      <c r="I133" s="229">
        <v>374635.98</v>
      </c>
      <c r="J133" s="229">
        <v>374635.98</v>
      </c>
      <c r="K133" s="229">
        <v>0</v>
      </c>
      <c r="L133" s="230">
        <v>0</v>
      </c>
      <c r="M133" s="215"/>
    </row>
    <row r="134" spans="4:13">
      <c r="D134" s="212"/>
      <c r="E134" s="246" t="s">
        <v>283</v>
      </c>
      <c r="F134" s="235">
        <v>19438.600000000002</v>
      </c>
      <c r="G134" s="229">
        <v>19438.600000000002</v>
      </c>
      <c r="H134" s="229">
        <v>0</v>
      </c>
      <c r="I134" s="229">
        <v>2942.42</v>
      </c>
      <c r="J134" s="229">
        <v>2942.42</v>
      </c>
      <c r="K134" s="229">
        <v>0</v>
      </c>
      <c r="L134" s="230">
        <v>0</v>
      </c>
      <c r="M134" s="215"/>
    </row>
    <row r="135" spans="4:13">
      <c r="D135" s="212"/>
      <c r="E135" s="246" t="s">
        <v>115</v>
      </c>
      <c r="F135" s="235">
        <v>19136.949999999997</v>
      </c>
      <c r="G135" s="229">
        <v>0</v>
      </c>
      <c r="H135" s="229">
        <v>19136.949999999997</v>
      </c>
      <c r="I135" s="229">
        <v>2871.7799999999997</v>
      </c>
      <c r="J135" s="229">
        <v>0</v>
      </c>
      <c r="K135" s="229">
        <v>2871.7799999999997</v>
      </c>
      <c r="L135" s="230">
        <v>2728.1910000000003</v>
      </c>
      <c r="M135" s="215"/>
    </row>
    <row r="136" spans="4:13">
      <c r="D136" s="212"/>
      <c r="E136" s="246" t="s">
        <v>445</v>
      </c>
      <c r="F136" s="235">
        <v>59525.34</v>
      </c>
      <c r="G136" s="229">
        <v>0</v>
      </c>
      <c r="H136" s="229">
        <v>59525.34</v>
      </c>
      <c r="I136" s="229">
        <v>5925.87</v>
      </c>
      <c r="J136" s="229">
        <v>0</v>
      </c>
      <c r="K136" s="229">
        <v>5925.87</v>
      </c>
      <c r="L136" s="230">
        <v>5629.5765000000001</v>
      </c>
      <c r="M136" s="215"/>
    </row>
    <row r="137" spans="4:13">
      <c r="D137" s="212"/>
      <c r="E137" s="246" t="s">
        <v>534</v>
      </c>
      <c r="F137" s="235">
        <v>3448088</v>
      </c>
      <c r="G137" s="229">
        <v>0</v>
      </c>
      <c r="H137" s="229">
        <v>3448088</v>
      </c>
      <c r="I137" s="229">
        <v>275847</v>
      </c>
      <c r="J137" s="229">
        <v>0</v>
      </c>
      <c r="K137" s="229">
        <v>275847</v>
      </c>
      <c r="L137" s="230">
        <v>262054.65</v>
      </c>
      <c r="M137" s="215"/>
    </row>
    <row r="138" spans="4:13">
      <c r="D138" s="212"/>
      <c r="E138" s="246" t="s">
        <v>110</v>
      </c>
      <c r="F138" s="235">
        <v>132005.15</v>
      </c>
      <c r="G138" s="229">
        <v>0</v>
      </c>
      <c r="H138" s="229">
        <v>132005.15</v>
      </c>
      <c r="I138" s="229">
        <v>13141.380000000001</v>
      </c>
      <c r="J138" s="229">
        <v>0</v>
      </c>
      <c r="K138" s="229">
        <v>13141.380000000001</v>
      </c>
      <c r="L138" s="230">
        <v>12484.311</v>
      </c>
      <c r="M138" s="215"/>
    </row>
    <row r="139" spans="4:13">
      <c r="D139" s="212"/>
      <c r="E139" s="246" t="s">
        <v>20</v>
      </c>
      <c r="F139" s="235">
        <v>1170118.58</v>
      </c>
      <c r="G139" s="229">
        <v>0</v>
      </c>
      <c r="H139" s="229">
        <v>1170118.58</v>
      </c>
      <c r="I139" s="229">
        <v>0</v>
      </c>
      <c r="J139" s="229">
        <v>0</v>
      </c>
      <c r="K139" s="229">
        <v>0</v>
      </c>
      <c r="L139" s="230">
        <v>0</v>
      </c>
      <c r="M139" s="215"/>
    </row>
    <row r="140" spans="4:13">
      <c r="D140" s="212"/>
      <c r="E140" s="246" t="s">
        <v>524</v>
      </c>
      <c r="F140" s="235">
        <v>-29293.919999999998</v>
      </c>
      <c r="G140" s="229">
        <v>0</v>
      </c>
      <c r="H140" s="229">
        <v>-29293.919999999998</v>
      </c>
      <c r="I140" s="229">
        <v>-2916.2699999999995</v>
      </c>
      <c r="J140" s="229">
        <v>0</v>
      </c>
      <c r="K140" s="229">
        <v>-2916.2699999999995</v>
      </c>
      <c r="L140" s="230">
        <v>-2770.4564999999993</v>
      </c>
      <c r="M140" s="215"/>
    </row>
    <row r="141" spans="4:13">
      <c r="D141" s="212"/>
      <c r="E141" s="246" t="s">
        <v>235</v>
      </c>
      <c r="F141" s="235">
        <v>136373.57</v>
      </c>
      <c r="G141" s="229">
        <v>0</v>
      </c>
      <c r="H141" s="229">
        <v>136373.57</v>
      </c>
      <c r="I141" s="229">
        <v>13576.27</v>
      </c>
      <c r="J141" s="229">
        <v>0</v>
      </c>
      <c r="K141" s="229">
        <v>13576.27</v>
      </c>
      <c r="L141" s="230">
        <v>12897.4565</v>
      </c>
      <c r="M141" s="215"/>
    </row>
    <row r="142" spans="4:13">
      <c r="D142" s="212"/>
      <c r="E142" s="246" t="s">
        <v>257</v>
      </c>
      <c r="F142" s="235">
        <v>618221.65</v>
      </c>
      <c r="G142" s="229">
        <v>0</v>
      </c>
      <c r="H142" s="229">
        <v>618221.65</v>
      </c>
      <c r="I142" s="229">
        <v>61545.2</v>
      </c>
      <c r="J142" s="229">
        <v>0</v>
      </c>
      <c r="K142" s="229">
        <v>61545.2</v>
      </c>
      <c r="L142" s="230">
        <v>58467.939999999995</v>
      </c>
      <c r="M142" s="215"/>
    </row>
    <row r="143" spans="4:13">
      <c r="D143" s="212"/>
      <c r="E143" s="246" t="s">
        <v>486</v>
      </c>
      <c r="F143" s="235">
        <v>3195780.57</v>
      </c>
      <c r="G143" s="229">
        <v>0</v>
      </c>
      <c r="H143" s="229">
        <v>3195780.57</v>
      </c>
      <c r="I143" s="229">
        <v>567589.84000000008</v>
      </c>
      <c r="J143" s="229">
        <v>0</v>
      </c>
      <c r="K143" s="229">
        <v>567589.84000000008</v>
      </c>
      <c r="L143" s="230">
        <v>539210.348</v>
      </c>
      <c r="M143" s="215"/>
    </row>
    <row r="144" spans="4:13">
      <c r="D144" s="212"/>
      <c r="E144" s="246" t="s">
        <v>492</v>
      </c>
      <c r="F144" s="235">
        <v>1525.84</v>
      </c>
      <c r="G144" s="229">
        <v>1525.84</v>
      </c>
      <c r="H144" s="229">
        <v>0</v>
      </c>
      <c r="I144" s="229">
        <v>303.8</v>
      </c>
      <c r="J144" s="229">
        <v>303.8</v>
      </c>
      <c r="K144" s="229">
        <v>0</v>
      </c>
      <c r="L144" s="230">
        <v>0</v>
      </c>
      <c r="M144" s="215"/>
    </row>
    <row r="145" spans="4:13" ht="13.5" thickBot="1">
      <c r="D145" s="212"/>
      <c r="E145" s="247" t="s">
        <v>90</v>
      </c>
      <c r="F145" s="235">
        <v>35633.97</v>
      </c>
      <c r="G145" s="229">
        <v>0</v>
      </c>
      <c r="H145" s="229">
        <v>35633.97</v>
      </c>
      <c r="I145" s="229">
        <v>3449.47</v>
      </c>
      <c r="J145" s="229">
        <v>0</v>
      </c>
      <c r="K145" s="229">
        <v>3449.47</v>
      </c>
      <c r="L145" s="230">
        <v>3276.9964999999997</v>
      </c>
      <c r="M145" s="215"/>
    </row>
    <row r="146" spans="4:13" s="207" customFormat="1" ht="13.5" thickBot="1">
      <c r="D146" s="216"/>
      <c r="E146" s="240" t="s">
        <v>586</v>
      </c>
      <c r="F146" s="236">
        <v>19193034.630000006</v>
      </c>
      <c r="G146" s="227">
        <v>8554557.1900000013</v>
      </c>
      <c r="H146" s="227">
        <v>10638477.440000001</v>
      </c>
      <c r="I146" s="227">
        <v>1110569.5999999996</v>
      </c>
      <c r="J146" s="227">
        <v>181469.95707688737</v>
      </c>
      <c r="K146" s="227">
        <v>919181.84292311256</v>
      </c>
      <c r="L146" s="228">
        <v>873222.75077695702</v>
      </c>
      <c r="M146" s="217"/>
    </row>
    <row r="147" spans="4:13">
      <c r="D147" s="212"/>
      <c r="E147" s="245" t="s">
        <v>320</v>
      </c>
      <c r="F147" s="235">
        <v>446824.99</v>
      </c>
      <c r="G147" s="229">
        <v>446824.99</v>
      </c>
      <c r="H147" s="229">
        <v>0</v>
      </c>
      <c r="I147" s="229">
        <v>44482.33</v>
      </c>
      <c r="J147" s="229">
        <v>44482.33</v>
      </c>
      <c r="K147" s="229">
        <v>0</v>
      </c>
      <c r="L147" s="230">
        <v>0</v>
      </c>
      <c r="M147" s="215"/>
    </row>
    <row r="148" spans="4:13">
      <c r="D148" s="212"/>
      <c r="E148" s="246" t="s">
        <v>539</v>
      </c>
      <c r="F148" s="235">
        <v>6898932</v>
      </c>
      <c r="G148" s="229">
        <v>0</v>
      </c>
      <c r="H148" s="229">
        <v>6898932</v>
      </c>
      <c r="I148" s="229">
        <v>549442.06999999995</v>
      </c>
      <c r="J148" s="229">
        <v>0</v>
      </c>
      <c r="K148" s="229">
        <v>549442.06999999995</v>
      </c>
      <c r="L148" s="230">
        <v>521969.96649999998</v>
      </c>
      <c r="M148" s="215"/>
    </row>
    <row r="149" spans="4:13">
      <c r="D149" s="212"/>
      <c r="E149" s="246" t="s">
        <v>101</v>
      </c>
      <c r="F149" s="235">
        <v>931412.4</v>
      </c>
      <c r="G149" s="229">
        <v>0</v>
      </c>
      <c r="H149" s="229">
        <v>931412.4</v>
      </c>
      <c r="I149" s="229">
        <v>49400</v>
      </c>
      <c r="J149" s="229">
        <v>0</v>
      </c>
      <c r="K149" s="229">
        <v>49400</v>
      </c>
      <c r="L149" s="230">
        <v>46930</v>
      </c>
      <c r="M149" s="215"/>
    </row>
    <row r="150" spans="4:13">
      <c r="D150" s="212"/>
      <c r="E150" s="246" t="s">
        <v>542</v>
      </c>
      <c r="F150" s="235">
        <v>815752.67</v>
      </c>
      <c r="G150" s="229">
        <v>407876</v>
      </c>
      <c r="H150" s="229">
        <v>407876.67000000004</v>
      </c>
      <c r="I150" s="229">
        <v>80170.5</v>
      </c>
      <c r="J150" s="229">
        <v>40085.217076886795</v>
      </c>
      <c r="K150" s="229">
        <v>40085.282923113205</v>
      </c>
      <c r="L150" s="230">
        <v>38081.018776957542</v>
      </c>
      <c r="M150" s="215"/>
    </row>
    <row r="151" spans="4:13">
      <c r="D151" s="212"/>
      <c r="E151" s="246" t="s">
        <v>572</v>
      </c>
      <c r="F151" s="235">
        <v>6999116.9800000004</v>
      </c>
      <c r="G151" s="229">
        <v>6999117</v>
      </c>
      <c r="H151" s="229">
        <v>-1.9999999552965164E-2</v>
      </c>
      <c r="I151" s="229">
        <v>0.2099999999627471</v>
      </c>
      <c r="J151" s="229">
        <v>0.21000000056282278</v>
      </c>
      <c r="K151" s="229">
        <v>-6.0007568345823333E-10</v>
      </c>
      <c r="L151" s="230">
        <v>-5.700718992853217E-10</v>
      </c>
      <c r="M151" s="215"/>
    </row>
    <row r="152" spans="4:13">
      <c r="D152" s="212"/>
      <c r="E152" s="246" t="s">
        <v>558</v>
      </c>
      <c r="F152" s="235">
        <v>1302276.0900000001</v>
      </c>
      <c r="G152" s="229">
        <v>0</v>
      </c>
      <c r="H152" s="229">
        <v>1302276.0900000001</v>
      </c>
      <c r="I152" s="229">
        <v>234764.46999999997</v>
      </c>
      <c r="J152" s="229">
        <v>0</v>
      </c>
      <c r="K152" s="229">
        <v>234764.46999999997</v>
      </c>
      <c r="L152" s="230">
        <v>223026.24650000001</v>
      </c>
      <c r="M152" s="215"/>
    </row>
    <row r="153" spans="4:13">
      <c r="D153" s="212"/>
      <c r="E153" s="246" t="s">
        <v>311</v>
      </c>
      <c r="F153" s="235">
        <v>247738.65</v>
      </c>
      <c r="G153" s="229">
        <v>49812.15</v>
      </c>
      <c r="H153" s="229">
        <v>197926.5</v>
      </c>
      <c r="I153" s="229">
        <v>29617.8</v>
      </c>
      <c r="J153" s="229">
        <v>19700</v>
      </c>
      <c r="K153" s="229">
        <v>0</v>
      </c>
      <c r="L153" s="230">
        <v>0</v>
      </c>
      <c r="M153" s="215"/>
    </row>
    <row r="154" spans="4:13">
      <c r="D154" s="212"/>
      <c r="E154" s="246" t="s">
        <v>754</v>
      </c>
      <c r="F154" s="235">
        <v>77145.600000000006</v>
      </c>
      <c r="G154" s="229"/>
      <c r="H154" s="229">
        <v>77145.600000000006</v>
      </c>
      <c r="I154" s="229">
        <v>15360</v>
      </c>
      <c r="J154" s="229">
        <v>0</v>
      </c>
      <c r="K154" s="229">
        <v>15360</v>
      </c>
      <c r="L154" s="230">
        <v>14592</v>
      </c>
      <c r="M154" s="215"/>
    </row>
    <row r="155" spans="4:13">
      <c r="D155" s="212"/>
      <c r="E155" s="246" t="s">
        <v>437</v>
      </c>
      <c r="F155" s="235">
        <v>502250</v>
      </c>
      <c r="G155" s="229">
        <v>502250</v>
      </c>
      <c r="H155" s="229">
        <v>0</v>
      </c>
      <c r="I155" s="229">
        <v>50000</v>
      </c>
      <c r="J155" s="229">
        <v>50000</v>
      </c>
      <c r="K155" s="229">
        <v>0</v>
      </c>
      <c r="L155" s="230">
        <v>0</v>
      </c>
      <c r="M155" s="215"/>
    </row>
    <row r="156" spans="4:13">
      <c r="D156" s="212"/>
      <c r="E156" s="246" t="s">
        <v>351</v>
      </c>
      <c r="F156" s="235">
        <v>-8438.99</v>
      </c>
      <c r="G156" s="229">
        <v>0</v>
      </c>
      <c r="H156" s="229">
        <v>-8438.99</v>
      </c>
      <c r="I156" s="229">
        <v>-1680.24</v>
      </c>
      <c r="J156" s="229">
        <v>0</v>
      </c>
      <c r="K156" s="229">
        <v>-1680.24</v>
      </c>
      <c r="L156" s="230">
        <v>-1596.2280000000001</v>
      </c>
      <c r="M156" s="215"/>
    </row>
    <row r="157" spans="4:13">
      <c r="D157" s="212"/>
      <c r="E157" s="246" t="s">
        <v>20</v>
      </c>
      <c r="F157" s="235">
        <v>511813.14</v>
      </c>
      <c r="G157" s="229">
        <v>0</v>
      </c>
      <c r="H157" s="229">
        <v>511813.14</v>
      </c>
      <c r="I157" s="229">
        <v>0</v>
      </c>
      <c r="J157" s="229">
        <v>0</v>
      </c>
      <c r="K157" s="229">
        <v>0</v>
      </c>
      <c r="L157" s="230">
        <v>0</v>
      </c>
      <c r="M157" s="215"/>
    </row>
    <row r="158" spans="4:13">
      <c r="D158" s="212"/>
      <c r="E158" s="246" t="s">
        <v>257</v>
      </c>
      <c r="F158" s="235">
        <v>81850.600000000006</v>
      </c>
      <c r="G158" s="229">
        <v>0</v>
      </c>
      <c r="H158" s="229">
        <v>81850.600000000006</v>
      </c>
      <c r="I158" s="229">
        <v>8148.39</v>
      </c>
      <c r="J158" s="229">
        <v>0</v>
      </c>
      <c r="K158" s="229">
        <v>8148.3899999999994</v>
      </c>
      <c r="L158" s="230">
        <v>7740.9704999999994</v>
      </c>
      <c r="M158" s="215"/>
    </row>
    <row r="159" spans="4:13">
      <c r="D159" s="212"/>
      <c r="E159" s="246" t="s">
        <v>549</v>
      </c>
      <c r="F159" s="235">
        <v>148677.04999999999</v>
      </c>
      <c r="G159" s="229">
        <v>148677.04999999999</v>
      </c>
      <c r="H159" s="229">
        <v>0</v>
      </c>
      <c r="I159" s="229">
        <v>27202.2</v>
      </c>
      <c r="J159" s="229">
        <v>27202.2</v>
      </c>
      <c r="K159" s="229">
        <v>0</v>
      </c>
      <c r="L159" s="230">
        <v>0</v>
      </c>
      <c r="M159" s="215"/>
    </row>
    <row r="160" spans="4:13">
      <c r="D160" s="212"/>
      <c r="E160" s="246" t="s">
        <v>144</v>
      </c>
      <c r="F160" s="235">
        <v>167637.49</v>
      </c>
      <c r="G160" s="229">
        <v>0</v>
      </c>
      <c r="H160" s="229">
        <v>167637.49</v>
      </c>
      <c r="I160" s="229">
        <v>16688.650000000001</v>
      </c>
      <c r="J160" s="229">
        <v>0</v>
      </c>
      <c r="K160" s="229">
        <v>16688.650000000001</v>
      </c>
      <c r="L160" s="230">
        <v>15854.217500000001</v>
      </c>
      <c r="M160" s="215"/>
    </row>
    <row r="161" spans="4:13" ht="13.5" thickBot="1">
      <c r="D161" s="212"/>
      <c r="E161" s="247" t="s">
        <v>90</v>
      </c>
      <c r="F161" s="235">
        <v>70045.960000000021</v>
      </c>
      <c r="G161" s="229">
        <v>0</v>
      </c>
      <c r="H161" s="229">
        <v>70045.960000000021</v>
      </c>
      <c r="I161" s="229">
        <v>6973.2200000000012</v>
      </c>
      <c r="J161" s="229">
        <v>0</v>
      </c>
      <c r="K161" s="229">
        <v>6973.2200000000012</v>
      </c>
      <c r="L161" s="230">
        <v>6624.559000000002</v>
      </c>
      <c r="M161" s="215"/>
    </row>
    <row r="162" spans="4:13" s="207" customFormat="1" ht="13.5" thickBot="1">
      <c r="D162" s="216"/>
      <c r="E162" s="240" t="s">
        <v>796</v>
      </c>
      <c r="F162" s="236">
        <v>19271094.490000002</v>
      </c>
      <c r="G162" s="227">
        <v>4952666.0600000005</v>
      </c>
      <c r="H162" s="227">
        <v>14318428.43</v>
      </c>
      <c r="I162" s="227">
        <v>3396837.87</v>
      </c>
      <c r="J162" s="227">
        <v>904617.20000000007</v>
      </c>
      <c r="K162" s="227">
        <v>2492220.67</v>
      </c>
      <c r="L162" s="228">
        <v>2367609.6364999996</v>
      </c>
      <c r="M162" s="217"/>
    </row>
    <row r="163" spans="4:13">
      <c r="D163" s="212"/>
      <c r="E163" s="242" t="s">
        <v>320</v>
      </c>
      <c r="F163" s="235">
        <v>-198135.62</v>
      </c>
      <c r="G163" s="229">
        <v>0</v>
      </c>
      <c r="H163" s="229">
        <v>-198135.62</v>
      </c>
      <c r="I163" s="229">
        <v>-19724.8</v>
      </c>
      <c r="J163" s="229">
        <v>0</v>
      </c>
      <c r="K163" s="229">
        <v>-19724.8</v>
      </c>
      <c r="L163" s="230">
        <v>-18738.559999999998</v>
      </c>
      <c r="M163" s="215"/>
    </row>
    <row r="164" spans="4:13">
      <c r="D164" s="212"/>
      <c r="E164" s="243" t="s">
        <v>283</v>
      </c>
      <c r="F164" s="235">
        <v>46852.38</v>
      </c>
      <c r="G164" s="229">
        <v>0</v>
      </c>
      <c r="H164" s="229">
        <v>46852.38</v>
      </c>
      <c r="I164" s="229">
        <v>11683.86</v>
      </c>
      <c r="J164" s="229">
        <v>0</v>
      </c>
      <c r="K164" s="229">
        <v>11683.86</v>
      </c>
      <c r="L164" s="230">
        <v>11099.666999999999</v>
      </c>
      <c r="M164" s="215"/>
    </row>
    <row r="165" spans="4:13" ht="13.5" thickBot="1">
      <c r="D165" s="212"/>
      <c r="E165" s="244" t="s">
        <v>151</v>
      </c>
      <c r="F165" s="235">
        <v>900.03</v>
      </c>
      <c r="G165" s="229">
        <v>0</v>
      </c>
      <c r="H165" s="229">
        <v>900.03</v>
      </c>
      <c r="I165" s="229">
        <v>179.2</v>
      </c>
      <c r="J165" s="229">
        <v>0</v>
      </c>
      <c r="K165" s="229">
        <v>179.2</v>
      </c>
      <c r="L165" s="230">
        <v>170.23999999999998</v>
      </c>
      <c r="M165" s="215"/>
    </row>
    <row r="166" spans="4:13" ht="13.5" thickBot="1">
      <c r="D166" s="212"/>
      <c r="E166" s="231" t="s">
        <v>572</v>
      </c>
      <c r="F166" s="235">
        <v>20250.240000000002</v>
      </c>
      <c r="G166" s="229">
        <v>0</v>
      </c>
      <c r="H166" s="229">
        <v>20250.240000000002</v>
      </c>
      <c r="I166" s="229">
        <v>2015.95</v>
      </c>
      <c r="J166" s="229">
        <v>0</v>
      </c>
      <c r="K166" s="229">
        <v>2015.9499999999998</v>
      </c>
      <c r="L166" s="230">
        <v>1915.1524999999999</v>
      </c>
      <c r="M166" s="215"/>
    </row>
    <row r="167" spans="4:13">
      <c r="D167" s="212"/>
      <c r="E167" s="242" t="s">
        <v>445</v>
      </c>
      <c r="F167" s="235">
        <v>100483.14</v>
      </c>
      <c r="G167" s="229">
        <v>0</v>
      </c>
      <c r="H167" s="229">
        <v>100483.14</v>
      </c>
      <c r="I167" s="229">
        <v>10003.299999999999</v>
      </c>
      <c r="J167" s="229">
        <v>0</v>
      </c>
      <c r="K167" s="229">
        <v>10003.299999999999</v>
      </c>
      <c r="L167" s="230">
        <v>9503.1350000000002</v>
      </c>
      <c r="M167" s="215"/>
    </row>
    <row r="168" spans="4:13">
      <c r="D168" s="212"/>
      <c r="E168" s="243" t="s">
        <v>204</v>
      </c>
      <c r="F168" s="235">
        <v>37639.68</v>
      </c>
      <c r="G168" s="229">
        <v>0</v>
      </c>
      <c r="H168" s="229">
        <v>37639.68</v>
      </c>
      <c r="I168" s="229">
        <v>3747.12</v>
      </c>
      <c r="J168" s="229">
        <v>0</v>
      </c>
      <c r="K168" s="229">
        <v>3747.12</v>
      </c>
      <c r="L168" s="230">
        <v>3559.7640000000001</v>
      </c>
      <c r="M168" s="215"/>
    </row>
    <row r="169" spans="4:13">
      <c r="D169" s="212"/>
      <c r="E169" s="243" t="s">
        <v>110</v>
      </c>
      <c r="F169" s="235">
        <v>38582.85</v>
      </c>
      <c r="G169" s="229">
        <v>0</v>
      </c>
      <c r="H169" s="229">
        <v>38582.85</v>
      </c>
      <c r="I169" s="229">
        <v>3841</v>
      </c>
      <c r="J169" s="229">
        <v>0</v>
      </c>
      <c r="K169" s="229">
        <v>3840.9999999999995</v>
      </c>
      <c r="L169" s="230">
        <v>3648.9499999999994</v>
      </c>
      <c r="M169" s="215"/>
    </row>
    <row r="170" spans="4:13">
      <c r="D170" s="212"/>
      <c r="E170" s="243" t="s">
        <v>647</v>
      </c>
      <c r="F170" s="235">
        <v>269510.37</v>
      </c>
      <c r="G170" s="229">
        <v>0</v>
      </c>
      <c r="H170" s="229">
        <v>269510.37</v>
      </c>
      <c r="I170" s="229">
        <v>53660.6</v>
      </c>
      <c r="J170" s="229">
        <v>0</v>
      </c>
      <c r="K170" s="229">
        <v>53660.6</v>
      </c>
      <c r="L170" s="230">
        <v>50977.57</v>
      </c>
      <c r="M170" s="215"/>
    </row>
    <row r="171" spans="4:13" ht="13.5" thickBot="1">
      <c r="D171" s="212"/>
      <c r="E171" s="244" t="s">
        <v>20</v>
      </c>
      <c r="F171" s="235">
        <v>609528.1</v>
      </c>
      <c r="G171" s="229">
        <v>0</v>
      </c>
      <c r="H171" s="229">
        <v>609528.1</v>
      </c>
      <c r="I171" s="229">
        <v>0</v>
      </c>
      <c r="J171" s="229">
        <v>0</v>
      </c>
      <c r="K171" s="229">
        <v>0</v>
      </c>
      <c r="L171" s="230">
        <v>0</v>
      </c>
      <c r="M171" s="215"/>
    </row>
    <row r="172" spans="4:13" ht="13.5" thickBot="1">
      <c r="D172" s="212"/>
      <c r="E172" s="231" t="s">
        <v>524</v>
      </c>
      <c r="F172" s="235">
        <v>3960726.21</v>
      </c>
      <c r="G172" s="229">
        <v>0</v>
      </c>
      <c r="H172" s="229">
        <v>3960726.21</v>
      </c>
      <c r="I172" s="229">
        <v>389719.94</v>
      </c>
      <c r="J172" s="229">
        <v>0</v>
      </c>
      <c r="K172" s="229">
        <v>389719.94</v>
      </c>
      <c r="L172" s="230">
        <v>370233.94300000003</v>
      </c>
      <c r="M172" s="215"/>
    </row>
    <row r="173" spans="4:13">
      <c r="D173" s="212"/>
      <c r="E173" s="242" t="s">
        <v>172</v>
      </c>
      <c r="F173" s="235">
        <v>10460.86</v>
      </c>
      <c r="G173" s="229">
        <v>0</v>
      </c>
      <c r="H173" s="229">
        <v>10460.86</v>
      </c>
      <c r="I173" s="229">
        <v>1041.3999999999999</v>
      </c>
      <c r="J173" s="229">
        <v>0</v>
      </c>
      <c r="K173" s="229">
        <v>1041.3999999999999</v>
      </c>
      <c r="L173" s="230">
        <v>989.32999999999993</v>
      </c>
      <c r="M173" s="215"/>
    </row>
    <row r="174" spans="4:13">
      <c r="D174" s="212"/>
      <c r="E174" s="243" t="s">
        <v>759</v>
      </c>
      <c r="F174" s="235">
        <v>4952666.0600000005</v>
      </c>
      <c r="G174" s="229">
        <v>4952666.0600000005</v>
      </c>
      <c r="H174" s="229">
        <v>0</v>
      </c>
      <c r="I174" s="229">
        <v>904617.20000000007</v>
      </c>
      <c r="J174" s="229">
        <v>904617.20000000007</v>
      </c>
      <c r="K174" s="229">
        <v>0</v>
      </c>
      <c r="L174" s="230">
        <v>0</v>
      </c>
      <c r="M174" s="215"/>
    </row>
    <row r="175" spans="4:13" ht="13.5" thickBot="1">
      <c r="D175" s="265"/>
      <c r="E175" s="244" t="s">
        <v>90</v>
      </c>
      <c r="F175" s="235">
        <v>8040378.4000000013</v>
      </c>
      <c r="G175" s="229">
        <v>0</v>
      </c>
      <c r="H175" s="229">
        <v>8040378.4000000013</v>
      </c>
      <c r="I175" s="229">
        <v>1898546.7000000002</v>
      </c>
      <c r="J175" s="229">
        <v>0</v>
      </c>
      <c r="K175" s="229">
        <v>1898546.7000000002</v>
      </c>
      <c r="L175" s="230">
        <v>1803619.3649999995</v>
      </c>
      <c r="M175" s="264"/>
    </row>
    <row r="176" spans="4:13" ht="13.5" thickBot="1">
      <c r="D176" s="212"/>
      <c r="E176" s="272" t="s">
        <v>816</v>
      </c>
      <c r="F176" s="238">
        <v>1381251.79</v>
      </c>
      <c r="G176" s="233">
        <v>0</v>
      </c>
      <c r="H176" s="233">
        <v>1381251.79</v>
      </c>
      <c r="I176" s="233">
        <v>137506.4</v>
      </c>
      <c r="J176" s="233">
        <v>0</v>
      </c>
      <c r="K176" s="233">
        <v>137506.4</v>
      </c>
      <c r="L176" s="234">
        <v>130631.07999999999</v>
      </c>
      <c r="M176" s="215"/>
    </row>
    <row r="177" spans="4:13" ht="14" thickTop="1" thickBot="1">
      <c r="D177" s="212"/>
      <c r="E177" s="268" t="s">
        <v>804</v>
      </c>
      <c r="F177" s="269">
        <v>563269410.94999993</v>
      </c>
      <c r="G177" s="270">
        <v>424857732.91000003</v>
      </c>
      <c r="H177" s="270">
        <v>138411678.03999996</v>
      </c>
      <c r="I177" s="270">
        <v>69631499.790000036</v>
      </c>
      <c r="J177" s="270">
        <v>47508133.224456385</v>
      </c>
      <c r="K177" s="270">
        <v>23119976.109030418</v>
      </c>
      <c r="L177" s="271">
        <v>21600841.725178894</v>
      </c>
      <c r="M177" s="266"/>
    </row>
    <row r="178" spans="4:13" ht="13.5" thickTop="1">
      <c r="D178" s="212"/>
      <c r="F178" s="2"/>
      <c r="G178" s="2"/>
      <c r="H178" s="2"/>
      <c r="I178" s="2"/>
      <c r="J178" s="2"/>
      <c r="K178" s="2"/>
      <c r="L178" s="2"/>
      <c r="M178" s="266"/>
    </row>
    <row r="179" spans="4:13" ht="13.5" thickBot="1">
      <c r="D179" s="219"/>
      <c r="E179" s="220"/>
      <c r="F179" s="220"/>
      <c r="G179" s="220"/>
      <c r="H179" s="220"/>
      <c r="I179" s="220"/>
      <c r="J179" s="220"/>
      <c r="K179" s="220"/>
      <c r="L179" s="220"/>
      <c r="M179" s="267"/>
    </row>
    <row r="180" spans="4:13">
      <c r="F180" s="2"/>
      <c r="G180" s="2"/>
      <c r="H180" s="2"/>
      <c r="I180" s="2"/>
      <c r="J180" s="2"/>
      <c r="K180" s="2"/>
      <c r="L180" s="2"/>
      <c r="M180" s="2"/>
    </row>
    <row r="181" spans="4:13">
      <c r="F181" s="2"/>
      <c r="G181" s="2"/>
      <c r="H181" s="2"/>
      <c r="I181" s="2"/>
      <c r="J181" s="2"/>
      <c r="K181" s="2"/>
      <c r="L181" s="2"/>
      <c r="M181" s="2"/>
    </row>
    <row r="182" spans="4:13">
      <c r="F182" s="2"/>
      <c r="G182" s="2"/>
      <c r="H182" s="2"/>
      <c r="I182" s="2"/>
      <c r="J182" s="2"/>
      <c r="K182" s="2"/>
      <c r="L182" s="2"/>
      <c r="M182" s="2"/>
    </row>
    <row r="183" spans="4:13" ht="13.5" thickBot="1">
      <c r="D183" s="220"/>
      <c r="E183" s="220"/>
      <c r="F183" s="2"/>
      <c r="G183" s="2"/>
      <c r="H183" s="2"/>
      <c r="I183" s="2"/>
      <c r="J183" s="2"/>
      <c r="K183" s="2"/>
      <c r="L183" s="2"/>
      <c r="M183" s="2"/>
    </row>
    <row r="184" spans="4:13">
      <c r="D184" s="212"/>
      <c r="F184" s="209"/>
      <c r="G184" s="210"/>
      <c r="H184" s="210"/>
      <c r="I184" s="210"/>
      <c r="J184" s="210"/>
      <c r="K184" s="210"/>
      <c r="L184" s="210"/>
      <c r="M184" s="211"/>
    </row>
    <row r="185" spans="4:13" ht="13.5" thickBot="1">
      <c r="D185" s="212"/>
      <c r="E185" s="218" t="s">
        <v>815</v>
      </c>
      <c r="F185" s="214"/>
      <c r="G185" s="214"/>
      <c r="H185" s="214"/>
      <c r="I185" s="214"/>
      <c r="J185" s="214"/>
      <c r="K185" s="214"/>
      <c r="L185" s="214"/>
      <c r="M185" s="215"/>
    </row>
    <row r="186" spans="4:13" ht="13.5" thickBot="1">
      <c r="D186" s="212"/>
      <c r="E186" s="239" t="s">
        <v>811</v>
      </c>
      <c r="F186" s="255" t="s">
        <v>574</v>
      </c>
      <c r="G186" s="256" t="s">
        <v>813</v>
      </c>
      <c r="H186" s="256" t="s">
        <v>814</v>
      </c>
      <c r="I186" s="256" t="s">
        <v>591</v>
      </c>
      <c r="J186" s="256" t="s">
        <v>809</v>
      </c>
      <c r="K186" s="256" t="s">
        <v>810</v>
      </c>
      <c r="L186" s="257" t="s">
        <v>803</v>
      </c>
      <c r="M186" s="215"/>
    </row>
    <row r="187" spans="4:13">
      <c r="D187" s="212"/>
      <c r="E187" s="252" t="s">
        <v>32</v>
      </c>
      <c r="F187" s="251">
        <v>40935958.620000005</v>
      </c>
      <c r="G187" s="225">
        <v>34522592.830000006</v>
      </c>
      <c r="H187" s="225">
        <v>6413365.79</v>
      </c>
      <c r="I187" s="225">
        <v>4190818.0199999996</v>
      </c>
      <c r="J187" s="225">
        <v>3095710.0799999996</v>
      </c>
      <c r="K187" s="225">
        <v>1095107.94</v>
      </c>
      <c r="L187" s="226">
        <v>1040352.5430000001</v>
      </c>
      <c r="M187" s="215"/>
    </row>
    <row r="188" spans="4:13">
      <c r="D188" s="212"/>
      <c r="E188" s="253" t="s">
        <v>23</v>
      </c>
      <c r="F188" s="237">
        <v>16627697.049999997</v>
      </c>
      <c r="G188" s="113">
        <v>4952666.0600000005</v>
      </c>
      <c r="H188" s="113">
        <v>11675030.989999995</v>
      </c>
      <c r="I188" s="113">
        <v>3149209.4200000009</v>
      </c>
      <c r="J188" s="113">
        <v>904617.20000000007</v>
      </c>
      <c r="K188" s="113">
        <v>2244592.2200000011</v>
      </c>
      <c r="L188" s="232">
        <v>2132362.6089999997</v>
      </c>
      <c r="M188" s="215"/>
    </row>
    <row r="189" spans="4:13">
      <c r="D189" s="212"/>
      <c r="E189" s="253" t="s">
        <v>35</v>
      </c>
      <c r="F189" s="237">
        <v>85069965.75999999</v>
      </c>
      <c r="G189" s="113">
        <v>85657423.849999994</v>
      </c>
      <c r="H189" s="113">
        <v>-587458.09</v>
      </c>
      <c r="I189" s="113">
        <v>8739863.7699999996</v>
      </c>
      <c r="J189" s="113">
        <v>8729236.1099999994</v>
      </c>
      <c r="K189" s="113">
        <v>10627.66</v>
      </c>
      <c r="L189" s="232">
        <v>10096.277</v>
      </c>
      <c r="M189" s="215"/>
    </row>
    <row r="190" spans="4:13">
      <c r="D190" s="212"/>
      <c r="E190" s="253" t="s">
        <v>25</v>
      </c>
      <c r="F190" s="237">
        <v>20539211.840000004</v>
      </c>
      <c r="G190" s="113">
        <v>9273532.9499999993</v>
      </c>
      <c r="H190" s="113">
        <v>11265678.890000001</v>
      </c>
      <c r="I190" s="113">
        <v>1171570.25</v>
      </c>
      <c r="J190" s="113">
        <v>253620.13707688736</v>
      </c>
      <c r="K190" s="113">
        <v>908032.31292311253</v>
      </c>
      <c r="L190" s="232">
        <v>862630.69727695698</v>
      </c>
      <c r="M190" s="215"/>
    </row>
    <row r="191" spans="4:13">
      <c r="D191" s="212"/>
      <c r="E191" s="253" t="s">
        <v>27</v>
      </c>
      <c r="F191" s="237">
        <v>66553088.120000005</v>
      </c>
      <c r="G191" s="113">
        <v>4739726.2300000004</v>
      </c>
      <c r="H191" s="113">
        <v>61813361.890000001</v>
      </c>
      <c r="I191" s="113">
        <v>11315563.299999999</v>
      </c>
      <c r="J191" s="113">
        <v>824581.76</v>
      </c>
      <c r="K191" s="113">
        <v>10490981.539999995</v>
      </c>
      <c r="L191" s="232">
        <v>9966432.4630000032</v>
      </c>
      <c r="M191" s="215"/>
    </row>
    <row r="192" spans="4:13">
      <c r="D192" s="212"/>
      <c r="E192" s="253" t="s">
        <v>29</v>
      </c>
      <c r="F192" s="237">
        <v>87584584.430000022</v>
      </c>
      <c r="G192" s="113">
        <v>65450872.720000014</v>
      </c>
      <c r="H192" s="113">
        <v>22133711.710000001</v>
      </c>
      <c r="I192" s="113">
        <v>14943156.629999999</v>
      </c>
      <c r="J192" s="113">
        <v>9821885.8434867915</v>
      </c>
      <c r="K192" s="113">
        <v>6127797.629999999</v>
      </c>
      <c r="L192" s="232">
        <v>5458272.1700999998</v>
      </c>
      <c r="M192" s="215"/>
    </row>
    <row r="193" spans="4:13" ht="13.5" thickBot="1">
      <c r="D193" s="212"/>
      <c r="E193" s="254" t="s">
        <v>38</v>
      </c>
      <c r="F193" s="237">
        <v>240320517.96999994</v>
      </c>
      <c r="G193" s="113">
        <v>220260918.26999989</v>
      </c>
      <c r="H193" s="113">
        <v>20059599.700000003</v>
      </c>
      <c r="I193" s="113">
        <v>25564688.439999998</v>
      </c>
      <c r="J193" s="113">
        <v>23878482.093892686</v>
      </c>
      <c r="K193" s="113">
        <v>1686206.8461073088</v>
      </c>
      <c r="L193" s="232">
        <v>1601896.5038019433</v>
      </c>
      <c r="M193" s="215"/>
    </row>
    <row r="194" spans="4:13" ht="13.5" thickBot="1">
      <c r="D194" s="212"/>
      <c r="E194" s="241" t="s">
        <v>804</v>
      </c>
      <c r="F194" s="238">
        <v>557631023.78999996</v>
      </c>
      <c r="G194" s="233">
        <v>424857732.90999985</v>
      </c>
      <c r="H194" s="233">
        <v>132773290.88000001</v>
      </c>
      <c r="I194" s="233">
        <v>69074869.829999998</v>
      </c>
      <c r="J194" s="233">
        <v>47508133.224456362</v>
      </c>
      <c r="K194" s="233">
        <v>22563346.149030417</v>
      </c>
      <c r="L194" s="234">
        <v>21072043.2631789</v>
      </c>
      <c r="M194" s="215"/>
    </row>
    <row r="195" spans="4:13" ht="13.5" thickBot="1">
      <c r="D195" s="219"/>
      <c r="E195" s="220"/>
      <c r="F195" s="220"/>
      <c r="G195" s="220"/>
      <c r="H195" s="221"/>
      <c r="I195" s="221"/>
      <c r="J195" s="221"/>
      <c r="K195" s="221"/>
      <c r="L195" s="221"/>
      <c r="M195" s="222"/>
    </row>
    <row r="196" spans="4:13">
      <c r="F196" s="2"/>
      <c r="G196" s="2"/>
    </row>
    <row r="197" spans="4:13">
      <c r="F197" s="2"/>
      <c r="G197" s="2"/>
    </row>
    <row r="198" spans="4:13">
      <c r="F198" s="2"/>
      <c r="G198" s="2"/>
    </row>
    <row r="199" spans="4:13">
      <c r="E199" s="1" t="s">
        <v>811</v>
      </c>
      <c r="F199" s="2" t="s">
        <v>574</v>
      </c>
      <c r="G199" s="2" t="s">
        <v>813</v>
      </c>
      <c r="H199" s="2" t="s">
        <v>814</v>
      </c>
      <c r="I199" s="2" t="s">
        <v>591</v>
      </c>
      <c r="J199" s="2" t="s">
        <v>809</v>
      </c>
      <c r="K199" s="2" t="s">
        <v>810</v>
      </c>
      <c r="L199" s="2" t="s">
        <v>803</v>
      </c>
    </row>
    <row r="200" spans="4:13">
      <c r="E200" s="3" t="s">
        <v>573</v>
      </c>
      <c r="F200" s="113">
        <v>563269410.94999993</v>
      </c>
      <c r="G200" s="113">
        <v>424857732.90999985</v>
      </c>
      <c r="H200" s="113">
        <v>138411678.04000002</v>
      </c>
      <c r="I200" s="113">
        <v>69631499.789999992</v>
      </c>
      <c r="J200" s="113">
        <v>47508133.224456362</v>
      </c>
      <c r="K200" s="113">
        <v>23119976.109030414</v>
      </c>
      <c r="L200" s="113">
        <v>21600841.725178901</v>
      </c>
    </row>
    <row r="201" spans="4:13">
      <c r="E201" s="181" t="s">
        <v>32</v>
      </c>
      <c r="F201" s="113">
        <v>40935958.620000005</v>
      </c>
      <c r="G201" s="113">
        <v>34522592.830000006</v>
      </c>
      <c r="H201" s="113">
        <v>6413365.79</v>
      </c>
      <c r="I201" s="113">
        <v>4190818.0199999996</v>
      </c>
      <c r="J201" s="113">
        <v>3095710.0799999996</v>
      </c>
      <c r="K201" s="113">
        <v>1095107.94</v>
      </c>
      <c r="L201" s="113">
        <v>1040352.5430000001</v>
      </c>
    </row>
    <row r="202" spans="4:13">
      <c r="E202" s="181" t="s">
        <v>23</v>
      </c>
      <c r="F202" s="113">
        <v>22266084.209999986</v>
      </c>
      <c r="G202" s="113">
        <v>4952666.0600000005</v>
      </c>
      <c r="H202" s="113">
        <v>17313418.149999995</v>
      </c>
      <c r="I202" s="113">
        <v>3705839.3800000013</v>
      </c>
      <c r="J202" s="113">
        <v>904617.20000000007</v>
      </c>
      <c r="K202" s="113">
        <v>2801222.1800000016</v>
      </c>
      <c r="L202" s="113">
        <v>2661161.0709999995</v>
      </c>
    </row>
    <row r="203" spans="4:13">
      <c r="E203" s="181" t="s">
        <v>35</v>
      </c>
      <c r="F203" s="113">
        <v>85069965.75999999</v>
      </c>
      <c r="G203" s="113">
        <v>85657423.849999994</v>
      </c>
      <c r="H203" s="113">
        <v>-587458.09</v>
      </c>
      <c r="I203" s="113">
        <v>8739863.7699999996</v>
      </c>
      <c r="J203" s="113">
        <v>8729236.1099999994</v>
      </c>
      <c r="K203" s="113">
        <v>10627.66</v>
      </c>
      <c r="L203" s="113">
        <v>10096.277</v>
      </c>
    </row>
    <row r="204" spans="4:13">
      <c r="E204" s="181" t="s">
        <v>25</v>
      </c>
      <c r="F204" s="113">
        <v>20539211.840000004</v>
      </c>
      <c r="G204" s="113">
        <v>9273532.9499999993</v>
      </c>
      <c r="H204" s="113">
        <v>11265678.890000001</v>
      </c>
      <c r="I204" s="113">
        <v>1171570.25</v>
      </c>
      <c r="J204" s="113">
        <v>253620.13707688736</v>
      </c>
      <c r="K204" s="113">
        <v>908032.31292311253</v>
      </c>
      <c r="L204" s="113">
        <v>862630.69727695698</v>
      </c>
    </row>
    <row r="205" spans="4:13">
      <c r="E205" s="181" t="s">
        <v>27</v>
      </c>
      <c r="F205" s="113">
        <v>66553088.120000005</v>
      </c>
      <c r="G205" s="113">
        <v>4739726.2300000004</v>
      </c>
      <c r="H205" s="113">
        <v>61813361.890000001</v>
      </c>
      <c r="I205" s="113">
        <v>11315563.299999999</v>
      </c>
      <c r="J205" s="113">
        <v>824581.76</v>
      </c>
      <c r="K205" s="113">
        <v>10490981.539999995</v>
      </c>
      <c r="L205" s="113">
        <v>9966432.4630000032</v>
      </c>
    </row>
    <row r="206" spans="4:13">
      <c r="E206" s="181" t="s">
        <v>29</v>
      </c>
      <c r="F206" s="113">
        <v>87584584.430000022</v>
      </c>
      <c r="G206" s="113">
        <v>65450872.720000014</v>
      </c>
      <c r="H206" s="113">
        <v>22133711.710000001</v>
      </c>
      <c r="I206" s="113">
        <v>14943156.629999999</v>
      </c>
      <c r="J206" s="113">
        <v>9821885.8434867915</v>
      </c>
      <c r="K206" s="113">
        <v>6127797.629999999</v>
      </c>
      <c r="L206" s="113">
        <v>5458272.1700999998</v>
      </c>
    </row>
    <row r="207" spans="4:13">
      <c r="E207" s="181" t="s">
        <v>38</v>
      </c>
      <c r="F207" s="113">
        <v>240320517.96999994</v>
      </c>
      <c r="G207" s="113">
        <v>220260918.26999989</v>
      </c>
      <c r="H207" s="113">
        <v>20059599.700000003</v>
      </c>
      <c r="I207" s="113">
        <v>25564688.439999998</v>
      </c>
      <c r="J207" s="113">
        <v>23878482.093892686</v>
      </c>
      <c r="K207" s="113">
        <v>1686206.8461073088</v>
      </c>
      <c r="L207" s="113">
        <v>1601896.5038019433</v>
      </c>
    </row>
    <row r="208" spans="4:13">
      <c r="E208" s="3" t="s">
        <v>571</v>
      </c>
      <c r="F208" s="113">
        <v>562614545.04999995</v>
      </c>
      <c r="G208" s="113">
        <v>417430311.21999991</v>
      </c>
      <c r="H208" s="113">
        <v>145184233.83000001</v>
      </c>
      <c r="I208" s="113">
        <v>69470529.789999992</v>
      </c>
      <c r="J208" s="113">
        <v>46556271.215917915</v>
      </c>
      <c r="K208" s="113">
        <v>24122131.490338981</v>
      </c>
      <c r="L208" s="113">
        <v>22552889.337422039</v>
      </c>
    </row>
    <row r="209" spans="5:12">
      <c r="E209" s="181" t="s">
        <v>32</v>
      </c>
      <c r="F209" s="113">
        <v>124604278.40000002</v>
      </c>
      <c r="G209" s="113">
        <v>117180359.22999999</v>
      </c>
      <c r="H209" s="113">
        <v>7423919.1699999999</v>
      </c>
      <c r="I209" s="113">
        <v>12725778.309999999</v>
      </c>
      <c r="J209" s="113">
        <v>11609380.469999997</v>
      </c>
      <c r="K209" s="113">
        <v>1116397.8399999999</v>
      </c>
      <c r="L209" s="113">
        <v>1060577.9480000001</v>
      </c>
    </row>
    <row r="210" spans="5:12">
      <c r="E210" s="181" t="s">
        <v>23</v>
      </c>
      <c r="F210" s="113">
        <v>17293245.049999997</v>
      </c>
      <c r="G210" s="113">
        <v>446824.99</v>
      </c>
      <c r="H210" s="113">
        <v>16846420.059999995</v>
      </c>
      <c r="I210" s="113">
        <v>3227867.1700000004</v>
      </c>
      <c r="J210" s="113">
        <v>44482.33</v>
      </c>
      <c r="K210" s="113">
        <v>3183384.8400000008</v>
      </c>
      <c r="L210" s="113">
        <v>3024215.5979999998</v>
      </c>
    </row>
    <row r="211" spans="5:12">
      <c r="E211" s="181" t="s">
        <v>35</v>
      </c>
      <c r="F211" s="113">
        <v>30237509.050000001</v>
      </c>
      <c r="G211" s="113">
        <v>22628575.59</v>
      </c>
      <c r="H211" s="113">
        <v>7608933.459999999</v>
      </c>
      <c r="I211" s="113">
        <v>3256910.4899999998</v>
      </c>
      <c r="J211" s="113">
        <v>2351002.8020500289</v>
      </c>
      <c r="K211" s="113">
        <v>905907.68794997118</v>
      </c>
      <c r="L211" s="113">
        <v>860612.30355247261</v>
      </c>
    </row>
    <row r="212" spans="5:12">
      <c r="E212" s="181" t="s">
        <v>25</v>
      </c>
      <c r="F212" s="113">
        <v>25851679.880000003</v>
      </c>
      <c r="G212" s="113">
        <v>8713992.4700000007</v>
      </c>
      <c r="H212" s="113">
        <v>17137687.410000004</v>
      </c>
      <c r="I212" s="113">
        <v>1588583.68</v>
      </c>
      <c r="J212" s="113">
        <v>186782.74853844399</v>
      </c>
      <c r="K212" s="113">
        <v>1391883.1314615556</v>
      </c>
      <c r="L212" s="113">
        <v>1322288.9748884782</v>
      </c>
    </row>
    <row r="213" spans="5:12">
      <c r="E213" s="181" t="s">
        <v>27</v>
      </c>
      <c r="F213" s="113">
        <v>69543764.980000004</v>
      </c>
      <c r="G213" s="113">
        <v>4516777.6099999994</v>
      </c>
      <c r="H213" s="113">
        <v>65026987.369999997</v>
      </c>
      <c r="I213" s="113">
        <v>11976548.369999999</v>
      </c>
      <c r="J213" s="113">
        <v>802645.14000000013</v>
      </c>
      <c r="K213" s="113">
        <v>11173903.229999997</v>
      </c>
      <c r="L213" s="113">
        <v>10615208.068500003</v>
      </c>
    </row>
    <row r="214" spans="5:12">
      <c r="E214" s="181" t="s">
        <v>29</v>
      </c>
      <c r="F214" s="113">
        <v>83815090.990000024</v>
      </c>
      <c r="G214" s="113">
        <v>65649599.980000012</v>
      </c>
      <c r="H214" s="113">
        <v>18165491.010000002</v>
      </c>
      <c r="I214" s="113">
        <v>14203631.540000001</v>
      </c>
      <c r="J214" s="113">
        <v>9840403.9134867899</v>
      </c>
      <c r="K214" s="113">
        <v>5369754.4699999988</v>
      </c>
      <c r="L214" s="113">
        <v>4738131.1680999994</v>
      </c>
    </row>
    <row r="215" spans="5:12">
      <c r="E215" s="181" t="s">
        <v>38</v>
      </c>
      <c r="F215" s="113">
        <v>211268976.69999996</v>
      </c>
      <c r="G215" s="113">
        <v>198294181.3499999</v>
      </c>
      <c r="H215" s="113">
        <v>12974795.350000003</v>
      </c>
      <c r="I215" s="113">
        <v>22491210.229999997</v>
      </c>
      <c r="J215" s="113">
        <v>21721573.811842658</v>
      </c>
      <c r="K215" s="113">
        <v>980900.29092745867</v>
      </c>
      <c r="L215" s="113">
        <v>931855.27638108563</v>
      </c>
    </row>
    <row r="216" spans="5:12">
      <c r="E216" s="3" t="s">
        <v>804</v>
      </c>
      <c r="F216" s="113">
        <v>1125883955.9999998</v>
      </c>
      <c r="G216" s="113">
        <v>842288044.12999988</v>
      </c>
      <c r="H216" s="113">
        <v>283595911.87000006</v>
      </c>
      <c r="I216" s="113">
        <v>139102029.58000001</v>
      </c>
      <c r="J216" s="113">
        <v>94064404.440374285</v>
      </c>
      <c r="K216" s="113">
        <v>47242107.599369399</v>
      </c>
      <c r="L216" s="113">
        <v>44153731.062600933</v>
      </c>
    </row>
    <row r="217" spans="5:12">
      <c r="F217" s="2"/>
      <c r="G217" s="2"/>
      <c r="H217" s="2"/>
      <c r="I217" s="2"/>
      <c r="J217" s="2"/>
      <c r="K217" s="2"/>
      <c r="L217" s="2"/>
    </row>
    <row r="218" spans="5:12">
      <c r="F218" s="2"/>
      <c r="G218" s="2"/>
      <c r="H218" s="2"/>
      <c r="I218" s="2"/>
      <c r="J218" s="2"/>
      <c r="K218" s="2"/>
      <c r="L218" s="2"/>
    </row>
    <row r="219" spans="5:12">
      <c r="F219" s="2"/>
      <c r="G219" s="2"/>
      <c r="H219" s="2"/>
      <c r="I219" s="2"/>
      <c r="J219" s="2"/>
      <c r="K219" s="2"/>
      <c r="L219" s="2"/>
    </row>
    <row r="220" spans="5:12">
      <c r="F220" s="2"/>
      <c r="G220" s="2"/>
      <c r="H220" s="2"/>
      <c r="I220" s="2"/>
      <c r="J220" s="2"/>
      <c r="K220" s="2"/>
      <c r="L220" s="2"/>
    </row>
    <row r="221" spans="5:12">
      <c r="F221" s="2"/>
      <c r="G221" s="2"/>
      <c r="H221" s="2"/>
      <c r="I221" s="2"/>
      <c r="J221" s="2"/>
      <c r="K221" s="2"/>
      <c r="L221" s="2"/>
    </row>
    <row r="222" spans="5:12">
      <c r="F222" s="2"/>
      <c r="G222" s="2"/>
      <c r="H222" s="2"/>
      <c r="I222" s="2"/>
      <c r="J222" s="2"/>
      <c r="K222" s="2"/>
      <c r="L222" s="2"/>
    </row>
    <row r="223" spans="5:12">
      <c r="F223" s="2"/>
      <c r="G223" s="2"/>
      <c r="H223" s="2"/>
      <c r="I223" s="2"/>
      <c r="J223" s="2"/>
      <c r="K223" s="2"/>
      <c r="L223" s="2"/>
    </row>
    <row r="224" spans="5:12">
      <c r="F224" s="2"/>
      <c r="G224" s="2"/>
      <c r="H224" s="2"/>
      <c r="I224" s="2"/>
      <c r="J224" s="2"/>
      <c r="K224" s="2"/>
      <c r="L224" s="2"/>
    </row>
    <row r="225" spans="5:12">
      <c r="E225" s="1" t="s">
        <v>811</v>
      </c>
      <c r="F225" s="2" t="s">
        <v>574</v>
      </c>
      <c r="G225" s="2" t="s">
        <v>813</v>
      </c>
      <c r="H225" s="2" t="s">
        <v>814</v>
      </c>
      <c r="I225" s="2" t="s">
        <v>591</v>
      </c>
      <c r="J225" s="2" t="s">
        <v>809</v>
      </c>
      <c r="K225" s="2" t="s">
        <v>810</v>
      </c>
      <c r="L225" s="2" t="s">
        <v>803</v>
      </c>
    </row>
    <row r="226" spans="5:12">
      <c r="E226" s="3" t="s">
        <v>32</v>
      </c>
      <c r="F226" s="113">
        <v>40935958.619999997</v>
      </c>
      <c r="G226" s="113">
        <v>34522592.829999998</v>
      </c>
      <c r="H226" s="113">
        <v>6413365.79</v>
      </c>
      <c r="I226" s="113">
        <v>4190818.0200000005</v>
      </c>
      <c r="J226" s="113">
        <v>3095710.0800000005</v>
      </c>
      <c r="K226" s="113">
        <v>1095107.94</v>
      </c>
      <c r="L226" s="113">
        <v>1040352.5430000001</v>
      </c>
    </row>
    <row r="227" spans="5:12">
      <c r="E227" s="181" t="s">
        <v>573</v>
      </c>
      <c r="F227" s="113">
        <v>40935958.619999997</v>
      </c>
      <c r="G227" s="113">
        <v>34522592.829999998</v>
      </c>
      <c r="H227" s="113">
        <v>6413365.79</v>
      </c>
      <c r="I227" s="113">
        <v>4190818.0200000005</v>
      </c>
      <c r="J227" s="113">
        <v>3095710.0800000005</v>
      </c>
      <c r="K227" s="113">
        <v>1095107.94</v>
      </c>
      <c r="L227" s="113">
        <v>1040352.5430000001</v>
      </c>
    </row>
    <row r="228" spans="5:12">
      <c r="E228" s="3" t="s">
        <v>23</v>
      </c>
      <c r="F228" s="113">
        <v>22266084.210000005</v>
      </c>
      <c r="G228" s="113">
        <v>4952666.0600000005</v>
      </c>
      <c r="H228" s="113">
        <v>17313418.150000006</v>
      </c>
      <c r="I228" s="113">
        <v>3705839.38</v>
      </c>
      <c r="J228" s="113">
        <v>904617.20000000007</v>
      </c>
      <c r="K228" s="113">
        <v>2801222.18</v>
      </c>
      <c r="L228" s="113">
        <v>2661161.0710000009</v>
      </c>
    </row>
    <row r="229" spans="5:12">
      <c r="E229" s="181" t="s">
        <v>573</v>
      </c>
      <c r="F229" s="113">
        <v>22266084.210000005</v>
      </c>
      <c r="G229" s="113">
        <v>4952666.0600000005</v>
      </c>
      <c r="H229" s="113">
        <v>17313418.150000006</v>
      </c>
      <c r="I229" s="113">
        <v>3705839.38</v>
      </c>
      <c r="J229" s="113">
        <v>904617.20000000007</v>
      </c>
      <c r="K229" s="113">
        <v>2801222.18</v>
      </c>
      <c r="L229" s="113">
        <v>2661161.0710000009</v>
      </c>
    </row>
    <row r="230" spans="5:12">
      <c r="E230" s="3" t="s">
        <v>35</v>
      </c>
      <c r="F230" s="113">
        <v>85069965.76000005</v>
      </c>
      <c r="G230" s="113">
        <v>85657423.850000024</v>
      </c>
      <c r="H230" s="113">
        <v>-587458.09</v>
      </c>
      <c r="I230" s="113">
        <v>8739863.7700000033</v>
      </c>
      <c r="J230" s="113">
        <v>8729236.1100000031</v>
      </c>
      <c r="K230" s="113">
        <v>10627.66</v>
      </c>
      <c r="L230" s="113">
        <v>10096.277000000002</v>
      </c>
    </row>
    <row r="231" spans="5:12">
      <c r="E231" s="181" t="s">
        <v>573</v>
      </c>
      <c r="F231" s="113">
        <v>85069965.76000005</v>
      </c>
      <c r="G231" s="113">
        <v>85657423.850000024</v>
      </c>
      <c r="H231" s="113">
        <v>-587458.09</v>
      </c>
      <c r="I231" s="113">
        <v>8739863.7700000033</v>
      </c>
      <c r="J231" s="113">
        <v>8729236.1100000031</v>
      </c>
      <c r="K231" s="113">
        <v>10627.66</v>
      </c>
      <c r="L231" s="113">
        <v>10096.277000000002</v>
      </c>
    </row>
    <row r="232" spans="5:12">
      <c r="E232" s="3" t="s">
        <v>25</v>
      </c>
      <c r="F232" s="113">
        <v>20539211.839999989</v>
      </c>
      <c r="G232" s="113">
        <v>9273532.9500000011</v>
      </c>
      <c r="H232" s="113">
        <v>11265678.890000001</v>
      </c>
      <c r="I232" s="113">
        <v>1171570.2499999998</v>
      </c>
      <c r="J232" s="113">
        <v>253620.13707688733</v>
      </c>
      <c r="K232" s="113">
        <v>908032.31292311253</v>
      </c>
      <c r="L232" s="113">
        <v>862630.69727695698</v>
      </c>
    </row>
    <row r="233" spans="5:12">
      <c r="E233" s="181" t="s">
        <v>573</v>
      </c>
      <c r="F233" s="113">
        <v>20539211.839999989</v>
      </c>
      <c r="G233" s="113">
        <v>9273532.9500000011</v>
      </c>
      <c r="H233" s="113">
        <v>11265678.890000001</v>
      </c>
      <c r="I233" s="113">
        <v>1171570.2499999998</v>
      </c>
      <c r="J233" s="113">
        <v>253620.13707688733</v>
      </c>
      <c r="K233" s="113">
        <v>908032.31292311253</v>
      </c>
      <c r="L233" s="113">
        <v>862630.69727695698</v>
      </c>
    </row>
    <row r="234" spans="5:12">
      <c r="E234" s="3" t="s">
        <v>27</v>
      </c>
      <c r="F234" s="113">
        <v>66553088.120000005</v>
      </c>
      <c r="G234" s="113">
        <v>4739726.2299999995</v>
      </c>
      <c r="H234" s="113">
        <v>61813361.890000001</v>
      </c>
      <c r="I234" s="113">
        <v>11315563.300000001</v>
      </c>
      <c r="J234" s="113">
        <v>824581.76000000013</v>
      </c>
      <c r="K234" s="113">
        <v>10490981.539999999</v>
      </c>
      <c r="L234" s="113">
        <v>9966432.4629999995</v>
      </c>
    </row>
    <row r="235" spans="5:12">
      <c r="E235" s="181" t="s">
        <v>573</v>
      </c>
      <c r="F235" s="113">
        <v>66553088.120000005</v>
      </c>
      <c r="G235" s="113">
        <v>4739726.2299999995</v>
      </c>
      <c r="H235" s="113">
        <v>61813361.890000001</v>
      </c>
      <c r="I235" s="113">
        <v>11315563.300000001</v>
      </c>
      <c r="J235" s="113">
        <v>824581.76000000013</v>
      </c>
      <c r="K235" s="113">
        <v>10490981.539999999</v>
      </c>
      <c r="L235" s="113">
        <v>9966432.4629999995</v>
      </c>
    </row>
    <row r="236" spans="5:12">
      <c r="E236" s="3" t="s">
        <v>29</v>
      </c>
      <c r="F236" s="113">
        <v>87584584.430000007</v>
      </c>
      <c r="G236" s="113">
        <v>65450872.719999999</v>
      </c>
      <c r="H236" s="113">
        <v>22133711.710000005</v>
      </c>
      <c r="I236" s="113">
        <v>14943156.630000003</v>
      </c>
      <c r="J236" s="113">
        <v>9821885.8434867896</v>
      </c>
      <c r="K236" s="113">
        <v>6127797.6300000008</v>
      </c>
      <c r="L236" s="113">
        <v>5458272.1700999998</v>
      </c>
    </row>
    <row r="237" spans="5:12">
      <c r="E237" s="181" t="s">
        <v>573</v>
      </c>
      <c r="F237" s="113">
        <v>87584584.430000007</v>
      </c>
      <c r="G237" s="113">
        <v>65450872.719999999</v>
      </c>
      <c r="H237" s="113">
        <v>22133711.710000005</v>
      </c>
      <c r="I237" s="113">
        <v>14943156.630000003</v>
      </c>
      <c r="J237" s="113">
        <v>9821885.8434867896</v>
      </c>
      <c r="K237" s="113">
        <v>6127797.6300000008</v>
      </c>
      <c r="L237" s="113">
        <v>5458272.1700999998</v>
      </c>
    </row>
    <row r="238" spans="5:12">
      <c r="E238" s="3" t="s">
        <v>38</v>
      </c>
      <c r="F238" s="113">
        <v>240320517.97000009</v>
      </c>
      <c r="G238" s="113">
        <v>220260918.27000004</v>
      </c>
      <c r="H238" s="113">
        <v>20059599.700000003</v>
      </c>
      <c r="I238" s="113">
        <v>25564688.440000001</v>
      </c>
      <c r="J238" s="113">
        <v>23878482.09389269</v>
      </c>
      <c r="K238" s="113">
        <v>1686206.8461073085</v>
      </c>
      <c r="L238" s="113">
        <v>1601896.5038019433</v>
      </c>
    </row>
    <row r="239" spans="5:12">
      <c r="E239" s="181" t="s">
        <v>573</v>
      </c>
      <c r="F239" s="113">
        <v>240320517.97000009</v>
      </c>
      <c r="G239" s="113">
        <v>220260918.27000004</v>
      </c>
      <c r="H239" s="113">
        <v>20059599.700000003</v>
      </c>
      <c r="I239" s="113">
        <v>25564688.440000001</v>
      </c>
      <c r="J239" s="113">
        <v>23878482.09389269</v>
      </c>
      <c r="K239" s="113">
        <v>1686206.8461073085</v>
      </c>
      <c r="L239" s="113">
        <v>1601896.5038019433</v>
      </c>
    </row>
    <row r="240" spans="5:12">
      <c r="E240" s="3" t="s">
        <v>804</v>
      </c>
      <c r="F240" s="113">
        <v>563269410.95000005</v>
      </c>
      <c r="G240" s="113">
        <v>424857732.91000009</v>
      </c>
      <c r="H240" s="113">
        <v>138411678.04000002</v>
      </c>
      <c r="I240" s="113">
        <v>69631499.790000007</v>
      </c>
      <c r="J240" s="113">
        <v>47508133.22445637</v>
      </c>
      <c r="K240" s="113">
        <v>23119976.109030422</v>
      </c>
      <c r="L240" s="113">
        <v>21600841.725178897</v>
      </c>
    </row>
    <row r="241" spans="5:12" ht="14.5">
      <c r="E241"/>
      <c r="F241"/>
      <c r="G241"/>
      <c r="H241" t="b">
        <f>GETPIVOTDATA("Booked Premium",$E$225)-GETPIVOTDATA("Coll Premium",$E$225)=GETPIVOTDATA("Os Premium",$E$225)</f>
        <v>1</v>
      </c>
      <c r="I241"/>
      <c r="J241"/>
      <c r="K241"/>
      <c r="L241"/>
    </row>
    <row r="242" spans="5:12" ht="14.5">
      <c r="E242"/>
      <c r="F242"/>
      <c r="G242"/>
      <c r="H242"/>
      <c r="I242"/>
      <c r="J242"/>
      <c r="K242"/>
      <c r="L242"/>
    </row>
    <row r="243" spans="5:12" ht="14.5">
      <c r="E243"/>
      <c r="F243"/>
      <c r="G243"/>
      <c r="H243"/>
      <c r="I243"/>
      <c r="J243"/>
      <c r="K243"/>
      <c r="L243"/>
    </row>
    <row r="244" spans="5:12" ht="14.5">
      <c r="E244"/>
      <c r="F244"/>
      <c r="G244"/>
      <c r="H244"/>
      <c r="I244"/>
      <c r="J244"/>
      <c r="K244"/>
      <c r="L244"/>
    </row>
    <row r="245" spans="5:12" ht="14.5">
      <c r="E245"/>
      <c r="F245"/>
      <c r="G245"/>
      <c r="H245"/>
      <c r="I245"/>
      <c r="J245"/>
      <c r="K245"/>
      <c r="L245"/>
    </row>
    <row r="246" spans="5:12" ht="14.5">
      <c r="E246"/>
      <c r="F246"/>
      <c r="G246"/>
      <c r="H246"/>
      <c r="I246"/>
      <c r="J246"/>
      <c r="K246"/>
      <c r="L246"/>
    </row>
    <row r="247" spans="5:12" ht="14.5">
      <c r="E247" t="s">
        <v>811</v>
      </c>
      <c r="F247" t="s">
        <v>574</v>
      </c>
      <c r="G247" t="s">
        <v>813</v>
      </c>
      <c r="H247" t="s">
        <v>814</v>
      </c>
      <c r="I247" t="s">
        <v>591</v>
      </c>
      <c r="J247" t="s">
        <v>809</v>
      </c>
      <c r="K247" t="s">
        <v>810</v>
      </c>
      <c r="L247" t="s">
        <v>803</v>
      </c>
    </row>
    <row r="248" spans="5:12">
      <c r="E248" s="2" t="s">
        <v>32</v>
      </c>
      <c r="F248" s="2">
        <v>124604278.40000001</v>
      </c>
      <c r="G248" s="2">
        <v>117180359.23000002</v>
      </c>
      <c r="H248" s="2">
        <v>7423919.1699999999</v>
      </c>
      <c r="I248" s="2">
        <v>12725778.310000002</v>
      </c>
      <c r="J248" s="2">
        <v>11609380.470000001</v>
      </c>
      <c r="K248" s="2">
        <v>1116397.8399999999</v>
      </c>
      <c r="L248" s="2">
        <v>1060577.9479999999</v>
      </c>
    </row>
    <row r="249" spans="5:12">
      <c r="E249" s="2" t="s">
        <v>23</v>
      </c>
      <c r="F249" s="2">
        <v>17293245.050000008</v>
      </c>
      <c r="G249" s="2">
        <v>446824.99</v>
      </c>
      <c r="H249" s="2">
        <v>16846420.060000006</v>
      </c>
      <c r="I249" s="2">
        <v>3227867.1700000004</v>
      </c>
      <c r="J249" s="2">
        <v>44482.33</v>
      </c>
      <c r="K249" s="2">
        <v>3183384.8400000003</v>
      </c>
      <c r="L249" s="2">
        <v>3024215.5980000007</v>
      </c>
    </row>
    <row r="250" spans="5:12">
      <c r="E250" s="2" t="s">
        <v>35</v>
      </c>
      <c r="F250" s="2">
        <v>30237509.049999997</v>
      </c>
      <c r="G250" s="2">
        <v>22628575.590000004</v>
      </c>
      <c r="H250" s="2">
        <v>7608933.459999999</v>
      </c>
      <c r="I250" s="2">
        <v>3256910.4899999998</v>
      </c>
      <c r="J250" s="2">
        <v>2351002.8020500285</v>
      </c>
      <c r="K250" s="2">
        <v>905907.68794997118</v>
      </c>
      <c r="L250" s="2">
        <v>860612.30355247261</v>
      </c>
    </row>
    <row r="251" spans="5:12">
      <c r="E251" s="2" t="s">
        <v>25</v>
      </c>
      <c r="F251" s="2">
        <v>25851679.879999988</v>
      </c>
      <c r="G251" s="2">
        <v>8713992.4700000025</v>
      </c>
      <c r="H251" s="2">
        <v>17137687.41</v>
      </c>
      <c r="I251" s="2">
        <v>1588583.68</v>
      </c>
      <c r="J251" s="2">
        <v>186782.74853844394</v>
      </c>
      <c r="K251" s="2">
        <v>1391883.1314615558</v>
      </c>
      <c r="L251" s="2">
        <v>1322288.9748884782</v>
      </c>
    </row>
    <row r="252" spans="5:12">
      <c r="E252" s="2" t="s">
        <v>27</v>
      </c>
      <c r="F252" s="2">
        <v>69543764.980000004</v>
      </c>
      <c r="G252" s="2">
        <v>4516777.6100000003</v>
      </c>
      <c r="H252" s="2">
        <v>65026987.370000005</v>
      </c>
      <c r="I252" s="2">
        <v>11976548.370000003</v>
      </c>
      <c r="J252" s="2">
        <v>802645.14000000013</v>
      </c>
      <c r="K252" s="2">
        <v>11173903.229999999</v>
      </c>
      <c r="L252" s="2">
        <v>10615208.068499999</v>
      </c>
    </row>
    <row r="253" spans="5:12">
      <c r="E253" s="2" t="s">
        <v>29</v>
      </c>
      <c r="F253" s="2">
        <v>83815090.99000001</v>
      </c>
      <c r="G253" s="2">
        <v>65649599.980000004</v>
      </c>
      <c r="H253" s="2">
        <v>18165491.010000002</v>
      </c>
      <c r="I253" s="2">
        <v>14203631.540000003</v>
      </c>
      <c r="J253" s="2">
        <v>9840403.9134867862</v>
      </c>
      <c r="K253" s="2">
        <v>5369754.4700000007</v>
      </c>
      <c r="L253" s="2">
        <v>4738131.1681000004</v>
      </c>
    </row>
    <row r="254" spans="5:12">
      <c r="E254" s="2" t="s">
        <v>38</v>
      </c>
      <c r="F254" s="2">
        <v>211268976.70000008</v>
      </c>
      <c r="G254" s="2">
        <v>198294181.35000005</v>
      </c>
      <c r="H254" s="2">
        <v>12974795.35</v>
      </c>
      <c r="I254" s="2">
        <v>22491210.23</v>
      </c>
      <c r="J254" s="2">
        <v>21721573.811842665</v>
      </c>
      <c r="K254" s="2">
        <v>980900.29092745879</v>
      </c>
      <c r="L254" s="2">
        <v>931855.27638108574</v>
      </c>
    </row>
    <row r="255" spans="5:12">
      <c r="E255" s="2" t="s">
        <v>804</v>
      </c>
      <c r="F255" s="2">
        <v>562614545.05000007</v>
      </c>
      <c r="G255" s="2">
        <v>417430311.22000003</v>
      </c>
      <c r="H255" s="2">
        <v>145184233.83000001</v>
      </c>
      <c r="I255" s="2">
        <v>69470529.790000007</v>
      </c>
      <c r="J255" s="2">
        <v>46556271.215917923</v>
      </c>
      <c r="K255" s="2">
        <v>24122131.490338985</v>
      </c>
      <c r="L255" s="2">
        <v>22552889.337422036</v>
      </c>
    </row>
    <row r="256" spans="5:12">
      <c r="F256" s="2"/>
      <c r="G256" s="2"/>
      <c r="H256" s="2"/>
      <c r="I256" s="2"/>
      <c r="J256" s="2"/>
      <c r="K256" s="2"/>
      <c r="L256" s="2"/>
    </row>
    <row r="257" spans="6:12">
      <c r="F257" s="2"/>
      <c r="G257" s="2"/>
      <c r="H257" s="2"/>
      <c r="I257" s="2"/>
      <c r="J257" s="2"/>
      <c r="K257" s="2"/>
      <c r="L257" s="2"/>
    </row>
    <row r="258" spans="6:12">
      <c r="F258" s="2"/>
      <c r="G258" s="2"/>
      <c r="H258" s="2"/>
      <c r="I258" s="2"/>
      <c r="J258" s="2"/>
      <c r="K258" s="2"/>
      <c r="L258" s="2"/>
    </row>
    <row r="259" spans="6:12">
      <c r="F259" s="2"/>
      <c r="G259" s="2"/>
      <c r="H259" s="2"/>
      <c r="I259" s="2"/>
      <c r="J259" s="2"/>
      <c r="K259" s="2"/>
      <c r="L259" s="2"/>
    </row>
    <row r="260" spans="6:12">
      <c r="F260" s="2"/>
      <c r="G260" s="2"/>
      <c r="H260" s="2"/>
      <c r="I260" s="2"/>
      <c r="J260" s="2"/>
      <c r="K260" s="2"/>
      <c r="L260" s="2"/>
    </row>
    <row r="261" spans="6:12">
      <c r="F261" s="2"/>
      <c r="G261" s="2"/>
      <c r="H261" s="2"/>
      <c r="I261" s="2"/>
      <c r="J261" s="2"/>
      <c r="K261" s="2"/>
      <c r="L261" s="2"/>
    </row>
    <row r="262" spans="6:12">
      <c r="F262" s="2"/>
      <c r="G262" s="2"/>
      <c r="H262" s="2"/>
      <c r="I262" s="2"/>
      <c r="J262" s="2"/>
      <c r="K262" s="2"/>
      <c r="L262" s="2"/>
    </row>
    <row r="263" spans="6:12">
      <c r="F263" s="2"/>
      <c r="G263" s="2"/>
      <c r="H263" s="2"/>
      <c r="I263" s="2"/>
      <c r="J263" s="2"/>
      <c r="K263" s="2"/>
      <c r="L263" s="2"/>
    </row>
    <row r="264" spans="6:12">
      <c r="F264" s="2"/>
      <c r="G264" s="2"/>
      <c r="H264" s="2"/>
      <c r="I264" s="2"/>
      <c r="J264" s="2"/>
      <c r="K264" s="2"/>
      <c r="L264" s="2"/>
    </row>
    <row r="265" spans="6:12">
      <c r="F265" s="2"/>
      <c r="G265" s="2"/>
      <c r="H265" s="2"/>
      <c r="I265" s="2"/>
      <c r="J265" s="2"/>
      <c r="K265" s="2"/>
      <c r="L265" s="2"/>
    </row>
    <row r="266" spans="6:12">
      <c r="F266" s="2"/>
      <c r="G266" s="2"/>
      <c r="H266" s="2"/>
      <c r="I266" s="2"/>
      <c r="J266" s="2"/>
      <c r="K266" s="2"/>
      <c r="L266" s="2"/>
    </row>
    <row r="267" spans="6:12">
      <c r="F267" s="2"/>
      <c r="G267" s="2"/>
      <c r="H267" s="2"/>
      <c r="I267" s="2"/>
      <c r="J267" s="2"/>
      <c r="K267" s="2"/>
      <c r="L267" s="2"/>
    </row>
    <row r="268" spans="6:12">
      <c r="F268" s="2"/>
      <c r="G268" s="2"/>
      <c r="H268" s="2"/>
      <c r="I268" s="2"/>
      <c r="J268" s="2"/>
      <c r="K268" s="2"/>
      <c r="L268" s="2"/>
    </row>
    <row r="269" spans="6:12">
      <c r="F269" s="2"/>
      <c r="G269" s="2"/>
      <c r="H269" s="2"/>
      <c r="I269" s="2"/>
      <c r="J269" s="2"/>
      <c r="K269" s="2"/>
      <c r="L269" s="2"/>
    </row>
    <row r="270" spans="6:12">
      <c r="F270" s="2"/>
      <c r="G270" s="2"/>
      <c r="H270" s="2"/>
      <c r="I270" s="2"/>
      <c r="J270" s="2"/>
      <c r="K270" s="2"/>
      <c r="L270" s="2"/>
    </row>
    <row r="271" spans="6:12">
      <c r="F271" s="2"/>
      <c r="G271" s="2"/>
      <c r="H271" s="2"/>
      <c r="I271" s="2"/>
      <c r="J271" s="2"/>
      <c r="K271" s="2"/>
      <c r="L271" s="2"/>
    </row>
    <row r="272" spans="6:12">
      <c r="F272" s="2"/>
      <c r="G272" s="2"/>
      <c r="H272" s="2"/>
      <c r="I272" s="2"/>
      <c r="J272" s="2"/>
      <c r="K272" s="2"/>
      <c r="L272" s="2"/>
    </row>
    <row r="273" spans="6:12">
      <c r="F273" s="2"/>
      <c r="G273" s="2"/>
      <c r="H273" s="2"/>
      <c r="I273" s="2"/>
      <c r="J273" s="2"/>
      <c r="K273" s="2"/>
      <c r="L273" s="2"/>
    </row>
    <row r="274" spans="6:12">
      <c r="F274" s="2"/>
      <c r="G274" s="2"/>
      <c r="H274" s="2"/>
      <c r="I274" s="2"/>
      <c r="J274" s="2"/>
      <c r="K274" s="2"/>
      <c r="L274" s="2"/>
    </row>
    <row r="275" spans="6:12">
      <c r="F275" s="2"/>
      <c r="G275" s="2"/>
      <c r="H275" s="2"/>
      <c r="I275" s="2"/>
      <c r="J275" s="2"/>
      <c r="K275" s="2"/>
      <c r="L275" s="2"/>
    </row>
    <row r="276" spans="6:12">
      <c r="F276" s="2"/>
      <c r="G276" s="2"/>
      <c r="H276" s="2"/>
      <c r="I276" s="2"/>
      <c r="J276" s="2"/>
      <c r="K276" s="2"/>
      <c r="L276" s="2"/>
    </row>
    <row r="277" spans="6:12">
      <c r="F277" s="2"/>
      <c r="G277" s="2"/>
      <c r="H277" s="2"/>
      <c r="I277" s="2"/>
      <c r="J277" s="2"/>
      <c r="K277" s="2"/>
      <c r="L277" s="2"/>
    </row>
    <row r="278" spans="6:12">
      <c r="F278" s="2"/>
      <c r="G278" s="2"/>
      <c r="H278" s="2"/>
      <c r="I278" s="2"/>
      <c r="J278" s="2"/>
      <c r="K278" s="2"/>
      <c r="L278" s="2"/>
    </row>
    <row r="279" spans="6:12">
      <c r="F279" s="2"/>
      <c r="G279" s="2"/>
      <c r="H279" s="2"/>
      <c r="I279" s="2"/>
      <c r="J279" s="2"/>
      <c r="K279" s="2"/>
      <c r="L279" s="2"/>
    </row>
    <row r="280" spans="6:12">
      <c r="F280" s="2"/>
      <c r="G280" s="2"/>
      <c r="H280" s="2"/>
      <c r="I280" s="2"/>
      <c r="J280" s="2"/>
      <c r="K280" s="2"/>
      <c r="L280" s="2"/>
    </row>
    <row r="281" spans="6:12">
      <c r="F281" s="2"/>
      <c r="G281" s="2"/>
      <c r="H281" s="2"/>
      <c r="I281" s="2"/>
      <c r="J281" s="2"/>
      <c r="K281" s="2"/>
      <c r="L281" s="2"/>
    </row>
    <row r="282" spans="6:12">
      <c r="F282" s="2"/>
      <c r="G282" s="2"/>
      <c r="H282" s="2"/>
      <c r="I282" s="2"/>
      <c r="J282" s="2"/>
      <c r="K282" s="2"/>
      <c r="L282" s="2"/>
    </row>
    <row r="283" spans="6:12">
      <c r="F283" s="2"/>
      <c r="G283" s="2"/>
      <c r="H283" s="2"/>
      <c r="I283" s="2"/>
      <c r="J283" s="2"/>
      <c r="K283" s="2"/>
      <c r="L283" s="2"/>
    </row>
    <row r="284" spans="6:12">
      <c r="F284" s="2"/>
      <c r="G284" s="2"/>
      <c r="H284" s="2"/>
      <c r="I284" s="2"/>
      <c r="J284" s="2"/>
      <c r="K284" s="2"/>
      <c r="L284" s="2"/>
    </row>
    <row r="285" spans="6:12">
      <c r="F285" s="2"/>
      <c r="G285" s="2"/>
      <c r="H285" s="2"/>
      <c r="I285" s="2"/>
      <c r="J285" s="2"/>
      <c r="K285" s="2"/>
      <c r="L285" s="2"/>
    </row>
    <row r="286" spans="6:12">
      <c r="F286" s="2"/>
      <c r="G286" s="2"/>
      <c r="H286" s="2"/>
      <c r="I286" s="2"/>
      <c r="J286" s="2"/>
      <c r="K286" s="2"/>
      <c r="L286" s="2"/>
    </row>
    <row r="287" spans="6:12">
      <c r="F287" s="2"/>
      <c r="G287" s="2"/>
      <c r="H287" s="2"/>
      <c r="I287" s="2"/>
      <c r="J287" s="2"/>
      <c r="K287" s="2"/>
      <c r="L287" s="2"/>
    </row>
    <row r="288" spans="6:12">
      <c r="F288" s="2"/>
      <c r="G288" s="2"/>
      <c r="H288" s="2"/>
      <c r="I288" s="2"/>
      <c r="J288" s="2"/>
      <c r="K288" s="2"/>
      <c r="L288" s="2"/>
    </row>
    <row r="289" spans="6:12">
      <c r="F289" s="2"/>
      <c r="G289" s="2"/>
      <c r="H289" s="2"/>
      <c r="I289" s="2"/>
      <c r="J289" s="2"/>
      <c r="K289" s="2"/>
      <c r="L289" s="2"/>
    </row>
    <row r="290" spans="6:12">
      <c r="F290" s="2"/>
      <c r="G290" s="2"/>
      <c r="H290" s="2"/>
      <c r="I290" s="2"/>
      <c r="J290" s="2"/>
      <c r="K290" s="2"/>
      <c r="L290" s="2"/>
    </row>
    <row r="291" spans="6:12">
      <c r="F291" s="2"/>
      <c r="G291" s="2"/>
      <c r="H291" s="2"/>
      <c r="I291" s="2"/>
      <c r="J291" s="2"/>
      <c r="K291" s="2"/>
      <c r="L291" s="2"/>
    </row>
    <row r="292" spans="6:12">
      <c r="F292" s="2"/>
      <c r="G292" s="2"/>
      <c r="H292" s="2"/>
      <c r="I292" s="2"/>
      <c r="J292" s="2"/>
      <c r="K292" s="2"/>
      <c r="L292" s="2"/>
    </row>
    <row r="293" spans="6:12">
      <c r="F293" s="2"/>
      <c r="G293" s="2"/>
      <c r="H293" s="2"/>
      <c r="I293" s="2"/>
      <c r="J293" s="2"/>
      <c r="K293" s="2"/>
      <c r="L293" s="2"/>
    </row>
    <row r="294" spans="6:12">
      <c r="F294" s="2"/>
      <c r="G294" s="2"/>
      <c r="H294" s="2"/>
      <c r="I294" s="2"/>
      <c r="J294" s="2"/>
      <c r="K294" s="2"/>
      <c r="L294" s="2"/>
    </row>
    <row r="295" spans="6:12">
      <c r="F295" s="2"/>
      <c r="G295" s="2"/>
      <c r="H295" s="2"/>
      <c r="I295" s="2"/>
      <c r="J295" s="2"/>
      <c r="K295" s="2"/>
      <c r="L295" s="2"/>
    </row>
    <row r="296" spans="6:12">
      <c r="F296" s="2"/>
      <c r="G296" s="2"/>
      <c r="H296" s="2"/>
      <c r="I296" s="2"/>
      <c r="J296" s="2"/>
      <c r="K296" s="2"/>
      <c r="L296" s="2"/>
    </row>
    <row r="297" spans="6:12">
      <c r="F297" s="2"/>
      <c r="G297" s="2"/>
      <c r="H297" s="2"/>
      <c r="I297" s="2"/>
      <c r="J297" s="2"/>
      <c r="K297" s="2"/>
      <c r="L297" s="2"/>
    </row>
    <row r="298" spans="6:12">
      <c r="F298" s="2"/>
      <c r="G298" s="2"/>
      <c r="H298" s="2"/>
      <c r="I298" s="2"/>
      <c r="J298" s="2"/>
      <c r="K298" s="2"/>
      <c r="L298" s="2"/>
    </row>
    <row r="299" spans="6:12">
      <c r="F299" s="2"/>
      <c r="G299" s="2"/>
      <c r="H299" s="2"/>
      <c r="I299" s="2"/>
      <c r="J299" s="2"/>
      <c r="K299" s="2"/>
      <c r="L299" s="2"/>
    </row>
    <row r="300" spans="6:12">
      <c r="F300" s="2"/>
      <c r="G300" s="2"/>
      <c r="H300" s="2"/>
      <c r="I300" s="2"/>
      <c r="J300" s="2"/>
      <c r="K300" s="2"/>
      <c r="L300" s="2"/>
    </row>
    <row r="301" spans="6:12">
      <c r="F301" s="2"/>
      <c r="G301" s="2"/>
      <c r="H301" s="2"/>
      <c r="I301" s="2"/>
      <c r="J301" s="2"/>
      <c r="K301" s="2"/>
      <c r="L301" s="2"/>
    </row>
    <row r="302" spans="6:12">
      <c r="F302" s="2"/>
      <c r="G302" s="2"/>
      <c r="H302" s="2"/>
      <c r="I302" s="2"/>
      <c r="J302" s="2"/>
      <c r="K302" s="2"/>
      <c r="L302" s="2"/>
    </row>
    <row r="303" spans="6:12">
      <c r="F303" s="2"/>
      <c r="G303" s="2"/>
      <c r="H303" s="2"/>
      <c r="I303" s="2"/>
      <c r="J303" s="2"/>
      <c r="K303" s="2"/>
      <c r="L303" s="2"/>
    </row>
    <row r="304" spans="6:12">
      <c r="F304" s="2"/>
      <c r="G304" s="2"/>
      <c r="H304" s="2"/>
      <c r="I304" s="2"/>
      <c r="J304" s="2"/>
      <c r="K304" s="2"/>
      <c r="L304" s="2"/>
    </row>
    <row r="305" spans="6:12">
      <c r="F305" s="2"/>
      <c r="G305" s="2"/>
      <c r="H305" s="2"/>
      <c r="I305" s="2"/>
      <c r="J305" s="2"/>
      <c r="K305" s="2"/>
      <c r="L305" s="2"/>
    </row>
    <row r="306" spans="6:12">
      <c r="F306" s="2"/>
      <c r="G306" s="2"/>
      <c r="H306" s="2"/>
      <c r="I306" s="2"/>
      <c r="J306" s="2"/>
      <c r="K306" s="2"/>
      <c r="L306" s="2"/>
    </row>
    <row r="307" spans="6:12">
      <c r="F307" s="2"/>
      <c r="G307" s="2"/>
      <c r="H307" s="2"/>
      <c r="I307" s="2"/>
      <c r="J307" s="2"/>
      <c r="K307" s="2"/>
      <c r="L307" s="2"/>
    </row>
    <row r="308" spans="6:12">
      <c r="F308" s="2"/>
      <c r="G308" s="2"/>
      <c r="H308" s="2"/>
      <c r="I308" s="2"/>
      <c r="J308" s="2"/>
      <c r="K308" s="2"/>
      <c r="L308" s="2"/>
    </row>
    <row r="309" spans="6:12">
      <c r="F309" s="2"/>
      <c r="G309" s="2"/>
      <c r="H309" s="2"/>
      <c r="I309" s="2"/>
      <c r="J309" s="2"/>
      <c r="K309" s="2"/>
      <c r="L309" s="2"/>
    </row>
    <row r="310" spans="6:12">
      <c r="F310" s="2"/>
      <c r="G310" s="2"/>
      <c r="H310" s="2"/>
      <c r="I310" s="2"/>
      <c r="J310" s="2"/>
      <c r="K310" s="2"/>
      <c r="L310" s="2"/>
    </row>
    <row r="311" spans="6:12">
      <c r="F311" s="2"/>
      <c r="G311" s="2"/>
      <c r="H311" s="2"/>
      <c r="I311" s="2"/>
      <c r="J311" s="2"/>
      <c r="K311" s="2"/>
      <c r="L311" s="2"/>
    </row>
    <row r="312" spans="6:12">
      <c r="F312" s="2"/>
      <c r="G312" s="2"/>
      <c r="H312" s="2"/>
      <c r="I312" s="2"/>
      <c r="J312" s="2"/>
      <c r="K312" s="2"/>
      <c r="L312" s="2"/>
    </row>
    <row r="313" spans="6:12">
      <c r="F313" s="2"/>
      <c r="G313" s="2"/>
      <c r="H313" s="2"/>
      <c r="I313" s="2"/>
      <c r="J313" s="2"/>
      <c r="K313" s="2"/>
      <c r="L313" s="2"/>
    </row>
    <row r="314" spans="6:12">
      <c r="F314" s="2"/>
      <c r="G314" s="2"/>
      <c r="H314" s="2"/>
      <c r="I314" s="2"/>
      <c r="J314" s="2"/>
      <c r="K314" s="2"/>
      <c r="L314" s="2"/>
    </row>
    <row r="315" spans="6:12">
      <c r="F315" s="2"/>
      <c r="G315" s="2"/>
      <c r="H315" s="2"/>
      <c r="I315" s="2"/>
      <c r="J315" s="2"/>
      <c r="K315" s="2"/>
      <c r="L315" s="2"/>
    </row>
    <row r="316" spans="6:12">
      <c r="F316" s="2"/>
      <c r="G316" s="2"/>
      <c r="H316" s="2"/>
      <c r="I316" s="2"/>
      <c r="J316" s="2"/>
      <c r="K316" s="2"/>
      <c r="L316" s="2"/>
    </row>
    <row r="317" spans="6:12">
      <c r="F317" s="2"/>
      <c r="G317" s="2"/>
      <c r="H317" s="2"/>
      <c r="I317" s="2"/>
      <c r="J317" s="2"/>
      <c r="K317" s="2"/>
      <c r="L317" s="2"/>
    </row>
    <row r="318" spans="6:12">
      <c r="F318" s="2"/>
      <c r="G318" s="2"/>
      <c r="H318" s="2"/>
      <c r="I318" s="2"/>
      <c r="J318" s="2"/>
      <c r="K318" s="2"/>
      <c r="L318" s="2"/>
    </row>
    <row r="319" spans="6:12">
      <c r="F319" s="2"/>
      <c r="G319" s="2"/>
      <c r="H319" s="2"/>
      <c r="I319" s="2"/>
      <c r="J319" s="2"/>
      <c r="K319" s="2"/>
      <c r="L319" s="2"/>
    </row>
    <row r="320" spans="6:12">
      <c r="F320" s="2"/>
      <c r="G320" s="2"/>
      <c r="H320" s="2"/>
      <c r="I320" s="2"/>
      <c r="J320" s="2"/>
      <c r="K320" s="2"/>
      <c r="L320" s="2"/>
    </row>
    <row r="321" spans="6:12">
      <c r="F321" s="2"/>
      <c r="G321" s="2"/>
      <c r="H321" s="2"/>
      <c r="I321" s="2"/>
      <c r="J321" s="2"/>
      <c r="K321" s="2"/>
      <c r="L321" s="2"/>
    </row>
    <row r="322" spans="6:12">
      <c r="F322" s="2"/>
      <c r="G322" s="2"/>
      <c r="H322" s="2"/>
      <c r="I322" s="2"/>
      <c r="J322" s="2"/>
      <c r="K322" s="2"/>
      <c r="L322" s="2"/>
    </row>
    <row r="323" spans="6:12">
      <c r="F323" s="2"/>
      <c r="G323" s="2"/>
      <c r="H323" s="2"/>
      <c r="I323" s="2"/>
      <c r="J323" s="2"/>
      <c r="K323" s="2"/>
      <c r="L323" s="2"/>
    </row>
    <row r="324" spans="6:12">
      <c r="F324" s="2"/>
      <c r="G324" s="2"/>
      <c r="H324" s="2"/>
      <c r="I324" s="2"/>
      <c r="J324" s="2"/>
      <c r="K324" s="2"/>
      <c r="L324" s="2"/>
    </row>
    <row r="325" spans="6:12">
      <c r="F325" s="2"/>
      <c r="G325" s="2"/>
      <c r="H325" s="2"/>
      <c r="I325" s="2"/>
      <c r="J325" s="2"/>
      <c r="K325" s="2"/>
      <c r="L325" s="2"/>
    </row>
    <row r="326" spans="6:12">
      <c r="F326" s="2"/>
      <c r="G326" s="2"/>
      <c r="H326" s="2"/>
      <c r="I326" s="2"/>
      <c r="J326" s="2"/>
      <c r="K326" s="2"/>
      <c r="L326" s="2"/>
    </row>
    <row r="327" spans="6:12">
      <c r="F327" s="2"/>
      <c r="G327" s="2"/>
      <c r="H327" s="2"/>
      <c r="I327" s="2"/>
      <c r="J327" s="2"/>
      <c r="K327" s="2"/>
      <c r="L327" s="2"/>
    </row>
    <row r="328" spans="6:12">
      <c r="F328" s="2"/>
      <c r="G328" s="2"/>
      <c r="H328" s="2"/>
      <c r="I328" s="2"/>
      <c r="J328" s="2"/>
      <c r="K328" s="2"/>
      <c r="L328" s="2"/>
    </row>
    <row r="329" spans="6:12">
      <c r="F329" s="2"/>
      <c r="G329" s="2"/>
      <c r="H329" s="2"/>
      <c r="I329" s="2"/>
      <c r="J329" s="2"/>
      <c r="K329" s="2"/>
      <c r="L329" s="2"/>
    </row>
    <row r="330" spans="6:12">
      <c r="F330" s="2"/>
      <c r="G330" s="2"/>
      <c r="H330" s="2"/>
      <c r="I330" s="2"/>
      <c r="J330" s="2"/>
      <c r="K330" s="2"/>
      <c r="L330" s="2"/>
    </row>
    <row r="331" spans="6:12">
      <c r="F331" s="2"/>
      <c r="G331" s="2"/>
      <c r="H331" s="2"/>
      <c r="I331" s="2"/>
      <c r="J331" s="2"/>
      <c r="K331" s="2"/>
      <c r="L331" s="2"/>
    </row>
    <row r="332" spans="6:12">
      <c r="F332" s="2"/>
      <c r="G332" s="2"/>
      <c r="H332" s="2"/>
      <c r="I332" s="2"/>
      <c r="J332" s="2"/>
      <c r="K332" s="2"/>
      <c r="L332" s="2"/>
    </row>
    <row r="333" spans="6:12">
      <c r="F333" s="2"/>
      <c r="G333" s="2"/>
      <c r="H333" s="2"/>
      <c r="I333" s="2"/>
      <c r="J333" s="2"/>
      <c r="K333" s="2"/>
      <c r="L333" s="2"/>
    </row>
    <row r="334" spans="6:12">
      <c r="F334" s="2"/>
      <c r="G334" s="2"/>
      <c r="H334" s="2"/>
      <c r="I334" s="2"/>
      <c r="J334" s="2"/>
      <c r="K334" s="2"/>
      <c r="L334" s="2"/>
    </row>
    <row r="335" spans="6:12">
      <c r="F335" s="2"/>
      <c r="G335" s="2"/>
      <c r="H335" s="2"/>
      <c r="I335" s="2"/>
      <c r="J335" s="2"/>
      <c r="K335" s="2"/>
      <c r="L335" s="2"/>
    </row>
    <row r="336" spans="6:12">
      <c r="F336" s="2"/>
      <c r="G336" s="2"/>
      <c r="H336" s="2"/>
      <c r="I336" s="2"/>
      <c r="J336" s="2"/>
      <c r="K336" s="2"/>
      <c r="L336" s="2"/>
    </row>
    <row r="337" spans="6:12">
      <c r="F337" s="2"/>
      <c r="G337" s="2"/>
      <c r="H337" s="2"/>
      <c r="I337" s="2"/>
      <c r="J337" s="2"/>
      <c r="K337" s="2"/>
      <c r="L337" s="2"/>
    </row>
    <row r="338" spans="6:12">
      <c r="F338" s="2"/>
      <c r="G338" s="2"/>
      <c r="H338" s="2"/>
      <c r="I338" s="2"/>
      <c r="J338" s="2"/>
      <c r="K338" s="2"/>
      <c r="L338" s="2"/>
    </row>
    <row r="339" spans="6:12">
      <c r="F339" s="2"/>
      <c r="G339" s="2"/>
      <c r="H339" s="2"/>
      <c r="I339" s="2"/>
      <c r="J339" s="2"/>
      <c r="K339" s="2"/>
      <c r="L339" s="2"/>
    </row>
    <row r="340" spans="6:12">
      <c r="F340" s="2"/>
      <c r="G340" s="2"/>
      <c r="H340" s="2"/>
      <c r="I340" s="2"/>
      <c r="J340" s="2"/>
      <c r="K340" s="2"/>
      <c r="L340" s="2"/>
    </row>
    <row r="341" spans="6:12">
      <c r="F341" s="2"/>
      <c r="G341" s="2"/>
      <c r="H341" s="2"/>
      <c r="I341" s="2"/>
      <c r="J341" s="2"/>
      <c r="K341" s="2"/>
      <c r="L341" s="2"/>
    </row>
    <row r="342" spans="6:12">
      <c r="F342" s="2"/>
      <c r="G342" s="2"/>
      <c r="H342" s="2"/>
      <c r="I342" s="2"/>
      <c r="J342" s="2"/>
      <c r="K342" s="2"/>
      <c r="L342" s="2"/>
    </row>
    <row r="343" spans="6:12">
      <c r="F343" s="2"/>
      <c r="G343" s="2"/>
      <c r="H343" s="2"/>
      <c r="I343" s="2"/>
      <c r="J343" s="2"/>
      <c r="K343" s="2"/>
      <c r="L343" s="2"/>
    </row>
    <row r="344" spans="6:12">
      <c r="F344" s="2"/>
      <c r="G344" s="2"/>
      <c r="H344" s="2"/>
      <c r="I344" s="2"/>
      <c r="J344" s="2"/>
      <c r="K344" s="2"/>
      <c r="L344" s="2"/>
    </row>
    <row r="345" spans="6:12">
      <c r="F345" s="2"/>
      <c r="G345" s="2"/>
      <c r="H345" s="2"/>
      <c r="I345" s="2"/>
      <c r="J345" s="2"/>
      <c r="K345" s="2"/>
      <c r="L345" s="2"/>
    </row>
    <row r="346" spans="6:12">
      <c r="F346" s="2"/>
      <c r="G346" s="2"/>
      <c r="H346" s="2"/>
      <c r="I346" s="2"/>
      <c r="J346" s="2"/>
      <c r="K346" s="2"/>
      <c r="L346" s="2"/>
    </row>
    <row r="347" spans="6:12">
      <c r="F347" s="2"/>
      <c r="G347" s="2"/>
      <c r="H347" s="2"/>
      <c r="I347" s="2"/>
      <c r="J347" s="2"/>
      <c r="K347" s="2"/>
      <c r="L347" s="2"/>
    </row>
    <row r="348" spans="6:12">
      <c r="F348" s="2"/>
      <c r="G348" s="2"/>
      <c r="H348" s="2"/>
      <c r="I348" s="2"/>
      <c r="J348" s="2"/>
      <c r="K348" s="2"/>
      <c r="L348" s="2"/>
    </row>
    <row r="349" spans="6:12">
      <c r="F349" s="2"/>
      <c r="G349" s="2"/>
      <c r="H349" s="2"/>
      <c r="I349" s="2"/>
      <c r="J349" s="2"/>
      <c r="K349" s="2"/>
      <c r="L349" s="2"/>
    </row>
    <row r="350" spans="6:12">
      <c r="F350" s="2"/>
      <c r="G350" s="2"/>
      <c r="H350" s="2"/>
      <c r="I350" s="2"/>
      <c r="J350" s="2"/>
      <c r="K350" s="2"/>
      <c r="L350" s="2"/>
    </row>
    <row r="351" spans="6:12">
      <c r="F351" s="2"/>
      <c r="G351" s="2"/>
      <c r="H351" s="2"/>
      <c r="I351" s="2"/>
      <c r="J351" s="2"/>
      <c r="K351" s="2"/>
      <c r="L351" s="2"/>
    </row>
    <row r="352" spans="6:12">
      <c r="F352" s="2"/>
      <c r="G352" s="2"/>
      <c r="H352" s="2"/>
      <c r="I352" s="2"/>
      <c r="J352" s="2"/>
      <c r="K352" s="2"/>
      <c r="L352" s="2"/>
    </row>
    <row r="353" spans="6:12">
      <c r="F353" s="2"/>
      <c r="G353" s="2"/>
      <c r="H353" s="2"/>
      <c r="I353" s="2"/>
      <c r="J353" s="2"/>
      <c r="K353" s="2"/>
      <c r="L353" s="2"/>
    </row>
    <row r="354" spans="6:12">
      <c r="F354" s="2"/>
      <c r="G354" s="2"/>
      <c r="H354" s="2"/>
      <c r="I354" s="2"/>
      <c r="J354" s="2"/>
      <c r="K354" s="2"/>
      <c r="L354" s="2"/>
    </row>
    <row r="355" spans="6:12">
      <c r="F355" s="2"/>
      <c r="G355" s="2"/>
      <c r="H355" s="2"/>
      <c r="I355" s="2"/>
      <c r="J355" s="2"/>
      <c r="K355" s="2"/>
      <c r="L355" s="2"/>
    </row>
    <row r="356" spans="6:12">
      <c r="F356" s="2"/>
      <c r="G356" s="2"/>
      <c r="H356" s="2"/>
      <c r="I356" s="2"/>
      <c r="J356" s="2"/>
      <c r="K356" s="2"/>
      <c r="L356" s="2"/>
    </row>
    <row r="357" spans="6:12">
      <c r="F357" s="2"/>
      <c r="G357" s="2"/>
      <c r="H357" s="2"/>
      <c r="I357" s="2"/>
      <c r="J357" s="2"/>
      <c r="K357" s="2"/>
      <c r="L357" s="2"/>
    </row>
    <row r="358" spans="6:12">
      <c r="F358" s="2"/>
      <c r="G358" s="2"/>
      <c r="H358" s="2"/>
      <c r="I358" s="2"/>
      <c r="J358" s="2"/>
      <c r="K358" s="2"/>
      <c r="L358" s="2"/>
    </row>
    <row r="359" spans="6:12">
      <c r="F359" s="2"/>
      <c r="G359" s="2"/>
      <c r="H359" s="2"/>
      <c r="I359" s="2"/>
      <c r="J359" s="2"/>
      <c r="K359" s="2"/>
      <c r="L359" s="2"/>
    </row>
    <row r="360" spans="6:12">
      <c r="F360" s="2"/>
      <c r="G360" s="2"/>
      <c r="H360" s="2"/>
      <c r="I360" s="2"/>
      <c r="J360" s="2"/>
      <c r="K360" s="2"/>
      <c r="L360" s="2"/>
    </row>
    <row r="361" spans="6:12">
      <c r="F361" s="2"/>
      <c r="G361" s="2"/>
      <c r="H361" s="2"/>
      <c r="I361" s="2"/>
      <c r="J361" s="2"/>
      <c r="K361" s="2"/>
      <c r="L361" s="2"/>
    </row>
    <row r="362" spans="6:12">
      <c r="F362" s="2"/>
      <c r="G362" s="2"/>
      <c r="H362" s="2"/>
      <c r="I362" s="2"/>
      <c r="J362" s="2"/>
      <c r="K362" s="2"/>
      <c r="L362" s="2"/>
    </row>
    <row r="363" spans="6:12">
      <c r="F363" s="2"/>
      <c r="G363" s="2"/>
      <c r="H363" s="2"/>
      <c r="I363" s="2"/>
      <c r="J363" s="2"/>
      <c r="K363" s="2"/>
      <c r="L363" s="2"/>
    </row>
    <row r="364" spans="6:12">
      <c r="F364" s="2"/>
      <c r="G364" s="2"/>
      <c r="H364" s="2"/>
      <c r="I364" s="2"/>
      <c r="J364" s="2"/>
      <c r="K364" s="2"/>
      <c r="L364" s="2"/>
    </row>
    <row r="365" spans="6:12">
      <c r="F365" s="2"/>
      <c r="G365" s="2"/>
      <c r="H365" s="2"/>
      <c r="I365" s="2"/>
      <c r="J365" s="2"/>
      <c r="K365" s="2"/>
      <c r="L365" s="2"/>
    </row>
    <row r="366" spans="6:12">
      <c r="F366" s="2"/>
      <c r="G366" s="2"/>
      <c r="H366" s="2"/>
      <c r="I366" s="2"/>
      <c r="J366" s="2"/>
      <c r="K366" s="2"/>
      <c r="L366" s="2"/>
    </row>
    <row r="367" spans="6:12">
      <c r="F367" s="2"/>
      <c r="G367" s="2"/>
      <c r="H367" s="2"/>
      <c r="I367" s="2"/>
      <c r="J367" s="2"/>
      <c r="K367" s="2"/>
      <c r="L367" s="2"/>
    </row>
    <row r="368" spans="6:12">
      <c r="F368" s="2"/>
      <c r="G368" s="2"/>
      <c r="H368" s="2"/>
      <c r="I368" s="2"/>
      <c r="J368" s="2"/>
      <c r="K368" s="2"/>
      <c r="L368" s="2"/>
    </row>
    <row r="369" spans="6:12">
      <c r="F369" s="2"/>
      <c r="G369" s="2"/>
      <c r="H369" s="2"/>
      <c r="I369" s="2"/>
      <c r="J369" s="2"/>
      <c r="K369" s="2"/>
      <c r="L369" s="2"/>
    </row>
    <row r="370" spans="6:12">
      <c r="F370" s="2"/>
      <c r="G370" s="2"/>
      <c r="H370" s="2"/>
      <c r="I370" s="2"/>
      <c r="J370" s="2"/>
      <c r="K370" s="2"/>
      <c r="L370" s="2"/>
    </row>
    <row r="371" spans="6:12">
      <c r="F371" s="2"/>
      <c r="G371" s="2"/>
      <c r="H371" s="2"/>
      <c r="I371" s="2"/>
      <c r="J371" s="2"/>
      <c r="K371" s="2"/>
      <c r="L371" s="2"/>
    </row>
    <row r="372" spans="6:12">
      <c r="F372" s="2"/>
      <c r="G372" s="2"/>
      <c r="H372" s="2"/>
      <c r="I372" s="2"/>
      <c r="J372" s="2"/>
      <c r="K372" s="2"/>
      <c r="L372" s="2"/>
    </row>
    <row r="373" spans="6:12">
      <c r="F373" s="2"/>
      <c r="G373" s="2"/>
      <c r="H373" s="2"/>
      <c r="I373" s="2"/>
      <c r="J373" s="2"/>
      <c r="K373" s="2"/>
      <c r="L373" s="2"/>
    </row>
    <row r="374" spans="6:12">
      <c r="F374" s="2"/>
      <c r="G374" s="2"/>
      <c r="H374" s="2"/>
      <c r="I374" s="2"/>
      <c r="J374" s="2"/>
      <c r="K374" s="2"/>
      <c r="L374" s="2"/>
    </row>
    <row r="375" spans="6:12">
      <c r="F375" s="2"/>
      <c r="G375" s="2"/>
      <c r="H375" s="2"/>
      <c r="I375" s="2"/>
      <c r="J375" s="2"/>
      <c r="K375" s="2"/>
      <c r="L375" s="2"/>
    </row>
    <row r="376" spans="6:12">
      <c r="F376" s="2"/>
      <c r="G376" s="2"/>
      <c r="H376" s="2"/>
      <c r="I376" s="2"/>
      <c r="J376" s="2"/>
      <c r="K376" s="2"/>
      <c r="L376" s="2"/>
    </row>
    <row r="377" spans="6:12">
      <c r="F377" s="2"/>
      <c r="G377" s="2"/>
      <c r="H377" s="2"/>
      <c r="I377" s="2"/>
      <c r="J377" s="2"/>
      <c r="K377" s="2"/>
      <c r="L377" s="2"/>
    </row>
    <row r="378" spans="6:12">
      <c r="F378" s="2"/>
      <c r="G378" s="2"/>
      <c r="H378" s="2"/>
      <c r="I378" s="2"/>
      <c r="J378" s="2"/>
      <c r="K378" s="2"/>
      <c r="L378" s="2"/>
    </row>
    <row r="379" spans="6:12">
      <c r="F379" s="2"/>
      <c r="G379" s="2"/>
      <c r="H379" s="2"/>
      <c r="I379" s="2"/>
      <c r="J379" s="2"/>
      <c r="K379" s="2"/>
      <c r="L379" s="2"/>
    </row>
    <row r="380" spans="6:12">
      <c r="F380" s="2"/>
      <c r="G380" s="2"/>
      <c r="H380" s="2"/>
      <c r="I380" s="2"/>
      <c r="J380" s="2"/>
      <c r="K380" s="2"/>
      <c r="L380" s="2"/>
    </row>
    <row r="381" spans="6:12">
      <c r="F381" s="2"/>
      <c r="G381" s="2"/>
      <c r="H381" s="2"/>
      <c r="I381" s="2"/>
      <c r="J381" s="2"/>
      <c r="K381" s="2"/>
      <c r="L381" s="2"/>
    </row>
    <row r="382" spans="6:12">
      <c r="F382" s="2"/>
      <c r="G382" s="2"/>
      <c r="H382" s="2"/>
      <c r="I382" s="2"/>
      <c r="J382" s="2"/>
      <c r="K382" s="2"/>
      <c r="L382" s="2"/>
    </row>
    <row r="383" spans="6:12">
      <c r="F383" s="2"/>
      <c r="G383" s="2"/>
      <c r="H383" s="2"/>
      <c r="I383" s="2"/>
      <c r="J383" s="2"/>
      <c r="K383" s="2"/>
      <c r="L383" s="2"/>
    </row>
    <row r="384" spans="6:12">
      <c r="F384" s="2"/>
      <c r="G384" s="2"/>
      <c r="H384" s="2"/>
      <c r="I384" s="2"/>
      <c r="J384" s="2"/>
      <c r="K384" s="2"/>
      <c r="L384" s="2"/>
    </row>
    <row r="385" spans="6:12">
      <c r="F385" s="2"/>
      <c r="G385" s="2"/>
      <c r="H385" s="2"/>
      <c r="I385" s="2"/>
      <c r="J385" s="2"/>
      <c r="K385" s="2"/>
      <c r="L385" s="2"/>
    </row>
    <row r="386" spans="6:12">
      <c r="F386" s="2"/>
      <c r="G386" s="2"/>
      <c r="H386" s="2"/>
      <c r="I386" s="2"/>
      <c r="J386" s="2"/>
      <c r="K386" s="2"/>
      <c r="L386" s="2"/>
    </row>
    <row r="387" spans="6:12">
      <c r="F387" s="2"/>
      <c r="G387" s="2"/>
      <c r="H387" s="2"/>
      <c r="I387" s="2"/>
      <c r="J387" s="2"/>
      <c r="K387" s="2"/>
      <c r="L387" s="2"/>
    </row>
    <row r="388" spans="6:12">
      <c r="F388" s="2"/>
      <c r="G388" s="2"/>
      <c r="H388" s="2"/>
      <c r="I388" s="2"/>
      <c r="J388" s="2"/>
      <c r="K388" s="2"/>
      <c r="L388" s="2"/>
    </row>
    <row r="389" spans="6:12">
      <c r="F389" s="2"/>
      <c r="G389" s="2"/>
      <c r="H389" s="2"/>
      <c r="I389" s="2"/>
      <c r="J389" s="2"/>
      <c r="K389" s="2"/>
      <c r="L389" s="2"/>
    </row>
    <row r="390" spans="6:12">
      <c r="F390" s="2"/>
      <c r="G390" s="2"/>
      <c r="H390" s="2"/>
      <c r="I390" s="2"/>
      <c r="J390" s="2"/>
      <c r="K390" s="2"/>
      <c r="L390" s="2"/>
    </row>
    <row r="391" spans="6:12">
      <c r="F391" s="2"/>
      <c r="G391" s="2"/>
      <c r="H391" s="2"/>
      <c r="I391" s="2"/>
      <c r="J391" s="2"/>
      <c r="K391" s="2"/>
      <c r="L391" s="2"/>
    </row>
    <row r="392" spans="6:12">
      <c r="F392" s="2"/>
      <c r="G392" s="2"/>
      <c r="H392" s="2"/>
      <c r="I392" s="2"/>
      <c r="J392" s="2"/>
      <c r="K392" s="2"/>
      <c r="L392" s="2"/>
    </row>
    <row r="393" spans="6:12">
      <c r="F393" s="2"/>
      <c r="G393" s="2"/>
      <c r="H393" s="2"/>
      <c r="I393" s="2"/>
      <c r="J393" s="2"/>
      <c r="K393" s="2"/>
      <c r="L393" s="2"/>
    </row>
    <row r="394" spans="6:12">
      <c r="F394" s="2"/>
      <c r="G394" s="2"/>
      <c r="H394" s="2"/>
      <c r="I394" s="2"/>
      <c r="J394" s="2"/>
      <c r="K394" s="2"/>
      <c r="L394" s="2"/>
    </row>
    <row r="395" spans="6:12">
      <c r="F395" s="2"/>
      <c r="G395" s="2"/>
      <c r="H395" s="2"/>
      <c r="I395" s="2"/>
      <c r="J395" s="2"/>
      <c r="K395" s="2"/>
      <c r="L395" s="2"/>
    </row>
    <row r="396" spans="6:12">
      <c r="F396" s="2"/>
      <c r="G396" s="2"/>
      <c r="H396" s="2"/>
      <c r="I396" s="2"/>
      <c r="J396" s="2"/>
      <c r="K396" s="2"/>
      <c r="L396" s="2"/>
    </row>
    <row r="397" spans="6:12">
      <c r="F397" s="2"/>
      <c r="G397" s="2"/>
      <c r="H397" s="2"/>
      <c r="I397" s="2"/>
      <c r="J397" s="2"/>
      <c r="K397" s="2"/>
      <c r="L397" s="2"/>
    </row>
    <row r="398" spans="6:12">
      <c r="F398" s="2"/>
      <c r="G398" s="2"/>
      <c r="H398" s="2"/>
      <c r="I398" s="2"/>
      <c r="J398" s="2"/>
      <c r="K398" s="2"/>
      <c r="L398" s="2"/>
    </row>
    <row r="399" spans="6:12">
      <c r="F399" s="2"/>
      <c r="G399" s="2"/>
      <c r="H399" s="2"/>
      <c r="I399" s="2"/>
      <c r="J399" s="2"/>
      <c r="K399" s="2"/>
      <c r="L399" s="2"/>
    </row>
    <row r="400" spans="6:12">
      <c r="F400" s="2"/>
      <c r="G400" s="2"/>
      <c r="H400" s="2"/>
      <c r="I400" s="2"/>
      <c r="J400" s="2"/>
      <c r="K400" s="2"/>
      <c r="L400" s="2"/>
    </row>
    <row r="401" spans="6:12">
      <c r="F401" s="2"/>
      <c r="G401" s="2"/>
      <c r="H401" s="2"/>
      <c r="I401" s="2"/>
      <c r="J401" s="2"/>
      <c r="K401" s="2"/>
      <c r="L401" s="2"/>
    </row>
    <row r="402" spans="6:12">
      <c r="F402" s="2"/>
      <c r="G402" s="2"/>
      <c r="H402" s="2"/>
      <c r="I402" s="2"/>
      <c r="J402" s="2"/>
      <c r="K402" s="2"/>
      <c r="L402" s="2"/>
    </row>
    <row r="403" spans="6:12">
      <c r="F403" s="2"/>
      <c r="G403" s="2"/>
      <c r="H403" s="2"/>
      <c r="I403" s="2"/>
      <c r="J403" s="2"/>
      <c r="K403" s="2"/>
      <c r="L403" s="2"/>
    </row>
    <row r="404" spans="6:12">
      <c r="F404" s="2"/>
      <c r="G404" s="2"/>
      <c r="H404" s="2"/>
      <c r="I404" s="2"/>
      <c r="J404" s="2"/>
      <c r="K404" s="2"/>
      <c r="L404" s="2"/>
    </row>
    <row r="405" spans="6:12">
      <c r="F405" s="2"/>
      <c r="G405" s="2"/>
      <c r="H405" s="2"/>
      <c r="I405" s="2"/>
      <c r="J405" s="2"/>
      <c r="K405" s="2"/>
      <c r="L405" s="2"/>
    </row>
    <row r="406" spans="6:12">
      <c r="F406" s="2"/>
      <c r="G406" s="2"/>
      <c r="H406" s="2"/>
      <c r="I406" s="2"/>
      <c r="J406" s="2"/>
      <c r="K406" s="2"/>
      <c r="L406" s="2"/>
    </row>
    <row r="407" spans="6:12">
      <c r="F407" s="2"/>
      <c r="G407" s="2"/>
      <c r="H407" s="2"/>
      <c r="I407" s="2"/>
      <c r="J407" s="2"/>
      <c r="K407" s="2"/>
      <c r="L407" s="2"/>
    </row>
    <row r="408" spans="6:12">
      <c r="F408" s="2"/>
      <c r="G408" s="2"/>
      <c r="H408" s="2"/>
      <c r="I408" s="2"/>
      <c r="J408" s="2"/>
      <c r="K408" s="2"/>
      <c r="L408" s="2"/>
    </row>
    <row r="409" spans="6:12">
      <c r="F409" s="2"/>
      <c r="G409" s="2"/>
      <c r="H409" s="2"/>
      <c r="I409" s="2"/>
      <c r="J409" s="2"/>
      <c r="K409" s="2"/>
      <c r="L409" s="2"/>
    </row>
    <row r="410" spans="6:12">
      <c r="F410" s="2"/>
      <c r="G410" s="2"/>
      <c r="H410" s="2"/>
      <c r="I410" s="2"/>
      <c r="J410" s="2"/>
      <c r="K410" s="2"/>
      <c r="L410" s="2"/>
    </row>
    <row r="411" spans="6:12">
      <c r="F411" s="2"/>
      <c r="G411" s="2"/>
      <c r="H411" s="2"/>
      <c r="I411" s="2"/>
      <c r="J411" s="2"/>
      <c r="K411" s="2"/>
      <c r="L411" s="2"/>
    </row>
    <row r="412" spans="6:12">
      <c r="F412" s="2"/>
      <c r="G412" s="2"/>
      <c r="H412" s="2"/>
      <c r="I412" s="2"/>
      <c r="J412" s="2"/>
      <c r="K412" s="2"/>
      <c r="L412" s="2"/>
    </row>
    <row r="413" spans="6:12">
      <c r="F413" s="2"/>
      <c r="G413" s="2"/>
      <c r="H413" s="2"/>
      <c r="I413" s="2"/>
      <c r="J413" s="2"/>
      <c r="K413" s="2"/>
      <c r="L413" s="2"/>
    </row>
    <row r="414" spans="6:12">
      <c r="F414" s="2"/>
      <c r="G414" s="2"/>
      <c r="H414" s="2"/>
      <c r="I414" s="2"/>
      <c r="J414" s="2"/>
      <c r="K414" s="2"/>
      <c r="L414" s="2"/>
    </row>
    <row r="415" spans="6:12">
      <c r="F415" s="2"/>
      <c r="G415" s="2"/>
      <c r="H415" s="2"/>
      <c r="I415" s="2"/>
      <c r="J415" s="2"/>
      <c r="K415" s="2"/>
      <c r="L415" s="2"/>
    </row>
    <row r="416" spans="6:12">
      <c r="F416" s="2"/>
      <c r="G416" s="2"/>
      <c r="H416" s="2"/>
      <c r="I416" s="2"/>
      <c r="J416" s="2"/>
      <c r="K416" s="2"/>
      <c r="L416" s="2"/>
    </row>
    <row r="417" spans="6:12">
      <c r="F417" s="2"/>
      <c r="G417" s="2"/>
      <c r="H417" s="2"/>
      <c r="I417" s="2"/>
      <c r="J417" s="2"/>
      <c r="K417" s="2"/>
      <c r="L417" s="2"/>
    </row>
    <row r="418" spans="6:12">
      <c r="F418" s="2"/>
      <c r="G418" s="2"/>
      <c r="H418" s="2"/>
      <c r="I418" s="2"/>
      <c r="J418" s="2"/>
      <c r="K418" s="2"/>
      <c r="L418" s="2"/>
    </row>
    <row r="419" spans="6:12">
      <c r="F419" s="2"/>
      <c r="G419" s="2"/>
      <c r="H419" s="2"/>
      <c r="I419" s="2"/>
      <c r="J419" s="2"/>
      <c r="K419" s="2"/>
      <c r="L419" s="2"/>
    </row>
    <row r="420" spans="6:12">
      <c r="F420" s="2"/>
      <c r="G420" s="2"/>
      <c r="H420" s="2"/>
      <c r="I420" s="2"/>
      <c r="J420" s="2"/>
      <c r="K420" s="2"/>
      <c r="L420" s="2"/>
    </row>
    <row r="421" spans="6:12">
      <c r="F421" s="2"/>
      <c r="G421" s="2"/>
      <c r="H421" s="2"/>
      <c r="I421" s="2"/>
      <c r="J421" s="2"/>
      <c r="K421" s="2"/>
      <c r="L421" s="2"/>
    </row>
    <row r="422" spans="6:12">
      <c r="F422" s="2"/>
      <c r="G422" s="2"/>
      <c r="H422" s="2"/>
      <c r="I422" s="2"/>
      <c r="J422" s="2"/>
      <c r="K422" s="2"/>
      <c r="L422" s="2"/>
    </row>
    <row r="423" spans="6:12">
      <c r="F423" s="2"/>
      <c r="G423" s="2"/>
      <c r="H423" s="2"/>
      <c r="I423" s="2"/>
      <c r="J423" s="2"/>
      <c r="K423" s="2"/>
      <c r="L423" s="2"/>
    </row>
    <row r="424" spans="6:12">
      <c r="F424" s="2"/>
      <c r="G424" s="2"/>
      <c r="H424" s="2"/>
      <c r="I424" s="2"/>
      <c r="J424" s="2"/>
      <c r="K424" s="2"/>
      <c r="L424" s="2"/>
    </row>
    <row r="425" spans="6:12">
      <c r="F425" s="2"/>
      <c r="G425" s="2"/>
      <c r="H425" s="2"/>
      <c r="I425" s="2"/>
      <c r="J425" s="2"/>
      <c r="K425" s="2"/>
      <c r="L425" s="2"/>
    </row>
    <row r="426" spans="6:12">
      <c r="F426" s="2"/>
      <c r="G426" s="2"/>
      <c r="H426" s="2"/>
      <c r="I426" s="2"/>
      <c r="J426" s="2"/>
      <c r="K426" s="2"/>
      <c r="L426" s="2"/>
    </row>
    <row r="427" spans="6:12">
      <c r="F427" s="2"/>
      <c r="G427" s="2"/>
      <c r="H427" s="2"/>
      <c r="I427" s="2"/>
      <c r="J427" s="2"/>
      <c r="K427" s="2"/>
      <c r="L427" s="2"/>
    </row>
    <row r="428" spans="6:12">
      <c r="F428" s="2"/>
      <c r="G428" s="2"/>
      <c r="H428" s="2"/>
      <c r="I428" s="2"/>
      <c r="J428" s="2"/>
      <c r="K428" s="2"/>
      <c r="L428" s="2"/>
    </row>
    <row r="429" spans="6:12">
      <c r="F429" s="2"/>
      <c r="G429" s="2"/>
      <c r="H429" s="2"/>
      <c r="I429" s="2"/>
      <c r="J429" s="2"/>
      <c r="K429" s="2"/>
      <c r="L429" s="2"/>
    </row>
    <row r="430" spans="6:12">
      <c r="F430" s="2"/>
      <c r="G430" s="2"/>
      <c r="H430" s="2"/>
      <c r="I430" s="2"/>
      <c r="J430" s="2"/>
      <c r="K430" s="2"/>
      <c r="L430" s="2"/>
    </row>
    <row r="431" spans="6:12">
      <c r="F431" s="2"/>
      <c r="G431" s="2"/>
      <c r="H431" s="2"/>
      <c r="I431" s="2"/>
      <c r="J431" s="2"/>
      <c r="K431" s="2"/>
      <c r="L431" s="2"/>
    </row>
    <row r="432" spans="6:12">
      <c r="F432" s="2"/>
      <c r="G432" s="2"/>
      <c r="H432" s="2"/>
      <c r="I432" s="2"/>
      <c r="J432" s="2"/>
      <c r="K432" s="2"/>
      <c r="L432" s="2"/>
    </row>
    <row r="433" spans="6:12">
      <c r="F433" s="2"/>
      <c r="G433" s="2"/>
      <c r="H433" s="2"/>
      <c r="I433" s="2"/>
      <c r="J433" s="2"/>
      <c r="K433" s="2"/>
      <c r="L433" s="2"/>
    </row>
    <row r="434" spans="6:12">
      <c r="F434" s="2"/>
      <c r="G434" s="2"/>
      <c r="H434" s="2"/>
      <c r="I434" s="2"/>
      <c r="J434" s="2"/>
      <c r="K434" s="2"/>
      <c r="L434" s="2"/>
    </row>
    <row r="435" spans="6:12">
      <c r="F435" s="2"/>
      <c r="G435" s="2"/>
      <c r="H435" s="2"/>
      <c r="I435" s="2"/>
      <c r="J435" s="2"/>
      <c r="K435" s="2"/>
      <c r="L435" s="2"/>
    </row>
    <row r="436" spans="6:12">
      <c r="F436" s="2"/>
      <c r="G436" s="2"/>
      <c r="H436" s="2"/>
      <c r="I436" s="2"/>
      <c r="J436" s="2"/>
      <c r="K436" s="2"/>
      <c r="L436" s="2"/>
    </row>
    <row r="437" spans="6:12">
      <c r="F437" s="2"/>
      <c r="G437" s="2"/>
      <c r="H437" s="2"/>
      <c r="I437" s="2"/>
      <c r="J437" s="2"/>
      <c r="K437" s="2"/>
      <c r="L437" s="2"/>
    </row>
    <row r="438" spans="6:12">
      <c r="F438" s="2"/>
      <c r="G438" s="2"/>
      <c r="H438" s="2"/>
      <c r="I438" s="2"/>
      <c r="J438" s="2"/>
      <c r="K438" s="2"/>
      <c r="L438" s="2"/>
    </row>
    <row r="439" spans="6:12">
      <c r="F439" s="2"/>
      <c r="G439" s="2"/>
      <c r="H439" s="2"/>
      <c r="I439" s="2"/>
      <c r="J439" s="2"/>
      <c r="K439" s="2"/>
      <c r="L439" s="2"/>
    </row>
    <row r="440" spans="6:12">
      <c r="F440" s="2"/>
      <c r="G440" s="2"/>
      <c r="H440" s="2"/>
      <c r="I440" s="2"/>
      <c r="J440" s="2"/>
      <c r="K440" s="2"/>
      <c r="L440" s="2"/>
    </row>
    <row r="441" spans="6:12">
      <c r="F441" s="2"/>
      <c r="G441" s="2"/>
      <c r="H441" s="2"/>
      <c r="I441" s="2"/>
      <c r="J441" s="2"/>
      <c r="K441" s="2"/>
      <c r="L441" s="2"/>
    </row>
    <row r="442" spans="6:12">
      <c r="F442" s="2"/>
      <c r="G442" s="2"/>
      <c r="H442" s="2"/>
      <c r="I442" s="2"/>
      <c r="J442" s="2"/>
      <c r="K442" s="2"/>
      <c r="L442" s="2"/>
    </row>
    <row r="443" spans="6:12">
      <c r="F443" s="2"/>
      <c r="G443" s="2"/>
      <c r="H443" s="2"/>
      <c r="I443" s="2"/>
      <c r="J443" s="2"/>
      <c r="K443" s="2"/>
      <c r="L443" s="2"/>
    </row>
    <row r="444" spans="6:12">
      <c r="F444" s="2"/>
      <c r="G444" s="2"/>
      <c r="H444" s="2"/>
      <c r="I444" s="2"/>
      <c r="J444" s="2"/>
      <c r="K444" s="2"/>
      <c r="L444" s="2"/>
    </row>
    <row r="445" spans="6:12">
      <c r="F445" s="2"/>
      <c r="G445" s="2"/>
      <c r="H445" s="2"/>
      <c r="I445" s="2"/>
      <c r="J445" s="2"/>
      <c r="K445" s="2"/>
      <c r="L445" s="2"/>
    </row>
    <row r="446" spans="6:12">
      <c r="F446" s="2"/>
      <c r="G446" s="2"/>
      <c r="H446" s="2"/>
      <c r="I446" s="2"/>
      <c r="J446" s="2"/>
      <c r="K446" s="2"/>
      <c r="L446" s="2"/>
    </row>
    <row r="447" spans="6:12">
      <c r="F447" s="2"/>
      <c r="G447" s="2"/>
      <c r="H447" s="2"/>
      <c r="I447" s="2"/>
      <c r="J447" s="2"/>
      <c r="K447" s="2"/>
      <c r="L447" s="2"/>
    </row>
    <row r="448" spans="6:12">
      <c r="F448" s="2"/>
      <c r="G448" s="2"/>
      <c r="H448" s="2"/>
      <c r="I448" s="2"/>
      <c r="J448" s="2"/>
      <c r="K448" s="2"/>
      <c r="L448" s="2"/>
    </row>
    <row r="449" spans="6:12">
      <c r="F449" s="2"/>
      <c r="G449" s="2"/>
      <c r="H449" s="2"/>
      <c r="I449" s="2"/>
      <c r="J449" s="2"/>
      <c r="K449" s="2"/>
      <c r="L449" s="2"/>
    </row>
    <row r="450" spans="6:12">
      <c r="F450" s="2"/>
      <c r="G450" s="2"/>
      <c r="H450" s="2"/>
      <c r="I450" s="2"/>
      <c r="J450" s="2"/>
      <c r="K450" s="2"/>
      <c r="L450" s="2"/>
    </row>
    <row r="451" spans="6:12">
      <c r="F451" s="2"/>
      <c r="G451" s="2"/>
      <c r="H451" s="2"/>
      <c r="I451" s="2"/>
      <c r="J451" s="2"/>
      <c r="K451" s="2"/>
      <c r="L451" s="2"/>
    </row>
    <row r="452" spans="6:12">
      <c r="F452" s="2"/>
      <c r="G452" s="2"/>
      <c r="H452" s="2"/>
      <c r="I452" s="2"/>
      <c r="J452" s="2"/>
      <c r="K452" s="2"/>
      <c r="L452" s="2"/>
    </row>
    <row r="453" spans="6:12">
      <c r="F453" s="2"/>
      <c r="G453" s="2"/>
      <c r="H453" s="2"/>
      <c r="I453" s="2"/>
      <c r="J453" s="2"/>
      <c r="K453" s="2"/>
      <c r="L453" s="2"/>
    </row>
    <row r="454" spans="6:12">
      <c r="F454" s="2"/>
      <c r="G454" s="2"/>
      <c r="H454" s="2"/>
      <c r="I454" s="2"/>
      <c r="J454" s="2"/>
      <c r="K454" s="2"/>
      <c r="L454" s="2"/>
    </row>
    <row r="455" spans="6:12">
      <c r="F455" s="2"/>
      <c r="G455" s="2"/>
      <c r="H455" s="2"/>
      <c r="I455" s="2"/>
      <c r="J455" s="2"/>
      <c r="K455" s="2"/>
      <c r="L455" s="2"/>
    </row>
    <row r="456" spans="6:12">
      <c r="F456" s="2"/>
      <c r="G456" s="2"/>
      <c r="H456" s="2"/>
      <c r="I456" s="2"/>
      <c r="J456" s="2"/>
      <c r="K456" s="2"/>
      <c r="L456" s="2"/>
    </row>
    <row r="457" spans="6:12">
      <c r="F457" s="2"/>
      <c r="G457" s="2"/>
      <c r="H457" s="2"/>
      <c r="I457" s="2"/>
      <c r="J457" s="2"/>
      <c r="K457" s="2"/>
      <c r="L457" s="2"/>
    </row>
    <row r="458" spans="6:12">
      <c r="F458" s="2"/>
      <c r="G458" s="2"/>
      <c r="H458" s="2"/>
      <c r="I458" s="2"/>
      <c r="J458" s="2"/>
      <c r="K458" s="2"/>
      <c r="L458" s="2"/>
    </row>
    <row r="459" spans="6:12">
      <c r="F459" s="2"/>
      <c r="G459" s="2"/>
      <c r="H459" s="2"/>
      <c r="I459" s="2"/>
      <c r="J459" s="2"/>
      <c r="K459" s="2"/>
      <c r="L459" s="2"/>
    </row>
    <row r="460" spans="6:12">
      <c r="F460" s="2"/>
      <c r="G460" s="2"/>
      <c r="H460" s="2"/>
      <c r="I460" s="2"/>
      <c r="J460" s="2"/>
      <c r="K460" s="2"/>
      <c r="L460" s="2"/>
    </row>
    <row r="461" spans="6:12">
      <c r="F461" s="2"/>
      <c r="G461" s="2"/>
      <c r="H461" s="2"/>
      <c r="I461" s="2"/>
      <c r="J461" s="2"/>
      <c r="K461" s="2"/>
      <c r="L461" s="2"/>
    </row>
    <row r="462" spans="6:12">
      <c r="F462" s="2"/>
      <c r="G462" s="2"/>
      <c r="H462" s="2"/>
      <c r="I462" s="2"/>
      <c r="J462" s="2"/>
      <c r="K462" s="2"/>
      <c r="L462" s="2"/>
    </row>
    <row r="463" spans="6:12">
      <c r="F463" s="2"/>
      <c r="G463" s="2"/>
      <c r="H463" s="2"/>
      <c r="I463" s="2"/>
      <c r="J463" s="2"/>
      <c r="K463" s="2"/>
      <c r="L463" s="2"/>
    </row>
    <row r="464" spans="6:12">
      <c r="F464" s="2"/>
      <c r="G464" s="2"/>
      <c r="H464" s="2"/>
      <c r="I464" s="2"/>
      <c r="J464" s="2"/>
      <c r="K464" s="2"/>
      <c r="L464" s="2"/>
    </row>
    <row r="465" spans="6:12">
      <c r="F465" s="2"/>
      <c r="G465" s="2"/>
      <c r="H465" s="2"/>
      <c r="I465" s="2"/>
      <c r="J465" s="2"/>
      <c r="K465" s="2"/>
      <c r="L465" s="2"/>
    </row>
    <row r="466" spans="6:12">
      <c r="F466" s="2"/>
      <c r="G466" s="2"/>
      <c r="H466" s="2"/>
      <c r="I466" s="2"/>
      <c r="J466" s="2"/>
      <c r="K466" s="2"/>
      <c r="L466" s="2"/>
    </row>
    <row r="467" spans="6:12">
      <c r="F467" s="2"/>
      <c r="G467" s="2"/>
      <c r="H467" s="2"/>
      <c r="I467" s="2"/>
      <c r="J467" s="2"/>
      <c r="K467" s="2"/>
      <c r="L467" s="2"/>
    </row>
    <row r="468" spans="6:12">
      <c r="F468" s="2"/>
      <c r="G468" s="2"/>
      <c r="H468" s="2"/>
      <c r="I468" s="2"/>
      <c r="J468" s="2"/>
      <c r="K468" s="2"/>
      <c r="L468" s="2"/>
    </row>
    <row r="469" spans="6:12">
      <c r="F469" s="2"/>
      <c r="G469" s="2"/>
      <c r="H469" s="2"/>
      <c r="I469" s="2"/>
      <c r="J469" s="2"/>
      <c r="K469" s="2"/>
      <c r="L469" s="2"/>
    </row>
    <row r="470" spans="6:12">
      <c r="F470" s="2"/>
      <c r="G470" s="2"/>
      <c r="H470" s="2"/>
      <c r="I470" s="2"/>
      <c r="J470" s="2"/>
      <c r="K470" s="2"/>
      <c r="L470" s="2"/>
    </row>
    <row r="471" spans="6:12">
      <c r="F471" s="2"/>
      <c r="G471" s="2"/>
      <c r="H471" s="2"/>
      <c r="I471" s="2"/>
      <c r="J471" s="2"/>
      <c r="K471" s="2"/>
      <c r="L471" s="2"/>
    </row>
    <row r="472" spans="6:12">
      <c r="F472" s="2"/>
      <c r="G472" s="2"/>
      <c r="H472" s="2"/>
      <c r="I472" s="2"/>
      <c r="J472" s="2"/>
      <c r="K472" s="2"/>
      <c r="L472" s="2"/>
    </row>
    <row r="473" spans="6:12">
      <c r="F473" s="2"/>
      <c r="G473" s="2"/>
      <c r="H473" s="2"/>
      <c r="I473" s="2"/>
      <c r="J473" s="2"/>
      <c r="K473" s="2"/>
      <c r="L473" s="2"/>
    </row>
    <row r="474" spans="6:12">
      <c r="F474" s="2"/>
      <c r="G474" s="2"/>
      <c r="H474" s="2"/>
      <c r="I474" s="2"/>
      <c r="J474" s="2"/>
      <c r="K474" s="2"/>
      <c r="L474" s="2"/>
    </row>
    <row r="475" spans="6:12">
      <c r="F475" s="2"/>
      <c r="G475" s="2"/>
      <c r="H475" s="2"/>
      <c r="I475" s="2"/>
      <c r="J475" s="2"/>
      <c r="K475" s="2"/>
      <c r="L475" s="2"/>
    </row>
    <row r="476" spans="6:12">
      <c r="F476" s="2"/>
      <c r="G476" s="2"/>
      <c r="H476" s="2"/>
      <c r="I476" s="2"/>
      <c r="J476" s="2"/>
      <c r="K476" s="2"/>
      <c r="L476" s="2"/>
    </row>
    <row r="477" spans="6:12">
      <c r="F477" s="2"/>
      <c r="G477" s="2"/>
      <c r="H477" s="2"/>
      <c r="I477" s="2"/>
      <c r="J477" s="2"/>
      <c r="K477" s="2"/>
      <c r="L477" s="2"/>
    </row>
    <row r="478" spans="6:12">
      <c r="F478" s="2"/>
      <c r="G478" s="2"/>
      <c r="H478" s="2"/>
      <c r="I478" s="2"/>
      <c r="J478" s="2"/>
      <c r="K478" s="2"/>
      <c r="L478" s="2"/>
    </row>
    <row r="479" spans="6:12">
      <c r="F479" s="2"/>
      <c r="G479" s="2"/>
      <c r="H479" s="2"/>
      <c r="I479" s="2"/>
      <c r="J479" s="2"/>
      <c r="K479" s="2"/>
      <c r="L479" s="2"/>
    </row>
    <row r="480" spans="6:12">
      <c r="F480" s="2"/>
      <c r="G480" s="2"/>
      <c r="H480" s="2"/>
      <c r="I480" s="2"/>
      <c r="J480" s="2"/>
      <c r="K480" s="2"/>
      <c r="L480" s="2"/>
    </row>
    <row r="481" spans="6:12">
      <c r="F481" s="2"/>
      <c r="G481" s="2"/>
      <c r="H481" s="2"/>
      <c r="I481" s="2"/>
      <c r="J481" s="2"/>
      <c r="K481" s="2"/>
      <c r="L481" s="2"/>
    </row>
    <row r="482" spans="6:12">
      <c r="F482" s="2"/>
      <c r="G482" s="2"/>
      <c r="H482" s="2"/>
      <c r="I482" s="2"/>
      <c r="J482" s="2"/>
      <c r="K482" s="2"/>
      <c r="L482" s="2"/>
    </row>
    <row r="483" spans="6:12">
      <c r="F483" s="2"/>
      <c r="G483" s="2"/>
      <c r="H483" s="2"/>
      <c r="I483" s="2"/>
      <c r="J483" s="2"/>
      <c r="K483" s="2"/>
      <c r="L483" s="2"/>
    </row>
    <row r="484" spans="6:12">
      <c r="F484" s="2"/>
      <c r="G484" s="2"/>
      <c r="H484" s="2"/>
      <c r="I484" s="2"/>
      <c r="J484" s="2"/>
      <c r="K484" s="2"/>
      <c r="L484" s="2"/>
    </row>
    <row r="485" spans="6:12">
      <c r="F485" s="2"/>
      <c r="G485" s="2"/>
      <c r="H485" s="2"/>
      <c r="I485" s="2"/>
      <c r="J485" s="2"/>
      <c r="K485" s="2"/>
      <c r="L485" s="2"/>
    </row>
    <row r="486" spans="6:12">
      <c r="F486" s="2"/>
      <c r="G486" s="2"/>
      <c r="H486" s="2"/>
      <c r="I486" s="2"/>
      <c r="J486" s="2"/>
      <c r="K486" s="2"/>
      <c r="L486" s="2"/>
    </row>
    <row r="487" spans="6:12">
      <c r="F487" s="2"/>
      <c r="G487" s="2"/>
      <c r="H487" s="2"/>
      <c r="I487" s="2"/>
      <c r="J487" s="2"/>
      <c r="K487" s="2"/>
      <c r="L487" s="2"/>
    </row>
    <row r="488" spans="6:12">
      <c r="F488" s="2"/>
      <c r="G488" s="2"/>
      <c r="H488" s="2"/>
      <c r="I488" s="2"/>
      <c r="J488" s="2"/>
      <c r="K488" s="2"/>
      <c r="L488" s="2"/>
    </row>
    <row r="489" spans="6:12">
      <c r="F489" s="2"/>
      <c r="G489" s="2"/>
      <c r="H489" s="2"/>
      <c r="I489" s="2"/>
      <c r="J489" s="2"/>
      <c r="K489" s="2"/>
      <c r="L489" s="2"/>
    </row>
    <row r="490" spans="6:12">
      <c r="F490" s="2"/>
      <c r="G490" s="2"/>
      <c r="H490" s="2"/>
      <c r="I490" s="2"/>
      <c r="J490" s="2"/>
      <c r="K490" s="2"/>
      <c r="L490" s="2"/>
    </row>
    <row r="491" spans="6:12">
      <c r="F491" s="2"/>
      <c r="G491" s="2"/>
      <c r="H491" s="2"/>
      <c r="I491" s="2"/>
      <c r="J491" s="2"/>
      <c r="K491" s="2"/>
      <c r="L491" s="2"/>
    </row>
    <row r="492" spans="6:12">
      <c r="F492" s="2"/>
      <c r="G492" s="2"/>
      <c r="H492" s="2"/>
      <c r="I492" s="2"/>
      <c r="J492" s="2"/>
      <c r="K492" s="2"/>
      <c r="L492" s="2"/>
    </row>
    <row r="493" spans="6:12">
      <c r="F493" s="2"/>
      <c r="G493" s="2"/>
      <c r="H493" s="2"/>
      <c r="I493" s="2"/>
      <c r="J493" s="2"/>
      <c r="K493" s="2"/>
      <c r="L493" s="2"/>
    </row>
    <row r="494" spans="6:12">
      <c r="F494" s="2"/>
      <c r="G494" s="2"/>
      <c r="H494" s="2"/>
      <c r="I494" s="2"/>
      <c r="J494" s="2"/>
      <c r="K494" s="2"/>
      <c r="L494" s="2"/>
    </row>
    <row r="495" spans="6:12">
      <c r="F495" s="2"/>
      <c r="G495" s="2"/>
      <c r="H495" s="2"/>
      <c r="I495" s="2"/>
      <c r="J495" s="2"/>
      <c r="K495" s="2"/>
      <c r="L495" s="2"/>
    </row>
    <row r="496" spans="6:12">
      <c r="F496" s="2"/>
      <c r="G496" s="2"/>
      <c r="H496" s="2"/>
      <c r="I496" s="2"/>
      <c r="J496" s="2"/>
      <c r="K496" s="2"/>
      <c r="L496" s="2"/>
    </row>
    <row r="497" spans="6:12">
      <c r="F497" s="2"/>
      <c r="G497" s="2"/>
      <c r="H497" s="2"/>
      <c r="I497" s="2"/>
      <c r="J497" s="2"/>
      <c r="K497" s="2"/>
      <c r="L497" s="2"/>
    </row>
    <row r="498" spans="6:12">
      <c r="F498" s="2"/>
      <c r="G498" s="2"/>
      <c r="H498" s="2"/>
      <c r="I498" s="2"/>
      <c r="J498" s="2"/>
      <c r="K498" s="2"/>
      <c r="L498" s="2"/>
    </row>
    <row r="499" spans="6:12">
      <c r="F499" s="2"/>
      <c r="G499" s="2"/>
      <c r="H499" s="2"/>
      <c r="I499" s="2"/>
      <c r="J499" s="2"/>
      <c r="K499" s="2"/>
      <c r="L499" s="2"/>
    </row>
    <row r="500" spans="6:12">
      <c r="F500" s="2"/>
      <c r="G500" s="2"/>
      <c r="H500" s="2"/>
      <c r="I500" s="2"/>
      <c r="J500" s="2"/>
      <c r="K500" s="2"/>
      <c r="L500" s="2"/>
    </row>
    <row r="501" spans="6:12">
      <c r="F501" s="2"/>
      <c r="G501" s="2"/>
      <c r="H501" s="2"/>
      <c r="I501" s="2"/>
      <c r="J501" s="2"/>
      <c r="K501" s="2"/>
      <c r="L501" s="2"/>
    </row>
    <row r="502" spans="6:12">
      <c r="F502" s="2"/>
      <c r="G502" s="2"/>
      <c r="H502" s="2"/>
      <c r="I502" s="2"/>
      <c r="J502" s="2"/>
      <c r="K502" s="2"/>
      <c r="L502" s="2"/>
    </row>
    <row r="503" spans="6:12">
      <c r="F503" s="2"/>
      <c r="G503" s="2"/>
      <c r="H503" s="2"/>
      <c r="I503" s="2"/>
      <c r="J503" s="2"/>
      <c r="K503" s="2"/>
      <c r="L503" s="2"/>
    </row>
    <row r="504" spans="6:12">
      <c r="F504" s="2"/>
      <c r="G504" s="2"/>
      <c r="H504" s="2"/>
      <c r="I504" s="2"/>
      <c r="J504" s="2"/>
      <c r="K504" s="2"/>
      <c r="L504" s="2"/>
    </row>
    <row r="505" spans="6:12">
      <c r="F505" s="2"/>
      <c r="G505" s="2"/>
      <c r="H505" s="2"/>
      <c r="I505" s="2"/>
      <c r="J505" s="2"/>
      <c r="K505" s="2"/>
      <c r="L505" s="2"/>
    </row>
    <row r="506" spans="6:12">
      <c r="F506" s="2"/>
      <c r="G506" s="2"/>
      <c r="H506" s="2"/>
      <c r="I506" s="2"/>
      <c r="J506" s="2"/>
      <c r="K506" s="2"/>
      <c r="L506" s="2"/>
    </row>
    <row r="507" spans="6:12">
      <c r="F507" s="2"/>
      <c r="G507" s="2"/>
      <c r="H507" s="2"/>
      <c r="I507" s="2"/>
      <c r="J507" s="2"/>
      <c r="K507" s="2"/>
      <c r="L507" s="2"/>
    </row>
    <row r="508" spans="6:12">
      <c r="F508" s="2"/>
      <c r="G508" s="2"/>
      <c r="H508" s="2"/>
      <c r="I508" s="2"/>
      <c r="J508" s="2"/>
      <c r="K508" s="2"/>
      <c r="L508" s="2"/>
    </row>
    <row r="509" spans="6:12">
      <c r="F509" s="2"/>
      <c r="G509" s="2"/>
      <c r="H509" s="2"/>
      <c r="I509" s="2"/>
      <c r="J509" s="2"/>
      <c r="K509" s="2"/>
      <c r="L509" s="2"/>
    </row>
    <row r="510" spans="6:12">
      <c r="F510" s="2"/>
      <c r="G510" s="2"/>
      <c r="H510" s="2"/>
      <c r="I510" s="2"/>
      <c r="J510" s="2"/>
      <c r="K510" s="2"/>
      <c r="L510" s="2"/>
    </row>
    <row r="511" spans="6:12">
      <c r="F511" s="2"/>
      <c r="G511" s="2"/>
      <c r="H511" s="2"/>
      <c r="I511" s="2"/>
      <c r="J511" s="2"/>
      <c r="K511" s="2"/>
      <c r="L511" s="2"/>
    </row>
    <row r="512" spans="6:12">
      <c r="F512" s="2"/>
      <c r="G512" s="2"/>
      <c r="H512" s="2"/>
      <c r="I512" s="2"/>
      <c r="J512" s="2"/>
      <c r="K512" s="2"/>
      <c r="L512" s="2"/>
    </row>
    <row r="513" spans="6:12">
      <c r="F513" s="2"/>
      <c r="G513" s="2"/>
      <c r="H513" s="2"/>
      <c r="I513" s="2"/>
      <c r="J513" s="2"/>
      <c r="K513" s="2"/>
      <c r="L513" s="2"/>
    </row>
    <row r="514" spans="6:12">
      <c r="F514" s="2"/>
      <c r="G514" s="2"/>
      <c r="H514" s="2"/>
      <c r="I514" s="2"/>
      <c r="J514" s="2"/>
      <c r="K514" s="2"/>
      <c r="L514" s="2"/>
    </row>
    <row r="515" spans="6:12">
      <c r="F515" s="2"/>
      <c r="G515" s="2"/>
      <c r="H515" s="2"/>
      <c r="I515" s="2"/>
      <c r="J515" s="2"/>
      <c r="K515" s="2"/>
      <c r="L515" s="2"/>
    </row>
    <row r="516" spans="6:12">
      <c r="F516" s="2"/>
      <c r="G516" s="2"/>
      <c r="H516" s="2"/>
      <c r="I516" s="2"/>
      <c r="J516" s="2"/>
      <c r="K516" s="2"/>
      <c r="L516" s="2"/>
    </row>
    <row r="517" spans="6:12">
      <c r="F517" s="2"/>
      <c r="G517" s="2"/>
      <c r="H517" s="2"/>
      <c r="I517" s="2"/>
      <c r="J517" s="2"/>
      <c r="K517" s="2"/>
      <c r="L517" s="2"/>
    </row>
    <row r="518" spans="6:12">
      <c r="F518" s="2"/>
      <c r="G518" s="2"/>
      <c r="H518" s="2"/>
      <c r="I518" s="2"/>
      <c r="J518" s="2"/>
      <c r="K518" s="2"/>
      <c r="L518" s="2"/>
    </row>
    <row r="519" spans="6:12">
      <c r="F519" s="2"/>
      <c r="G519" s="2"/>
      <c r="H519" s="2"/>
      <c r="I519" s="2"/>
      <c r="J519" s="2"/>
      <c r="K519" s="2"/>
      <c r="L519" s="2"/>
    </row>
    <row r="520" spans="6:12">
      <c r="F520" s="2"/>
      <c r="G520" s="2"/>
      <c r="H520" s="2"/>
      <c r="I520" s="2"/>
      <c r="J520" s="2"/>
      <c r="K520" s="2"/>
      <c r="L520" s="2"/>
    </row>
    <row r="521" spans="6:12">
      <c r="F521" s="2"/>
      <c r="G521" s="2"/>
      <c r="H521" s="2"/>
      <c r="I521" s="2"/>
      <c r="J521" s="2"/>
      <c r="K521" s="2"/>
      <c r="L521" s="2"/>
    </row>
    <row r="522" spans="6:12">
      <c r="F522" s="2"/>
      <c r="G522" s="2"/>
      <c r="H522" s="2"/>
      <c r="I522" s="2"/>
      <c r="J522" s="2"/>
      <c r="K522" s="2"/>
      <c r="L522" s="2"/>
    </row>
    <row r="523" spans="6:12">
      <c r="F523" s="2"/>
      <c r="G523" s="2"/>
      <c r="H523" s="2"/>
      <c r="I523" s="2"/>
      <c r="J523" s="2"/>
      <c r="K523" s="2"/>
      <c r="L523" s="2"/>
    </row>
    <row r="524" spans="6:12">
      <c r="F524" s="2"/>
      <c r="G524" s="2"/>
      <c r="H524" s="2"/>
      <c r="I524" s="2"/>
      <c r="J524" s="2"/>
      <c r="K524" s="2"/>
      <c r="L524" s="2"/>
    </row>
    <row r="525" spans="6:12">
      <c r="F525" s="2"/>
      <c r="G525" s="2"/>
      <c r="H525" s="2"/>
      <c r="I525" s="2"/>
      <c r="J525" s="2"/>
      <c r="K525" s="2"/>
      <c r="L525" s="2"/>
    </row>
    <row r="526" spans="6:12">
      <c r="F526" s="2"/>
      <c r="G526" s="2"/>
      <c r="H526" s="2"/>
      <c r="I526" s="2"/>
      <c r="J526" s="2"/>
      <c r="K526" s="2"/>
      <c r="L526" s="2"/>
    </row>
    <row r="527" spans="6:12">
      <c r="F527" s="2"/>
      <c r="G527" s="2"/>
      <c r="H527" s="2"/>
      <c r="I527" s="2"/>
      <c r="J527" s="2"/>
      <c r="K527" s="2"/>
      <c r="L527" s="2"/>
    </row>
    <row r="528" spans="6:12">
      <c r="F528" s="2"/>
      <c r="G528" s="2"/>
      <c r="H528" s="2"/>
      <c r="I528" s="2"/>
      <c r="J528" s="2"/>
      <c r="K528" s="2"/>
      <c r="L528" s="2"/>
    </row>
    <row r="529" spans="6:12">
      <c r="F529" s="2"/>
      <c r="G529" s="2"/>
      <c r="H529" s="2"/>
      <c r="I529" s="2"/>
      <c r="J529" s="2"/>
      <c r="K529" s="2"/>
      <c r="L529" s="2"/>
    </row>
    <row r="530" spans="6:12">
      <c r="F530" s="2"/>
      <c r="G530" s="2"/>
      <c r="H530" s="2"/>
      <c r="I530" s="2"/>
      <c r="J530" s="2"/>
      <c r="K530" s="2"/>
      <c r="L530" s="2"/>
    </row>
    <row r="531" spans="6:12">
      <c r="F531" s="2"/>
      <c r="G531" s="2"/>
      <c r="H531" s="2"/>
      <c r="I531" s="2"/>
      <c r="J531" s="2"/>
      <c r="K531" s="2"/>
      <c r="L531" s="2"/>
    </row>
    <row r="532" spans="6:12">
      <c r="F532" s="2"/>
      <c r="G532" s="2"/>
      <c r="H532" s="2"/>
      <c r="I532" s="2"/>
      <c r="J532" s="2"/>
      <c r="K532" s="2"/>
      <c r="L532" s="2"/>
    </row>
    <row r="533" spans="6:12">
      <c r="F533" s="2"/>
      <c r="G533" s="2"/>
      <c r="H533" s="2"/>
      <c r="I533" s="2"/>
      <c r="J533" s="2"/>
      <c r="K533" s="2"/>
      <c r="L533" s="2"/>
    </row>
    <row r="534" spans="6:12">
      <c r="F534" s="2"/>
      <c r="G534" s="2"/>
      <c r="H534" s="2"/>
      <c r="I534" s="2"/>
      <c r="J534" s="2"/>
      <c r="K534" s="2"/>
      <c r="L534" s="2"/>
    </row>
    <row r="535" spans="6:12">
      <c r="F535" s="2"/>
      <c r="G535" s="2"/>
      <c r="H535" s="2"/>
      <c r="I535" s="2"/>
      <c r="J535" s="2"/>
      <c r="K535" s="2"/>
      <c r="L535" s="2"/>
    </row>
    <row r="536" spans="6:12">
      <c r="F536" s="2"/>
      <c r="G536" s="2"/>
      <c r="H536" s="2"/>
      <c r="I536" s="2"/>
      <c r="J536" s="2"/>
      <c r="K536" s="2"/>
      <c r="L536" s="2"/>
    </row>
    <row r="537" spans="6:12">
      <c r="F537" s="2"/>
      <c r="G537" s="2"/>
      <c r="H537" s="2"/>
      <c r="I537" s="2"/>
      <c r="J537" s="2"/>
      <c r="K537" s="2"/>
      <c r="L537" s="2"/>
    </row>
    <row r="538" spans="6:12">
      <c r="F538" s="2"/>
      <c r="G538" s="2"/>
      <c r="H538" s="2"/>
      <c r="I538" s="2"/>
      <c r="J538" s="2"/>
      <c r="K538" s="2"/>
      <c r="L538" s="2"/>
    </row>
    <row r="539" spans="6:12">
      <c r="F539" s="2"/>
      <c r="G539" s="2"/>
      <c r="H539" s="2"/>
      <c r="I539" s="2"/>
      <c r="J539" s="2"/>
      <c r="K539" s="2"/>
      <c r="L539" s="2"/>
    </row>
    <row r="540" spans="6:12">
      <c r="F540" s="2"/>
      <c r="G540" s="2"/>
      <c r="H540" s="2"/>
      <c r="I540" s="2"/>
      <c r="J540" s="2"/>
      <c r="K540" s="2"/>
      <c r="L540" s="2"/>
    </row>
    <row r="541" spans="6:12">
      <c r="F541" s="2"/>
      <c r="G541" s="2"/>
      <c r="H541" s="2"/>
      <c r="I541" s="2"/>
      <c r="J541" s="2"/>
      <c r="K541" s="2"/>
      <c r="L541" s="2"/>
    </row>
    <row r="542" spans="6:12">
      <c r="F542" s="2"/>
      <c r="G542" s="2"/>
      <c r="H542" s="2"/>
      <c r="I542" s="2"/>
      <c r="J542" s="2"/>
      <c r="K542" s="2"/>
      <c r="L542" s="2"/>
    </row>
    <row r="543" spans="6:12">
      <c r="F543" s="2"/>
      <c r="G543" s="2"/>
      <c r="H543" s="2"/>
      <c r="I543" s="2"/>
      <c r="J543" s="2"/>
      <c r="K543" s="2"/>
      <c r="L543" s="2"/>
    </row>
    <row r="544" spans="6:12">
      <c r="F544" s="2"/>
      <c r="G544" s="2"/>
      <c r="H544" s="2"/>
      <c r="I544" s="2"/>
      <c r="J544" s="2"/>
      <c r="K544" s="2"/>
      <c r="L544" s="2"/>
    </row>
    <row r="545" spans="6:12">
      <c r="F545" s="2"/>
      <c r="G545" s="2"/>
      <c r="H545" s="2"/>
      <c r="I545" s="2"/>
      <c r="J545" s="2"/>
      <c r="K545" s="2"/>
      <c r="L545" s="2"/>
    </row>
    <row r="546" spans="6:12">
      <c r="F546" s="2"/>
      <c r="G546" s="2"/>
      <c r="H546" s="2"/>
      <c r="I546" s="2"/>
      <c r="J546" s="2"/>
      <c r="K546" s="2"/>
      <c r="L546" s="2"/>
    </row>
    <row r="547" spans="6:12">
      <c r="F547" s="2"/>
      <c r="G547" s="2"/>
      <c r="H547" s="2"/>
      <c r="I547" s="2"/>
      <c r="J547" s="2"/>
      <c r="K547" s="2"/>
      <c r="L547" s="2"/>
    </row>
    <row r="548" spans="6:12">
      <c r="F548" s="2"/>
      <c r="G548" s="2"/>
      <c r="H548" s="2"/>
      <c r="I548" s="2"/>
      <c r="J548" s="2"/>
      <c r="K548" s="2"/>
      <c r="L548" s="2"/>
    </row>
    <row r="549" spans="6:12">
      <c r="F549" s="2"/>
      <c r="G549" s="2"/>
      <c r="H549" s="2"/>
      <c r="I549" s="2"/>
      <c r="J549" s="2"/>
      <c r="K549" s="2"/>
      <c r="L549" s="2"/>
    </row>
    <row r="550" spans="6:12">
      <c r="F550" s="2"/>
      <c r="G550" s="2"/>
      <c r="H550" s="2"/>
      <c r="I550" s="2"/>
      <c r="J550" s="2"/>
      <c r="K550" s="2"/>
      <c r="L550" s="2"/>
    </row>
    <row r="551" spans="6:12">
      <c r="F551" s="2"/>
      <c r="G551" s="2"/>
      <c r="H551" s="2"/>
      <c r="I551" s="2"/>
      <c r="J551" s="2"/>
      <c r="K551" s="2"/>
      <c r="L551" s="2"/>
    </row>
    <row r="552" spans="6:12">
      <c r="F552" s="2"/>
      <c r="G552" s="2"/>
      <c r="H552" s="2"/>
      <c r="I552" s="2"/>
      <c r="J552" s="2"/>
      <c r="K552" s="2"/>
      <c r="L552" s="2"/>
    </row>
    <row r="553" spans="6:12">
      <c r="F553" s="2"/>
      <c r="G553" s="2"/>
      <c r="H553" s="2"/>
      <c r="I553" s="2"/>
      <c r="J553" s="2"/>
      <c r="K553" s="2"/>
      <c r="L553" s="2"/>
    </row>
    <row r="554" spans="6:12">
      <c r="F554" s="2"/>
      <c r="G554" s="2"/>
      <c r="H554" s="2"/>
      <c r="I554" s="2"/>
      <c r="J554" s="2"/>
      <c r="K554" s="2"/>
      <c r="L554" s="2"/>
    </row>
    <row r="555" spans="6:12">
      <c r="F555" s="2"/>
      <c r="G555" s="2"/>
      <c r="H555" s="2"/>
      <c r="I555" s="2"/>
      <c r="J555" s="2"/>
      <c r="K555" s="2"/>
      <c r="L555" s="2"/>
    </row>
    <row r="556" spans="6:12">
      <c r="F556" s="2"/>
      <c r="G556" s="2"/>
      <c r="H556" s="2"/>
      <c r="I556" s="2"/>
      <c r="J556" s="2"/>
      <c r="K556" s="2"/>
      <c r="L556" s="2"/>
    </row>
    <row r="557" spans="6:12">
      <c r="F557" s="2"/>
      <c r="G557" s="2"/>
      <c r="H557" s="2"/>
      <c r="I557" s="2"/>
      <c r="J557" s="2"/>
      <c r="K557" s="2"/>
      <c r="L557" s="2"/>
    </row>
    <row r="558" spans="6:12">
      <c r="F558" s="2"/>
      <c r="G558" s="2"/>
      <c r="H558" s="2"/>
      <c r="I558" s="2"/>
      <c r="J558" s="2"/>
      <c r="K558" s="2"/>
      <c r="L558" s="2"/>
    </row>
    <row r="559" spans="6:12">
      <c r="F559" s="2"/>
      <c r="G559" s="2"/>
      <c r="H559" s="2"/>
      <c r="I559" s="2"/>
      <c r="J559" s="2"/>
      <c r="K559" s="2"/>
      <c r="L559" s="2"/>
    </row>
    <row r="560" spans="6:12">
      <c r="F560" s="2"/>
      <c r="G560" s="2"/>
      <c r="H560" s="2"/>
      <c r="I560" s="2"/>
      <c r="J560" s="2"/>
      <c r="K560" s="2"/>
      <c r="L560" s="2"/>
    </row>
    <row r="561" spans="6:12">
      <c r="F561" s="2"/>
      <c r="G561" s="2"/>
      <c r="H561" s="2"/>
      <c r="I561" s="2"/>
      <c r="J561" s="2"/>
      <c r="K561" s="2"/>
      <c r="L561" s="2"/>
    </row>
    <row r="562" spans="6:12">
      <c r="F562" s="2"/>
      <c r="G562" s="2"/>
      <c r="H562" s="2"/>
      <c r="I562" s="2"/>
      <c r="J562" s="2"/>
      <c r="K562" s="2"/>
      <c r="L562" s="2"/>
    </row>
    <row r="563" spans="6:12">
      <c r="F563" s="2"/>
      <c r="G563" s="2"/>
      <c r="H563" s="2"/>
      <c r="I563" s="2"/>
      <c r="J563" s="2"/>
      <c r="K563" s="2"/>
      <c r="L563" s="2"/>
    </row>
    <row r="564" spans="6:12">
      <c r="F564" s="2"/>
      <c r="G564" s="2"/>
      <c r="H564" s="2"/>
      <c r="I564" s="2"/>
      <c r="J564" s="2"/>
      <c r="K564" s="2"/>
      <c r="L564" s="2"/>
    </row>
    <row r="565" spans="6:12">
      <c r="F565" s="2"/>
      <c r="G565" s="2"/>
      <c r="H565" s="2"/>
      <c r="I565" s="2"/>
      <c r="J565" s="2"/>
      <c r="K565" s="2"/>
      <c r="L565" s="2"/>
    </row>
    <row r="566" spans="6:12">
      <c r="F566" s="2"/>
      <c r="G566" s="2"/>
      <c r="H566" s="2"/>
      <c r="I566" s="2"/>
      <c r="J566" s="2"/>
      <c r="K566" s="2"/>
      <c r="L566" s="2"/>
    </row>
    <row r="567" spans="6:12">
      <c r="F567" s="2"/>
      <c r="G567" s="2"/>
      <c r="H567" s="2"/>
      <c r="I567" s="2"/>
      <c r="J567" s="2"/>
      <c r="K567" s="2"/>
      <c r="L567" s="2"/>
    </row>
    <row r="568" spans="6:12">
      <c r="F568" s="2"/>
      <c r="G568" s="2"/>
      <c r="H568" s="2"/>
      <c r="I568" s="2"/>
      <c r="J568" s="2"/>
      <c r="K568" s="2"/>
      <c r="L568" s="2"/>
    </row>
    <row r="569" spans="6:12">
      <c r="F569" s="2"/>
      <c r="G569" s="2"/>
      <c r="H569" s="2"/>
      <c r="I569" s="2"/>
      <c r="J569" s="2"/>
      <c r="K569" s="2"/>
      <c r="L569" s="2"/>
    </row>
    <row r="570" spans="6:12">
      <c r="F570" s="2"/>
      <c r="G570" s="2"/>
      <c r="H570" s="2"/>
      <c r="I570" s="2"/>
      <c r="J570" s="2"/>
      <c r="K570" s="2"/>
      <c r="L570" s="2"/>
    </row>
    <row r="571" spans="6:12">
      <c r="F571" s="2"/>
      <c r="G571" s="2"/>
      <c r="H571" s="2"/>
      <c r="I571" s="2"/>
      <c r="J571" s="2"/>
      <c r="K571" s="2"/>
      <c r="L571" s="2"/>
    </row>
    <row r="572" spans="6:12">
      <c r="F572" s="2"/>
      <c r="G572" s="2"/>
      <c r="H572" s="2"/>
      <c r="I572" s="2"/>
      <c r="J572" s="2"/>
      <c r="K572" s="2"/>
      <c r="L572" s="2"/>
    </row>
    <row r="573" spans="6:12">
      <c r="F573" s="2"/>
      <c r="G573" s="2"/>
      <c r="H573" s="2"/>
      <c r="I573" s="2"/>
      <c r="J573" s="2"/>
      <c r="K573" s="2"/>
      <c r="L573" s="2"/>
    </row>
    <row r="574" spans="6:12">
      <c r="F574" s="2"/>
      <c r="G574" s="2"/>
      <c r="H574" s="2"/>
      <c r="I574" s="2"/>
      <c r="J574" s="2"/>
      <c r="K574" s="2"/>
      <c r="L574" s="2"/>
    </row>
    <row r="575" spans="6:12">
      <c r="F575" s="2"/>
      <c r="G575" s="2"/>
      <c r="H575" s="2"/>
      <c r="I575" s="2"/>
      <c r="J575" s="2"/>
      <c r="K575" s="2"/>
      <c r="L575" s="2"/>
    </row>
    <row r="576" spans="6:12">
      <c r="F576" s="2"/>
      <c r="G576" s="2"/>
      <c r="H576" s="2"/>
      <c r="I576" s="2"/>
      <c r="J576" s="2"/>
      <c r="K576" s="2"/>
      <c r="L576" s="2"/>
    </row>
    <row r="577" spans="6:12">
      <c r="F577" s="2"/>
      <c r="G577" s="2"/>
      <c r="H577" s="2"/>
      <c r="I577" s="2"/>
      <c r="J577" s="2"/>
      <c r="K577" s="2"/>
      <c r="L577" s="2"/>
    </row>
    <row r="578" spans="6:12">
      <c r="F578" s="2"/>
      <c r="G578" s="2"/>
      <c r="H578" s="2"/>
      <c r="I578" s="2"/>
      <c r="J578" s="2"/>
      <c r="K578" s="2"/>
      <c r="L578" s="2"/>
    </row>
    <row r="579" spans="6:12">
      <c r="F579" s="2"/>
      <c r="G579" s="2"/>
      <c r="H579" s="2"/>
      <c r="I579" s="2"/>
      <c r="J579" s="2"/>
      <c r="K579" s="2"/>
      <c r="L579" s="2"/>
    </row>
    <row r="580" spans="6:12">
      <c r="F580" s="2"/>
      <c r="G580" s="2"/>
      <c r="H580" s="2"/>
      <c r="I580" s="2"/>
      <c r="J580" s="2"/>
      <c r="K580" s="2"/>
      <c r="L580" s="2"/>
    </row>
    <row r="581" spans="6:12">
      <c r="F581" s="2"/>
      <c r="G581" s="2"/>
      <c r="H581" s="2"/>
      <c r="I581" s="2"/>
      <c r="J581" s="2"/>
      <c r="K581" s="2"/>
      <c r="L581" s="2"/>
    </row>
    <row r="582" spans="6:12">
      <c r="F582" s="2"/>
      <c r="G582" s="2"/>
      <c r="H582" s="2"/>
      <c r="I582" s="2"/>
      <c r="J582" s="2"/>
      <c r="K582" s="2"/>
      <c r="L582" s="2"/>
    </row>
    <row r="583" spans="6:12">
      <c r="F583" s="2"/>
      <c r="G583" s="2"/>
      <c r="H583" s="2"/>
      <c r="I583" s="2"/>
      <c r="J583" s="2"/>
      <c r="K583" s="2"/>
      <c r="L583" s="2"/>
    </row>
    <row r="584" spans="6:12">
      <c r="F584" s="2"/>
      <c r="G584" s="2"/>
      <c r="H584" s="2"/>
      <c r="I584" s="2"/>
      <c r="J584" s="2"/>
      <c r="K584" s="2"/>
      <c r="L584" s="2"/>
    </row>
    <row r="585" spans="6:12">
      <c r="F585" s="2"/>
      <c r="G585" s="2"/>
      <c r="H585" s="2"/>
      <c r="I585" s="2"/>
      <c r="J585" s="2"/>
      <c r="K585" s="2"/>
      <c r="L585" s="2"/>
    </row>
    <row r="586" spans="6:12">
      <c r="F586" s="2"/>
      <c r="G586" s="2"/>
      <c r="H586" s="2"/>
      <c r="I586" s="2"/>
      <c r="J586" s="2"/>
      <c r="K586" s="2"/>
      <c r="L586" s="2"/>
    </row>
    <row r="587" spans="6:12">
      <c r="F587" s="2"/>
      <c r="G587" s="2"/>
      <c r="H587" s="2"/>
      <c r="I587" s="2"/>
      <c r="J587" s="2"/>
      <c r="K587" s="2"/>
      <c r="L587" s="2"/>
    </row>
    <row r="588" spans="6:12">
      <c r="F588" s="2"/>
      <c r="G588" s="2"/>
      <c r="H588" s="2"/>
      <c r="I588" s="2"/>
      <c r="J588" s="2"/>
      <c r="K588" s="2"/>
      <c r="L588" s="2"/>
    </row>
    <row r="589" spans="6:12">
      <c r="F589" s="2"/>
      <c r="G589" s="2"/>
      <c r="H589" s="2"/>
      <c r="I589" s="2"/>
      <c r="J589" s="2"/>
      <c r="K589" s="2"/>
      <c r="L589" s="2"/>
    </row>
    <row r="590" spans="6:12">
      <c r="F590" s="2"/>
      <c r="G590" s="2"/>
      <c r="H590" s="2"/>
      <c r="I590" s="2"/>
      <c r="J590" s="2"/>
      <c r="K590" s="2"/>
      <c r="L590" s="2"/>
    </row>
    <row r="591" spans="6:12">
      <c r="F591" s="2"/>
      <c r="G591" s="2"/>
      <c r="H591" s="2"/>
      <c r="I591" s="2"/>
      <c r="J591" s="2"/>
      <c r="K591" s="2"/>
      <c r="L591" s="2"/>
    </row>
    <row r="592" spans="6:12">
      <c r="F592" s="2"/>
      <c r="G592" s="2"/>
      <c r="H592" s="2"/>
      <c r="I592" s="2"/>
      <c r="J592" s="2"/>
      <c r="K592" s="2"/>
      <c r="L592" s="2"/>
    </row>
    <row r="593" spans="6:12">
      <c r="F593" s="2"/>
      <c r="G593" s="2"/>
      <c r="H593" s="2"/>
      <c r="I593" s="2"/>
      <c r="J593" s="2"/>
      <c r="K593" s="2"/>
      <c r="L593" s="2"/>
    </row>
    <row r="594" spans="6:12">
      <c r="F594" s="2"/>
      <c r="G594" s="2"/>
      <c r="H594" s="2"/>
      <c r="I594" s="2"/>
      <c r="J594" s="2"/>
      <c r="K594" s="2"/>
      <c r="L594" s="2"/>
    </row>
    <row r="595" spans="6:12">
      <c r="F595" s="2"/>
      <c r="G595" s="2"/>
      <c r="H595" s="2"/>
      <c r="I595" s="2"/>
      <c r="J595" s="2"/>
      <c r="K595" s="2"/>
      <c r="L595" s="2"/>
    </row>
    <row r="596" spans="6:12">
      <c r="F596" s="2"/>
      <c r="G596" s="2"/>
      <c r="H596" s="2"/>
      <c r="I596" s="2"/>
      <c r="J596" s="2"/>
      <c r="K596" s="2"/>
      <c r="L596" s="2"/>
    </row>
    <row r="597" spans="6:12">
      <c r="F597" s="2"/>
      <c r="G597" s="2"/>
      <c r="H597" s="2"/>
      <c r="I597" s="2"/>
      <c r="J597" s="2"/>
      <c r="K597" s="2"/>
      <c r="L597" s="2"/>
    </row>
    <row r="598" spans="6:12">
      <c r="F598" s="2"/>
      <c r="G598" s="2"/>
      <c r="H598" s="2"/>
      <c r="I598" s="2"/>
      <c r="J598" s="2"/>
      <c r="K598" s="2"/>
      <c r="L598" s="2"/>
    </row>
    <row r="599" spans="6:12">
      <c r="F599" s="2"/>
      <c r="G599" s="2"/>
      <c r="H599" s="2"/>
      <c r="I599" s="2"/>
      <c r="J599" s="2"/>
      <c r="K599" s="2"/>
      <c r="L599" s="2"/>
    </row>
    <row r="600" spans="6:12">
      <c r="F600" s="2"/>
      <c r="G600" s="2"/>
      <c r="H600" s="2"/>
      <c r="I600" s="2"/>
      <c r="J600" s="2"/>
      <c r="K600" s="2"/>
      <c r="L600" s="2"/>
    </row>
    <row r="601" spans="6:12">
      <c r="F601" s="2"/>
      <c r="G601" s="2"/>
      <c r="H601" s="2"/>
      <c r="I601" s="2"/>
      <c r="J601" s="2"/>
      <c r="K601" s="2"/>
      <c r="L601" s="2"/>
    </row>
    <row r="602" spans="6:12">
      <c r="F602" s="2"/>
      <c r="G602" s="2"/>
      <c r="H602" s="2"/>
      <c r="I602" s="2"/>
      <c r="J602" s="2"/>
      <c r="K602" s="2"/>
      <c r="L602" s="2"/>
    </row>
    <row r="603" spans="6:12">
      <c r="F603" s="2"/>
      <c r="G603" s="2"/>
      <c r="H603" s="2"/>
      <c r="I603" s="2"/>
      <c r="J603" s="2"/>
      <c r="K603" s="2"/>
      <c r="L603" s="2"/>
    </row>
    <row r="604" spans="6:12">
      <c r="F604" s="2"/>
      <c r="G604" s="2"/>
      <c r="H604" s="2"/>
      <c r="I604" s="2"/>
      <c r="J604" s="2"/>
      <c r="K604" s="2"/>
      <c r="L604" s="2"/>
    </row>
    <row r="605" spans="6:12">
      <c r="F605" s="2"/>
      <c r="G605" s="2"/>
      <c r="H605" s="2"/>
      <c r="I605" s="2"/>
      <c r="J605" s="2"/>
      <c r="K605" s="2"/>
      <c r="L605" s="2"/>
    </row>
    <row r="606" spans="6:12">
      <c r="F606" s="2"/>
      <c r="G606" s="2"/>
      <c r="H606" s="2"/>
      <c r="I606" s="2"/>
      <c r="J606" s="2"/>
      <c r="K606" s="2"/>
      <c r="L606" s="2"/>
    </row>
    <row r="607" spans="6:12">
      <c r="F607" s="2"/>
      <c r="G607" s="2"/>
      <c r="H607" s="2"/>
      <c r="I607" s="2"/>
      <c r="J607" s="2"/>
      <c r="K607" s="2"/>
      <c r="L607" s="2"/>
    </row>
    <row r="608" spans="6:12">
      <c r="F608" s="2"/>
      <c r="G608" s="2"/>
      <c r="H608" s="2"/>
      <c r="I608" s="2"/>
      <c r="J608" s="2"/>
      <c r="K608" s="2"/>
      <c r="L608" s="2"/>
    </row>
    <row r="609" spans="6:12">
      <c r="F609" s="2"/>
      <c r="G609" s="2"/>
      <c r="H609" s="2"/>
      <c r="I609" s="2"/>
      <c r="J609" s="2"/>
      <c r="K609" s="2"/>
      <c r="L609" s="2"/>
    </row>
    <row r="610" spans="6:12">
      <c r="F610" s="2"/>
      <c r="G610" s="2"/>
      <c r="H610" s="2"/>
      <c r="I610" s="2"/>
      <c r="J610" s="2"/>
      <c r="K610" s="2"/>
      <c r="L610" s="2"/>
    </row>
    <row r="611" spans="6:12">
      <c r="F611" s="2"/>
      <c r="G611" s="2"/>
      <c r="H611" s="2"/>
      <c r="I611" s="2"/>
      <c r="J611" s="2"/>
      <c r="K611" s="2"/>
      <c r="L611" s="2"/>
    </row>
    <row r="612" spans="6:12">
      <c r="F612" s="2"/>
      <c r="G612" s="2"/>
      <c r="H612" s="2"/>
      <c r="I612" s="2"/>
      <c r="J612" s="2"/>
      <c r="K612" s="2"/>
      <c r="L612" s="2"/>
    </row>
    <row r="613" spans="6:12">
      <c r="F613" s="2"/>
      <c r="G613" s="2"/>
      <c r="H613" s="2"/>
      <c r="I613" s="2"/>
      <c r="J613" s="2"/>
      <c r="K613" s="2"/>
      <c r="L613" s="2"/>
    </row>
    <row r="614" spans="6:12">
      <c r="F614" s="2"/>
      <c r="G614" s="2"/>
      <c r="H614" s="2"/>
      <c r="I614" s="2"/>
      <c r="J614" s="2"/>
      <c r="K614" s="2"/>
      <c r="L614" s="2"/>
    </row>
    <row r="615" spans="6:12">
      <c r="F615" s="2"/>
      <c r="G615" s="2"/>
      <c r="H615" s="2"/>
      <c r="I615" s="2"/>
      <c r="J615" s="2"/>
      <c r="K615" s="2"/>
      <c r="L615" s="2"/>
    </row>
    <row r="616" spans="6:12">
      <c r="F616" s="2"/>
      <c r="G616" s="2"/>
      <c r="H616" s="2"/>
      <c r="I616" s="2"/>
      <c r="J616" s="2"/>
      <c r="K616" s="2"/>
      <c r="L616" s="2"/>
    </row>
    <row r="617" spans="6:12">
      <c r="F617" s="2"/>
      <c r="G617" s="2"/>
      <c r="H617" s="2"/>
      <c r="I617" s="2"/>
      <c r="J617" s="2"/>
      <c r="K617" s="2"/>
      <c r="L617" s="2"/>
    </row>
    <row r="618" spans="6:12">
      <c r="F618" s="2"/>
      <c r="G618" s="2"/>
      <c r="H618" s="2"/>
      <c r="I618" s="2"/>
      <c r="J618" s="2"/>
      <c r="K618" s="2"/>
      <c r="L618" s="2"/>
    </row>
    <row r="619" spans="6:12">
      <c r="F619" s="2"/>
      <c r="G619" s="2"/>
      <c r="H619" s="2"/>
      <c r="I619" s="2"/>
      <c r="J619" s="2"/>
      <c r="K619" s="2"/>
      <c r="L619" s="2"/>
    </row>
    <row r="620" spans="6:12">
      <c r="F620" s="2"/>
      <c r="G620" s="2"/>
      <c r="H620" s="2"/>
      <c r="I620" s="2"/>
      <c r="J620" s="2"/>
      <c r="K620" s="2"/>
      <c r="L620" s="2"/>
    </row>
    <row r="621" spans="6:12">
      <c r="F621" s="2"/>
      <c r="G621" s="2"/>
      <c r="H621" s="2"/>
      <c r="I621" s="2"/>
      <c r="J621" s="2"/>
      <c r="K621" s="2"/>
      <c r="L621" s="2"/>
    </row>
    <row r="622" spans="6:12">
      <c r="F622" s="2"/>
      <c r="G622" s="2"/>
      <c r="H622" s="2"/>
      <c r="I622" s="2"/>
      <c r="J622" s="2"/>
      <c r="K622" s="2"/>
      <c r="L622" s="2"/>
    </row>
    <row r="623" spans="6:12">
      <c r="F623" s="2"/>
      <c r="G623" s="2"/>
      <c r="H623" s="2"/>
      <c r="I623" s="2"/>
      <c r="J623" s="2"/>
      <c r="K623" s="2"/>
      <c r="L623" s="2"/>
    </row>
    <row r="624" spans="6:12">
      <c r="F624" s="2"/>
      <c r="G624" s="2"/>
      <c r="H624" s="2"/>
      <c r="I624" s="2"/>
      <c r="J624" s="2"/>
      <c r="K624" s="2"/>
      <c r="L624" s="2"/>
    </row>
    <row r="625" spans="6:12">
      <c r="F625" s="2"/>
      <c r="G625" s="2"/>
      <c r="H625" s="2"/>
      <c r="I625" s="2"/>
      <c r="J625" s="2"/>
      <c r="K625" s="2"/>
      <c r="L625" s="2"/>
    </row>
    <row r="626" spans="6:12">
      <c r="F626" s="2"/>
      <c r="G626" s="2"/>
      <c r="H626" s="2"/>
      <c r="I626" s="2"/>
      <c r="J626" s="2"/>
      <c r="K626" s="2"/>
      <c r="L626" s="2"/>
    </row>
    <row r="627" spans="6:12">
      <c r="F627" s="2"/>
      <c r="G627" s="2"/>
      <c r="H627" s="2"/>
      <c r="I627" s="2"/>
      <c r="J627" s="2"/>
      <c r="K627" s="2"/>
      <c r="L627" s="2"/>
    </row>
    <row r="628" spans="6:12">
      <c r="F628" s="2"/>
      <c r="G628" s="2"/>
      <c r="H628" s="2"/>
      <c r="I628" s="2"/>
      <c r="J628" s="2"/>
      <c r="K628" s="2"/>
      <c r="L628" s="2"/>
    </row>
    <row r="629" spans="6:12">
      <c r="F629" s="2"/>
      <c r="G629" s="2"/>
      <c r="H629" s="2"/>
      <c r="I629" s="2"/>
      <c r="J629" s="2"/>
      <c r="K629" s="2"/>
      <c r="L629" s="2"/>
    </row>
    <row r="630" spans="6:12">
      <c r="F630" s="2"/>
      <c r="G630" s="2"/>
      <c r="H630" s="2"/>
      <c r="I630" s="2"/>
      <c r="J630" s="2"/>
      <c r="K630" s="2"/>
      <c r="L630" s="2"/>
    </row>
    <row r="631" spans="6:12">
      <c r="F631" s="2"/>
      <c r="G631" s="2"/>
      <c r="H631" s="2"/>
      <c r="I631" s="2"/>
      <c r="J631" s="2"/>
      <c r="K631" s="2"/>
      <c r="L631" s="2"/>
    </row>
    <row r="632" spans="6:12">
      <c r="F632" s="2"/>
      <c r="G632" s="2"/>
      <c r="H632" s="2"/>
      <c r="I632" s="2"/>
      <c r="J632" s="2"/>
      <c r="K632" s="2"/>
      <c r="L632" s="2"/>
    </row>
    <row r="633" spans="6:12">
      <c r="F633" s="2"/>
      <c r="G633" s="2"/>
      <c r="H633" s="2"/>
      <c r="I633" s="2"/>
      <c r="J633" s="2"/>
      <c r="K633" s="2"/>
      <c r="L633" s="2"/>
    </row>
    <row r="634" spans="6:12">
      <c r="F634" s="2"/>
      <c r="G634" s="2"/>
      <c r="H634" s="2"/>
      <c r="I634" s="2"/>
      <c r="J634" s="2"/>
      <c r="K634" s="2"/>
      <c r="L634" s="2"/>
    </row>
    <row r="635" spans="6:12">
      <c r="F635" s="2"/>
      <c r="G635" s="2"/>
      <c r="H635" s="2"/>
      <c r="I635" s="2"/>
      <c r="J635" s="2"/>
      <c r="K635" s="2"/>
      <c r="L635" s="2"/>
    </row>
    <row r="636" spans="6:12">
      <c r="F636" s="2"/>
      <c r="G636" s="2"/>
      <c r="H636" s="2"/>
      <c r="I636" s="2"/>
      <c r="J636" s="2"/>
      <c r="K636" s="2"/>
      <c r="L636" s="2"/>
    </row>
    <row r="637" spans="6:12">
      <c r="F637" s="2"/>
      <c r="G637" s="2"/>
      <c r="H637" s="2"/>
      <c r="I637" s="2"/>
      <c r="J637" s="2"/>
      <c r="K637" s="2"/>
      <c r="L637" s="2"/>
    </row>
    <row r="638" spans="6:12">
      <c r="F638" s="2"/>
      <c r="G638" s="2"/>
      <c r="H638" s="2"/>
      <c r="I638" s="2"/>
      <c r="J638" s="2"/>
      <c r="K638" s="2"/>
      <c r="L638" s="2"/>
    </row>
    <row r="639" spans="6:12">
      <c r="F639" s="2"/>
      <c r="G639" s="2"/>
      <c r="H639" s="2"/>
      <c r="I639" s="2"/>
      <c r="J639" s="2"/>
      <c r="K639" s="2"/>
      <c r="L639" s="2"/>
    </row>
    <row r="640" spans="6:12">
      <c r="F640" s="2"/>
      <c r="G640" s="2"/>
      <c r="H640" s="2"/>
      <c r="I640" s="2"/>
      <c r="J640" s="2"/>
      <c r="K640" s="2"/>
      <c r="L640" s="2"/>
    </row>
    <row r="641" spans="6:12">
      <c r="F641" s="2"/>
      <c r="G641" s="2"/>
      <c r="H641" s="2"/>
      <c r="I641" s="2"/>
      <c r="J641" s="2"/>
      <c r="K641" s="2"/>
      <c r="L641" s="2"/>
    </row>
    <row r="642" spans="6:12">
      <c r="F642" s="2"/>
      <c r="G642" s="2"/>
      <c r="H642" s="2"/>
      <c r="I642" s="2"/>
      <c r="J642" s="2"/>
      <c r="K642" s="2"/>
      <c r="L642" s="2"/>
    </row>
    <row r="643" spans="6:12">
      <c r="F643" s="2"/>
      <c r="G643" s="2"/>
      <c r="H643" s="2"/>
      <c r="I643" s="2"/>
      <c r="J643" s="2"/>
      <c r="K643" s="2"/>
      <c r="L643" s="2"/>
    </row>
    <row r="644" spans="6:12">
      <c r="F644" s="2"/>
      <c r="G644" s="2"/>
      <c r="H644" s="2"/>
      <c r="I644" s="2"/>
      <c r="J644" s="2"/>
      <c r="K644" s="2"/>
      <c r="L644" s="2"/>
    </row>
    <row r="645" spans="6:12">
      <c r="F645" s="2"/>
      <c r="G645" s="2"/>
      <c r="H645" s="2"/>
      <c r="I645" s="2"/>
      <c r="J645" s="2"/>
      <c r="K645" s="2"/>
      <c r="L645" s="2"/>
    </row>
    <row r="646" spans="6:12">
      <c r="F646" s="2"/>
      <c r="G646" s="2"/>
      <c r="H646" s="2"/>
      <c r="I646" s="2"/>
      <c r="J646" s="2"/>
      <c r="K646" s="2"/>
      <c r="L646" s="2"/>
    </row>
    <row r="647" spans="6:12">
      <c r="F647" s="2"/>
      <c r="G647" s="2"/>
      <c r="H647" s="2"/>
      <c r="I647" s="2"/>
      <c r="J647" s="2"/>
      <c r="K647" s="2"/>
      <c r="L647" s="2"/>
    </row>
    <row r="648" spans="6:12">
      <c r="F648" s="2"/>
      <c r="G648" s="2"/>
      <c r="H648" s="2"/>
      <c r="I648" s="2"/>
      <c r="J648" s="2"/>
      <c r="K648" s="2"/>
      <c r="L648" s="2"/>
    </row>
    <row r="649" spans="6:12">
      <c r="F649" s="2"/>
      <c r="G649" s="2"/>
      <c r="H649" s="2"/>
      <c r="I649" s="2"/>
      <c r="J649" s="2"/>
      <c r="K649" s="2"/>
      <c r="L649" s="2"/>
    </row>
    <row r="650" spans="6:12">
      <c r="F650" s="2"/>
      <c r="G650" s="2"/>
      <c r="H650" s="2"/>
      <c r="I650" s="2"/>
      <c r="J650" s="2"/>
      <c r="K650" s="2"/>
      <c r="L650" s="2"/>
    </row>
    <row r="651" spans="6:12">
      <c r="F651" s="2"/>
      <c r="G651" s="2"/>
      <c r="H651" s="2"/>
      <c r="I651" s="2"/>
      <c r="J651" s="2"/>
      <c r="K651" s="2"/>
      <c r="L651" s="2"/>
    </row>
    <row r="652" spans="6:12">
      <c r="F652" s="2"/>
      <c r="G652" s="2"/>
      <c r="H652" s="2"/>
      <c r="I652" s="2"/>
      <c r="J652" s="2"/>
      <c r="K652" s="2"/>
      <c r="L652" s="2"/>
    </row>
    <row r="653" spans="6:12">
      <c r="F653" s="2"/>
      <c r="G653" s="2"/>
      <c r="H653" s="2"/>
      <c r="I653" s="2"/>
      <c r="J653" s="2"/>
      <c r="K653" s="2"/>
      <c r="L653" s="2"/>
    </row>
    <row r="654" spans="6:12">
      <c r="F654" s="2"/>
      <c r="G654" s="2"/>
      <c r="H654" s="2"/>
      <c r="I654" s="2"/>
      <c r="J654" s="2"/>
      <c r="K654" s="2"/>
      <c r="L654" s="2"/>
    </row>
    <row r="655" spans="6:12">
      <c r="F655" s="2"/>
      <c r="G655" s="2"/>
      <c r="H655" s="2"/>
      <c r="I655" s="2"/>
      <c r="J655" s="2"/>
      <c r="K655" s="2"/>
      <c r="L655" s="2"/>
    </row>
    <row r="656" spans="6:12">
      <c r="F656" s="2"/>
      <c r="G656" s="2"/>
      <c r="H656" s="2"/>
      <c r="I656" s="2"/>
      <c r="J656" s="2"/>
      <c r="K656" s="2"/>
      <c r="L656" s="2"/>
    </row>
    <row r="657" spans="6:12">
      <c r="F657" s="2"/>
      <c r="G657" s="2"/>
      <c r="H657" s="2"/>
      <c r="I657" s="2"/>
      <c r="J657" s="2"/>
      <c r="K657" s="2"/>
      <c r="L657" s="2"/>
    </row>
    <row r="658" spans="6:12">
      <c r="F658" s="2"/>
      <c r="G658" s="2"/>
      <c r="H658" s="2"/>
      <c r="I658" s="2"/>
      <c r="J658" s="2"/>
      <c r="K658" s="2"/>
      <c r="L658" s="2"/>
    </row>
    <row r="659" spans="6:12">
      <c r="F659" s="2"/>
      <c r="G659" s="2"/>
      <c r="H659" s="2"/>
      <c r="I659" s="2"/>
      <c r="J659" s="2"/>
      <c r="K659" s="2"/>
      <c r="L659" s="2"/>
    </row>
    <row r="660" spans="6:12">
      <c r="F660" s="2"/>
      <c r="G660" s="2"/>
      <c r="H660" s="2"/>
      <c r="I660" s="2"/>
      <c r="J660" s="2"/>
      <c r="K660" s="2"/>
      <c r="L660" s="2"/>
    </row>
    <row r="661" spans="6:12">
      <c r="F661" s="2"/>
      <c r="G661" s="2"/>
      <c r="H661" s="2"/>
      <c r="I661" s="2"/>
      <c r="J661" s="2"/>
      <c r="K661" s="2"/>
      <c r="L661" s="2"/>
    </row>
    <row r="662" spans="6:12">
      <c r="F662" s="2"/>
      <c r="G662" s="2"/>
      <c r="H662" s="2"/>
      <c r="I662" s="2"/>
      <c r="J662" s="2"/>
      <c r="K662" s="2"/>
      <c r="L662" s="2"/>
    </row>
    <row r="663" spans="6:12">
      <c r="F663" s="2"/>
      <c r="G663" s="2"/>
      <c r="H663" s="2"/>
      <c r="I663" s="2"/>
      <c r="J663" s="2"/>
      <c r="K663" s="2"/>
      <c r="L663" s="2"/>
    </row>
    <row r="664" spans="6:12">
      <c r="F664" s="2"/>
      <c r="G664" s="2"/>
      <c r="H664" s="2"/>
      <c r="I664" s="2"/>
      <c r="J664" s="2"/>
      <c r="K664" s="2"/>
      <c r="L664" s="2"/>
    </row>
    <row r="665" spans="6:12">
      <c r="F665" s="2"/>
      <c r="G665" s="2"/>
      <c r="H665" s="2"/>
      <c r="I665" s="2"/>
      <c r="J665" s="2"/>
      <c r="K665" s="2"/>
      <c r="L665" s="2"/>
    </row>
    <row r="666" spans="6:12">
      <c r="F666" s="2"/>
      <c r="G666" s="2"/>
      <c r="H666" s="2"/>
      <c r="I666" s="2"/>
      <c r="J666" s="2"/>
      <c r="K666" s="2"/>
      <c r="L666" s="2"/>
    </row>
    <row r="667" spans="6:12">
      <c r="F667" s="2"/>
      <c r="G667" s="2"/>
      <c r="H667" s="2"/>
      <c r="I667" s="2"/>
      <c r="J667" s="2"/>
      <c r="K667" s="2"/>
      <c r="L667" s="2"/>
    </row>
    <row r="668" spans="6:12">
      <c r="F668" s="2"/>
      <c r="G668" s="2"/>
      <c r="H668" s="2"/>
      <c r="I668" s="2"/>
      <c r="J668" s="2"/>
      <c r="K668" s="2"/>
      <c r="L668" s="2"/>
    </row>
    <row r="669" spans="6:12">
      <c r="F669" s="2"/>
      <c r="G669" s="2"/>
      <c r="H669" s="2"/>
      <c r="I669" s="2"/>
      <c r="J669" s="2"/>
      <c r="K669" s="2"/>
      <c r="L669" s="2"/>
    </row>
    <row r="670" spans="6:12">
      <c r="F670" s="2"/>
      <c r="G670" s="2"/>
      <c r="H670" s="2"/>
      <c r="I670" s="2"/>
      <c r="J670" s="2"/>
      <c r="K670" s="2"/>
      <c r="L670" s="2"/>
    </row>
    <row r="671" spans="6:12">
      <c r="F671" s="2"/>
      <c r="G671" s="2"/>
      <c r="H671" s="2"/>
      <c r="I671" s="2"/>
      <c r="J671" s="2"/>
      <c r="K671" s="2"/>
      <c r="L671" s="2"/>
    </row>
    <row r="672" spans="6:12">
      <c r="F672" s="2"/>
      <c r="G672" s="2"/>
      <c r="H672" s="2"/>
      <c r="I672" s="2"/>
      <c r="J672" s="2"/>
      <c r="K672" s="2"/>
      <c r="L672" s="2"/>
    </row>
    <row r="673" spans="6:12">
      <c r="F673" s="2"/>
      <c r="G673" s="2"/>
      <c r="H673" s="2"/>
      <c r="I673" s="2"/>
      <c r="J673" s="2"/>
      <c r="K673" s="2"/>
      <c r="L673" s="2"/>
    </row>
    <row r="674" spans="6:12">
      <c r="F674" s="2"/>
      <c r="G674" s="2"/>
      <c r="H674" s="2"/>
      <c r="I674" s="2"/>
      <c r="J674" s="2"/>
      <c r="K674" s="2"/>
      <c r="L674" s="2"/>
    </row>
    <row r="675" spans="6:12">
      <c r="F675" s="2"/>
      <c r="G675" s="2"/>
      <c r="H675" s="2"/>
      <c r="I675" s="2"/>
      <c r="J675" s="2"/>
      <c r="K675" s="2"/>
      <c r="L675" s="2"/>
    </row>
    <row r="676" spans="6:12">
      <c r="F676" s="2"/>
      <c r="G676" s="2"/>
      <c r="H676" s="2"/>
      <c r="I676" s="2"/>
      <c r="J676" s="2"/>
      <c r="K676" s="2"/>
      <c r="L676" s="2"/>
    </row>
    <row r="677" spans="6:12">
      <c r="F677" s="2"/>
      <c r="G677" s="2"/>
      <c r="H677" s="2"/>
      <c r="I677" s="2"/>
      <c r="J677" s="2"/>
      <c r="K677" s="2"/>
      <c r="L677" s="2"/>
    </row>
    <row r="678" spans="6:12">
      <c r="F678" s="2"/>
      <c r="G678" s="2"/>
      <c r="H678" s="2"/>
      <c r="I678" s="2"/>
      <c r="J678" s="2"/>
      <c r="K678" s="2"/>
      <c r="L678" s="2"/>
    </row>
    <row r="679" spans="6:12">
      <c r="F679" s="2"/>
      <c r="G679" s="2"/>
      <c r="H679" s="2"/>
      <c r="I679" s="2"/>
      <c r="J679" s="2"/>
      <c r="K679" s="2"/>
      <c r="L679" s="2"/>
    </row>
    <row r="680" spans="6:12">
      <c r="F680" s="2"/>
      <c r="G680" s="2"/>
      <c r="H680" s="2"/>
      <c r="I680" s="2"/>
      <c r="J680" s="2"/>
      <c r="K680" s="2"/>
      <c r="L680" s="2"/>
    </row>
    <row r="681" spans="6:12">
      <c r="F681" s="2"/>
      <c r="G681" s="2"/>
      <c r="H681" s="2"/>
      <c r="I681" s="2"/>
      <c r="J681" s="2"/>
      <c r="K681" s="2"/>
      <c r="L681" s="2"/>
    </row>
    <row r="682" spans="6:12">
      <c r="F682" s="2"/>
      <c r="G682" s="2"/>
      <c r="H682" s="2"/>
      <c r="I682" s="2"/>
      <c r="J682" s="2"/>
      <c r="K682" s="2"/>
      <c r="L682" s="2"/>
    </row>
    <row r="683" spans="6:12">
      <c r="F683" s="2"/>
      <c r="G683" s="2"/>
      <c r="H683" s="2"/>
      <c r="I683" s="2"/>
      <c r="J683" s="2"/>
      <c r="K683" s="2"/>
      <c r="L683" s="2"/>
    </row>
    <row r="684" spans="6:12">
      <c r="F684" s="2"/>
      <c r="G684" s="2"/>
      <c r="H684" s="2"/>
      <c r="I684" s="2"/>
      <c r="J684" s="2"/>
      <c r="K684" s="2"/>
      <c r="L684" s="2"/>
    </row>
    <row r="685" spans="6:12">
      <c r="F685" s="2"/>
      <c r="G685" s="2"/>
      <c r="H685" s="2"/>
      <c r="I685" s="2"/>
      <c r="J685" s="2"/>
      <c r="K685" s="2"/>
      <c r="L685" s="2"/>
    </row>
    <row r="686" spans="6:12">
      <c r="F686" s="2"/>
      <c r="G686" s="2"/>
      <c r="H686" s="2"/>
      <c r="I686" s="2"/>
      <c r="J686" s="2"/>
      <c r="K686" s="2"/>
      <c r="L686" s="2"/>
    </row>
    <row r="687" spans="6:12">
      <c r="F687" s="2"/>
      <c r="G687" s="2"/>
      <c r="H687" s="2"/>
      <c r="I687" s="2"/>
      <c r="J687" s="2"/>
      <c r="K687" s="2"/>
      <c r="L687" s="2"/>
    </row>
    <row r="688" spans="6:12">
      <c r="F688" s="2"/>
      <c r="G688" s="2"/>
      <c r="H688" s="2"/>
      <c r="I688" s="2"/>
      <c r="J688" s="2"/>
      <c r="K688" s="2"/>
      <c r="L688" s="2"/>
    </row>
    <row r="689" spans="6:12">
      <c r="F689" s="2"/>
      <c r="G689" s="2"/>
      <c r="H689" s="2"/>
      <c r="I689" s="2"/>
      <c r="J689" s="2"/>
      <c r="K689" s="2"/>
      <c r="L689" s="2"/>
    </row>
    <row r="690" spans="6:12">
      <c r="F690" s="2"/>
      <c r="G690" s="2"/>
      <c r="H690" s="2"/>
      <c r="I690" s="2"/>
      <c r="J690" s="2"/>
      <c r="K690" s="2"/>
      <c r="L690" s="2"/>
    </row>
    <row r="691" spans="6:12">
      <c r="F691" s="2"/>
      <c r="G691" s="2"/>
      <c r="H691" s="2"/>
      <c r="I691" s="2"/>
      <c r="J691" s="2"/>
      <c r="K691" s="2"/>
      <c r="L691" s="2"/>
    </row>
    <row r="692" spans="6:12">
      <c r="F692" s="2"/>
      <c r="G692" s="2"/>
      <c r="H692" s="2"/>
      <c r="I692" s="2"/>
      <c r="J692" s="2"/>
      <c r="K692" s="2"/>
      <c r="L692" s="2"/>
    </row>
    <row r="693" spans="6:12">
      <c r="F693" s="2"/>
      <c r="G693" s="2"/>
      <c r="H693" s="2"/>
      <c r="I693" s="2"/>
      <c r="J693" s="2"/>
      <c r="K693" s="2"/>
      <c r="L693" s="2"/>
    </row>
    <row r="694" spans="6:12">
      <c r="F694" s="2"/>
      <c r="G694" s="2"/>
      <c r="H694" s="2"/>
      <c r="I694" s="2"/>
      <c r="J694" s="2"/>
      <c r="K694" s="2"/>
      <c r="L694" s="2"/>
    </row>
    <row r="695" spans="6:12">
      <c r="F695" s="2"/>
      <c r="G695" s="2"/>
      <c r="H695" s="2"/>
      <c r="I695" s="2"/>
      <c r="J695" s="2"/>
      <c r="K695" s="2"/>
      <c r="L695" s="2"/>
    </row>
    <row r="696" spans="6:12">
      <c r="F696" s="2"/>
      <c r="G696" s="2"/>
      <c r="H696" s="2"/>
      <c r="I696" s="2"/>
      <c r="J696" s="2"/>
      <c r="K696" s="2"/>
      <c r="L696" s="2"/>
    </row>
    <row r="697" spans="6:12">
      <c r="F697" s="2"/>
      <c r="G697" s="2"/>
      <c r="H697" s="2"/>
      <c r="I697" s="2"/>
      <c r="J697" s="2"/>
      <c r="K697" s="2"/>
      <c r="L697" s="2"/>
    </row>
    <row r="698" spans="6:12">
      <c r="F698" s="2"/>
      <c r="G698" s="2"/>
      <c r="H698" s="2"/>
      <c r="I698" s="2"/>
      <c r="J698" s="2"/>
      <c r="K698" s="2"/>
      <c r="L698" s="2"/>
    </row>
    <row r="699" spans="6:12">
      <c r="F699" s="2"/>
      <c r="G699" s="2"/>
      <c r="H699" s="2"/>
      <c r="I699" s="2"/>
      <c r="J699" s="2"/>
      <c r="K699" s="2"/>
      <c r="L699" s="2"/>
    </row>
    <row r="700" spans="6:12">
      <c r="F700" s="2"/>
      <c r="G700" s="2"/>
      <c r="H700" s="2"/>
      <c r="I700" s="2"/>
      <c r="J700" s="2"/>
      <c r="K700" s="2"/>
      <c r="L700" s="2"/>
    </row>
    <row r="701" spans="6:12">
      <c r="F701" s="2"/>
      <c r="G701" s="2"/>
      <c r="H701" s="2"/>
      <c r="I701" s="2"/>
      <c r="J701" s="2"/>
      <c r="K701" s="2"/>
      <c r="L701" s="2"/>
    </row>
    <row r="702" spans="6:12">
      <c r="F702" s="2"/>
      <c r="G702" s="2"/>
      <c r="H702" s="2"/>
      <c r="I702" s="2"/>
      <c r="J702" s="2"/>
      <c r="K702" s="2"/>
      <c r="L702" s="2"/>
    </row>
    <row r="703" spans="6:12">
      <c r="F703" s="2"/>
      <c r="G703" s="2"/>
      <c r="H703" s="2"/>
      <c r="I703" s="2"/>
      <c r="J703" s="2"/>
      <c r="K703" s="2"/>
      <c r="L703" s="2"/>
    </row>
    <row r="704" spans="6:12">
      <c r="F704" s="2"/>
      <c r="G704" s="2"/>
      <c r="H704" s="2"/>
      <c r="I704" s="2"/>
      <c r="J704" s="2"/>
      <c r="K704" s="2"/>
      <c r="L704" s="2"/>
    </row>
    <row r="705" spans="6:12">
      <c r="F705" s="2"/>
      <c r="G705" s="2"/>
      <c r="H705" s="2"/>
      <c r="I705" s="2"/>
      <c r="J705" s="2"/>
      <c r="K705" s="2"/>
      <c r="L705" s="2"/>
    </row>
    <row r="706" spans="6:12">
      <c r="F706" s="2"/>
      <c r="G706" s="2"/>
      <c r="H706" s="2"/>
      <c r="I706" s="2"/>
      <c r="J706" s="2"/>
      <c r="K706" s="2"/>
      <c r="L706" s="2"/>
    </row>
    <row r="707" spans="6:12">
      <c r="F707" s="2"/>
      <c r="G707" s="2"/>
      <c r="H707" s="2"/>
      <c r="I707" s="2"/>
      <c r="J707" s="2"/>
      <c r="K707" s="2"/>
      <c r="L707" s="2"/>
    </row>
    <row r="708" spans="6:12">
      <c r="F708" s="2"/>
      <c r="G708" s="2"/>
      <c r="H708" s="2"/>
      <c r="I708" s="2"/>
      <c r="J708" s="2"/>
      <c r="K708" s="2"/>
      <c r="L708" s="2"/>
    </row>
    <row r="709" spans="6:12">
      <c r="F709" s="2"/>
      <c r="G709" s="2"/>
      <c r="H709" s="2"/>
      <c r="I709" s="2"/>
      <c r="J709" s="2"/>
      <c r="K709" s="2"/>
      <c r="L709" s="2"/>
    </row>
    <row r="710" spans="6:12">
      <c r="F710" s="2"/>
      <c r="G710" s="2"/>
      <c r="H710" s="2"/>
      <c r="I710" s="2"/>
      <c r="J710" s="2"/>
      <c r="K710" s="2"/>
      <c r="L710" s="2"/>
    </row>
    <row r="711" spans="6:12">
      <c r="F711" s="2"/>
      <c r="G711" s="2"/>
      <c r="H711" s="2"/>
      <c r="I711" s="2"/>
      <c r="J711" s="2"/>
      <c r="K711" s="2"/>
      <c r="L711" s="2"/>
    </row>
    <row r="712" spans="6:12">
      <c r="F712" s="2"/>
      <c r="G712" s="2"/>
      <c r="H712" s="2"/>
      <c r="I712" s="2"/>
      <c r="J712" s="2"/>
      <c r="K712" s="2"/>
      <c r="L712" s="2"/>
    </row>
    <row r="713" spans="6:12">
      <c r="F713" s="2"/>
      <c r="G713" s="2"/>
      <c r="H713" s="2"/>
      <c r="I713" s="2"/>
      <c r="J713" s="2"/>
      <c r="K713" s="2"/>
      <c r="L713" s="2"/>
    </row>
    <row r="714" spans="6:12">
      <c r="F714" s="2"/>
      <c r="G714" s="2"/>
      <c r="H714" s="2"/>
      <c r="I714" s="2"/>
      <c r="J714" s="2"/>
      <c r="K714" s="2"/>
      <c r="L714" s="2"/>
    </row>
    <row r="715" spans="6:12">
      <c r="F715" s="2"/>
      <c r="G715" s="2"/>
      <c r="H715" s="2"/>
      <c r="I715" s="2"/>
      <c r="J715" s="2"/>
      <c r="K715" s="2"/>
      <c r="L715" s="2"/>
    </row>
    <row r="716" spans="6:12">
      <c r="F716" s="2"/>
      <c r="G716" s="2"/>
      <c r="H716" s="2"/>
      <c r="I716" s="2"/>
      <c r="J716" s="2"/>
      <c r="K716" s="2"/>
      <c r="L716" s="2"/>
    </row>
    <row r="717" spans="6:12">
      <c r="F717" s="2"/>
      <c r="G717" s="2"/>
      <c r="H717" s="2"/>
      <c r="I717" s="2"/>
      <c r="J717" s="2"/>
      <c r="K717" s="2"/>
      <c r="L717" s="2"/>
    </row>
    <row r="718" spans="6:12">
      <c r="F718" s="2"/>
      <c r="G718" s="2"/>
      <c r="H718" s="2"/>
      <c r="I718" s="2"/>
      <c r="J718" s="2"/>
      <c r="K718" s="2"/>
      <c r="L718" s="2"/>
    </row>
    <row r="719" spans="6:12">
      <c r="F719" s="2"/>
      <c r="G719" s="2"/>
      <c r="H719" s="2"/>
      <c r="I719" s="2"/>
      <c r="J719" s="2"/>
      <c r="K719" s="2"/>
      <c r="L719" s="2"/>
    </row>
    <row r="720" spans="6:12">
      <c r="F720" s="2"/>
      <c r="G720" s="2"/>
      <c r="H720" s="2"/>
      <c r="I720" s="2"/>
      <c r="J720" s="2"/>
      <c r="K720" s="2"/>
      <c r="L720" s="2"/>
    </row>
    <row r="721" spans="6:12">
      <c r="F721" s="2"/>
      <c r="G721" s="2"/>
      <c r="H721" s="2"/>
      <c r="I721" s="2"/>
      <c r="J721" s="2"/>
      <c r="K721" s="2"/>
      <c r="L721" s="2"/>
    </row>
    <row r="722" spans="6:12">
      <c r="F722" s="2"/>
      <c r="G722" s="2"/>
      <c r="H722" s="2"/>
      <c r="I722" s="2"/>
      <c r="J722" s="2"/>
      <c r="K722" s="2"/>
      <c r="L722" s="2"/>
    </row>
    <row r="723" spans="6:12">
      <c r="F723" s="2"/>
      <c r="G723" s="2"/>
      <c r="H723" s="2"/>
      <c r="I723" s="2"/>
      <c r="J723" s="2"/>
      <c r="K723" s="2"/>
      <c r="L723" s="2"/>
    </row>
    <row r="724" spans="6:12">
      <c r="F724" s="2"/>
      <c r="G724" s="2"/>
      <c r="H724" s="2"/>
      <c r="I724" s="2"/>
      <c r="J724" s="2"/>
      <c r="K724" s="2"/>
      <c r="L724" s="2"/>
    </row>
    <row r="725" spans="6:12">
      <c r="F725" s="2"/>
      <c r="G725" s="2"/>
      <c r="H725" s="2"/>
      <c r="I725" s="2"/>
      <c r="J725" s="2"/>
      <c r="K725" s="2"/>
      <c r="L725" s="2"/>
    </row>
    <row r="726" spans="6:12">
      <c r="F726" s="2"/>
      <c r="G726" s="2"/>
      <c r="H726" s="2"/>
      <c r="I726" s="2"/>
      <c r="J726" s="2"/>
      <c r="K726" s="2"/>
      <c r="L726" s="2"/>
    </row>
    <row r="727" spans="6:12">
      <c r="F727" s="2"/>
      <c r="G727" s="2"/>
      <c r="H727" s="2"/>
      <c r="I727" s="2"/>
      <c r="J727" s="2"/>
      <c r="K727" s="2"/>
      <c r="L727" s="2"/>
    </row>
    <row r="728" spans="6:12">
      <c r="F728" s="2"/>
      <c r="G728" s="2"/>
      <c r="H728" s="2"/>
      <c r="I728" s="2"/>
      <c r="J728" s="2"/>
      <c r="K728" s="2"/>
      <c r="L728" s="2"/>
    </row>
    <row r="729" spans="6:12">
      <c r="F729" s="2"/>
      <c r="G729" s="2"/>
      <c r="H729" s="2"/>
      <c r="I729" s="2"/>
      <c r="J729" s="2"/>
      <c r="K729" s="2"/>
      <c r="L729" s="2"/>
    </row>
    <row r="730" spans="6:12">
      <c r="F730" s="2"/>
      <c r="G730" s="2"/>
      <c r="H730" s="2"/>
      <c r="I730" s="2"/>
      <c r="J730" s="2"/>
      <c r="K730" s="2"/>
      <c r="L730" s="2"/>
    </row>
    <row r="731" spans="6:12">
      <c r="F731" s="2"/>
      <c r="G731" s="2"/>
      <c r="H731" s="2"/>
      <c r="I731" s="2"/>
      <c r="J731" s="2"/>
      <c r="K731" s="2"/>
      <c r="L731" s="2"/>
    </row>
    <row r="732" spans="6:12">
      <c r="F732" s="2"/>
      <c r="G732" s="2"/>
      <c r="H732" s="2"/>
      <c r="I732" s="2"/>
      <c r="J732" s="2"/>
      <c r="K732" s="2"/>
      <c r="L732" s="2"/>
    </row>
    <row r="733" spans="6:12">
      <c r="F733" s="2"/>
      <c r="G733" s="2"/>
      <c r="H733" s="2"/>
      <c r="I733" s="2"/>
      <c r="J733" s="2"/>
      <c r="K733" s="2"/>
      <c r="L733" s="2"/>
    </row>
    <row r="734" spans="6:12">
      <c r="F734" s="2"/>
      <c r="G734" s="2"/>
      <c r="H734" s="2"/>
      <c r="I734" s="2"/>
      <c r="J734" s="2"/>
      <c r="K734" s="2"/>
      <c r="L734" s="2"/>
    </row>
    <row r="735" spans="6:12">
      <c r="F735" s="2"/>
      <c r="G735" s="2"/>
      <c r="H735" s="2"/>
      <c r="I735" s="2"/>
      <c r="J735" s="2"/>
      <c r="K735" s="2"/>
      <c r="L735" s="2"/>
    </row>
    <row r="736" spans="6:12">
      <c r="F736" s="2"/>
      <c r="G736" s="2"/>
      <c r="H736" s="2"/>
      <c r="I736" s="2"/>
      <c r="J736" s="2"/>
      <c r="K736" s="2"/>
      <c r="L736" s="2"/>
    </row>
    <row r="737" spans="6:12">
      <c r="F737" s="2"/>
      <c r="G737" s="2"/>
      <c r="H737" s="2"/>
      <c r="I737" s="2"/>
      <c r="J737" s="2"/>
      <c r="K737" s="2"/>
      <c r="L737" s="2"/>
    </row>
    <row r="738" spans="6:12">
      <c r="F738" s="2"/>
      <c r="G738" s="2"/>
      <c r="H738" s="2"/>
      <c r="I738" s="2"/>
      <c r="J738" s="2"/>
      <c r="K738" s="2"/>
      <c r="L738" s="2"/>
    </row>
    <row r="739" spans="6:12">
      <c r="F739" s="2"/>
      <c r="G739" s="2"/>
      <c r="H739" s="2"/>
      <c r="I739" s="2"/>
      <c r="J739" s="2"/>
      <c r="K739" s="2"/>
      <c r="L739" s="2"/>
    </row>
    <row r="740" spans="6:12">
      <c r="F740" s="2"/>
      <c r="G740" s="2"/>
      <c r="H740" s="2"/>
      <c r="I740" s="2"/>
      <c r="J740" s="2"/>
      <c r="K740" s="2"/>
      <c r="L740" s="2"/>
    </row>
    <row r="741" spans="6:12">
      <c r="F741" s="2"/>
      <c r="G741" s="2"/>
      <c r="H741" s="2"/>
      <c r="I741" s="2"/>
      <c r="J741" s="2"/>
      <c r="K741" s="2"/>
      <c r="L741" s="2"/>
    </row>
    <row r="742" spans="6:12">
      <c r="F742" s="2"/>
      <c r="G742" s="2"/>
      <c r="H742" s="2"/>
      <c r="I742" s="2"/>
      <c r="J742" s="2"/>
      <c r="K742" s="2"/>
      <c r="L742" s="2"/>
    </row>
    <row r="743" spans="6:12">
      <c r="F743" s="2"/>
      <c r="G743" s="2"/>
      <c r="H743" s="2"/>
      <c r="I743" s="2"/>
      <c r="J743" s="2"/>
      <c r="K743" s="2"/>
      <c r="L743" s="2"/>
    </row>
    <row r="744" spans="6:12">
      <c r="F744" s="2"/>
      <c r="G744" s="2"/>
      <c r="H744" s="2"/>
      <c r="I744" s="2"/>
      <c r="J744" s="2"/>
      <c r="K744" s="2"/>
      <c r="L744" s="2"/>
    </row>
    <row r="745" spans="6:12">
      <c r="F745" s="2"/>
      <c r="G745" s="2"/>
      <c r="H745" s="2"/>
      <c r="I745" s="2"/>
      <c r="J745" s="2"/>
      <c r="K745" s="2"/>
      <c r="L745" s="2"/>
    </row>
    <row r="746" spans="6:12">
      <c r="F746" s="2"/>
      <c r="G746" s="2"/>
      <c r="H746" s="2"/>
      <c r="I746" s="2"/>
      <c r="J746" s="2"/>
      <c r="K746" s="2"/>
      <c r="L746" s="2"/>
    </row>
    <row r="747" spans="6:12">
      <c r="F747" s="2"/>
      <c r="G747" s="2"/>
      <c r="H747" s="2"/>
      <c r="I747" s="2"/>
      <c r="J747" s="2"/>
      <c r="K747" s="2"/>
      <c r="L747" s="2"/>
    </row>
    <row r="748" spans="6:12">
      <c r="F748" s="2"/>
      <c r="G748" s="2"/>
      <c r="H748" s="2"/>
      <c r="I748" s="2"/>
      <c r="J748" s="2"/>
      <c r="K748" s="2"/>
      <c r="L748" s="2"/>
    </row>
    <row r="749" spans="6:12">
      <c r="F749" s="2"/>
      <c r="G749" s="2"/>
      <c r="H749" s="2"/>
      <c r="I749" s="2"/>
      <c r="J749" s="2"/>
      <c r="K749" s="2"/>
      <c r="L749" s="2"/>
    </row>
    <row r="750" spans="6:12">
      <c r="F750" s="2"/>
      <c r="G750" s="2"/>
      <c r="H750" s="2"/>
      <c r="I750" s="2"/>
      <c r="J750" s="2"/>
      <c r="K750" s="2"/>
      <c r="L750" s="2"/>
    </row>
    <row r="751" spans="6:12">
      <c r="F751" s="2"/>
      <c r="G751" s="2"/>
      <c r="H751" s="2"/>
      <c r="I751" s="2"/>
      <c r="J751" s="2"/>
      <c r="K751" s="2"/>
      <c r="L751" s="2"/>
    </row>
    <row r="752" spans="6:12">
      <c r="F752" s="2"/>
      <c r="G752" s="2"/>
      <c r="H752" s="2"/>
      <c r="I752" s="2"/>
      <c r="J752" s="2"/>
      <c r="K752" s="2"/>
      <c r="L752" s="2"/>
    </row>
    <row r="753" spans="6:12">
      <c r="F753" s="2"/>
      <c r="G753" s="2"/>
      <c r="H753" s="2"/>
      <c r="I753" s="2"/>
      <c r="J753" s="2"/>
      <c r="K753" s="2"/>
      <c r="L753" s="2"/>
    </row>
    <row r="754" spans="6:12">
      <c r="F754" s="2"/>
      <c r="G754" s="2"/>
      <c r="H754" s="2"/>
      <c r="I754" s="2"/>
      <c r="J754" s="2"/>
      <c r="K754" s="2"/>
      <c r="L754" s="2"/>
    </row>
    <row r="755" spans="6:12">
      <c r="F755" s="2"/>
      <c r="G755" s="2"/>
      <c r="H755" s="2"/>
      <c r="I755" s="2"/>
      <c r="J755" s="2"/>
      <c r="K755" s="2"/>
      <c r="L755" s="2"/>
    </row>
    <row r="756" spans="6:12">
      <c r="F756" s="2"/>
      <c r="G756" s="2"/>
      <c r="H756" s="2"/>
      <c r="I756" s="2"/>
      <c r="J756" s="2"/>
      <c r="K756" s="2"/>
      <c r="L756" s="2"/>
    </row>
    <row r="757" spans="6:12">
      <c r="F757" s="2"/>
      <c r="G757" s="2"/>
      <c r="H757" s="2"/>
      <c r="I757" s="2"/>
      <c r="J757" s="2"/>
      <c r="K757" s="2"/>
      <c r="L757" s="2"/>
    </row>
    <row r="758" spans="6:12">
      <c r="F758" s="2"/>
      <c r="G758" s="2"/>
      <c r="H758" s="2"/>
      <c r="I758" s="2"/>
      <c r="J758" s="2"/>
      <c r="K758" s="2"/>
      <c r="L758" s="2"/>
    </row>
    <row r="759" spans="6:12">
      <c r="F759" s="2"/>
      <c r="G759" s="2"/>
      <c r="H759" s="2"/>
      <c r="I759" s="2"/>
      <c r="J759" s="2"/>
      <c r="K759" s="2"/>
      <c r="L759" s="2"/>
    </row>
    <row r="760" spans="6:12">
      <c r="F760" s="2"/>
      <c r="G760" s="2"/>
      <c r="H760" s="2"/>
      <c r="I760" s="2"/>
      <c r="J760" s="2"/>
      <c r="K760" s="2"/>
      <c r="L760" s="2"/>
    </row>
    <row r="761" spans="6:12">
      <c r="F761" s="2"/>
      <c r="G761" s="2"/>
      <c r="H761" s="2"/>
      <c r="I761" s="2"/>
      <c r="J761" s="2"/>
      <c r="K761" s="2"/>
      <c r="L761" s="2"/>
    </row>
    <row r="762" spans="6:12">
      <c r="F762" s="2"/>
      <c r="G762" s="2"/>
      <c r="H762" s="2"/>
      <c r="I762" s="2"/>
      <c r="J762" s="2"/>
      <c r="K762" s="2"/>
      <c r="L762" s="2"/>
    </row>
    <row r="763" spans="6:12">
      <c r="F763" s="2"/>
      <c r="G763" s="2"/>
      <c r="H763" s="2"/>
      <c r="I763" s="2"/>
      <c r="J763" s="2"/>
      <c r="K763" s="2"/>
      <c r="L763" s="2"/>
    </row>
    <row r="764" spans="6:12">
      <c r="F764" s="2"/>
      <c r="G764" s="2"/>
      <c r="H764" s="2"/>
      <c r="I764" s="2"/>
      <c r="J764" s="2"/>
      <c r="K764" s="2"/>
      <c r="L764" s="2"/>
    </row>
    <row r="765" spans="6:12">
      <c r="F765" s="2"/>
      <c r="G765" s="2"/>
      <c r="H765" s="2"/>
      <c r="I765" s="2"/>
      <c r="J765" s="2"/>
      <c r="K765" s="2"/>
      <c r="L765" s="2"/>
    </row>
    <row r="766" spans="6:12">
      <c r="F766" s="2"/>
      <c r="G766" s="2"/>
      <c r="H766" s="2"/>
      <c r="I766" s="2"/>
      <c r="J766" s="2"/>
      <c r="K766" s="2"/>
      <c r="L766" s="2"/>
    </row>
    <row r="767" spans="6:12">
      <c r="F767" s="2"/>
      <c r="G767" s="2"/>
      <c r="H767" s="2"/>
      <c r="I767" s="2"/>
      <c r="J767" s="2"/>
      <c r="K767" s="2"/>
      <c r="L767" s="2"/>
    </row>
    <row r="768" spans="6:12">
      <c r="F768" s="2"/>
      <c r="G768" s="2"/>
      <c r="H768" s="2"/>
      <c r="I768" s="2"/>
      <c r="J768" s="2"/>
      <c r="K768" s="2"/>
      <c r="L768" s="2"/>
    </row>
    <row r="769" spans="6:12">
      <c r="F769" s="2"/>
      <c r="G769" s="2"/>
      <c r="H769" s="2"/>
      <c r="I769" s="2"/>
      <c r="J769" s="2"/>
      <c r="K769" s="2"/>
      <c r="L769" s="2"/>
    </row>
    <row r="770" spans="6:12">
      <c r="F770" s="2"/>
      <c r="G770" s="2"/>
      <c r="H770" s="2"/>
      <c r="I770" s="2"/>
      <c r="J770" s="2"/>
      <c r="K770" s="2"/>
      <c r="L770" s="2"/>
    </row>
    <row r="771" spans="6:12">
      <c r="F771" s="2"/>
      <c r="G771" s="2"/>
      <c r="H771" s="2"/>
      <c r="I771" s="2"/>
      <c r="J771" s="2"/>
      <c r="K771" s="2"/>
      <c r="L771" s="2"/>
    </row>
    <row r="772" spans="6:12">
      <c r="F772" s="2"/>
      <c r="G772" s="2"/>
      <c r="H772" s="2"/>
      <c r="I772" s="2"/>
      <c r="J772" s="2"/>
      <c r="K772" s="2"/>
      <c r="L772" s="2"/>
    </row>
    <row r="773" spans="6:12">
      <c r="F773" s="2"/>
      <c r="G773" s="2"/>
      <c r="H773" s="2"/>
      <c r="I773" s="2"/>
      <c r="J773" s="2"/>
      <c r="K773" s="2"/>
      <c r="L773" s="2"/>
    </row>
    <row r="774" spans="6:12">
      <c r="F774" s="2"/>
      <c r="G774" s="2"/>
      <c r="H774" s="2"/>
      <c r="I774" s="2"/>
      <c r="J774" s="2"/>
      <c r="K774" s="2"/>
      <c r="L774" s="2"/>
    </row>
    <row r="775" spans="6:12">
      <c r="F775" s="2"/>
      <c r="G775" s="2"/>
      <c r="H775" s="2"/>
      <c r="I775" s="2"/>
      <c r="J775" s="2"/>
      <c r="K775" s="2"/>
      <c r="L775" s="2"/>
    </row>
    <row r="776" spans="6:12">
      <c r="F776" s="2"/>
      <c r="G776" s="2"/>
      <c r="H776" s="2"/>
      <c r="I776" s="2"/>
      <c r="J776" s="2"/>
      <c r="K776" s="2"/>
      <c r="L776" s="2"/>
    </row>
    <row r="777" spans="6:12">
      <c r="F777" s="2"/>
      <c r="G777" s="2"/>
      <c r="H777" s="2"/>
      <c r="I777" s="2"/>
      <c r="J777" s="2"/>
      <c r="K777" s="2"/>
      <c r="L777" s="2"/>
    </row>
    <row r="778" spans="6:12">
      <c r="F778" s="2"/>
      <c r="G778" s="2"/>
      <c r="H778" s="2"/>
      <c r="I778" s="2"/>
      <c r="J778" s="2"/>
      <c r="K778" s="2"/>
      <c r="L778" s="2"/>
    </row>
    <row r="779" spans="6:12">
      <c r="F779" s="2"/>
      <c r="G779" s="2"/>
      <c r="H779" s="2"/>
      <c r="I779" s="2"/>
      <c r="J779" s="2"/>
      <c r="K779" s="2"/>
      <c r="L779" s="2"/>
    </row>
    <row r="780" spans="6:12">
      <c r="F780" s="2"/>
      <c r="G780" s="2"/>
      <c r="H780" s="2"/>
      <c r="I780" s="2"/>
      <c r="J780" s="2"/>
      <c r="K780" s="2"/>
      <c r="L780" s="2"/>
    </row>
    <row r="781" spans="6:12">
      <c r="F781" s="2"/>
      <c r="G781" s="2"/>
      <c r="H781" s="2"/>
      <c r="I781" s="2"/>
      <c r="J781" s="2"/>
      <c r="K781" s="2"/>
      <c r="L781" s="2"/>
    </row>
    <row r="782" spans="6:12">
      <c r="F782" s="2"/>
      <c r="G782" s="2"/>
      <c r="H782" s="2"/>
      <c r="I782" s="2"/>
      <c r="J782" s="2"/>
      <c r="K782" s="2"/>
      <c r="L782" s="2"/>
    </row>
    <row r="783" spans="6:12">
      <c r="F783" s="2"/>
      <c r="G783" s="2"/>
      <c r="H783" s="2"/>
      <c r="I783" s="2"/>
      <c r="J783" s="2"/>
      <c r="K783" s="2"/>
      <c r="L783" s="2"/>
    </row>
    <row r="784" spans="6:12">
      <c r="F784" s="2"/>
      <c r="G784" s="2"/>
      <c r="H784" s="2"/>
      <c r="I784" s="2"/>
      <c r="J784" s="2"/>
      <c r="K784" s="2"/>
      <c r="L784" s="2"/>
    </row>
    <row r="785" spans="6:12">
      <c r="F785" s="2"/>
      <c r="G785" s="2"/>
      <c r="H785" s="2"/>
      <c r="I785" s="2"/>
      <c r="J785" s="2"/>
      <c r="K785" s="2"/>
      <c r="L785" s="2"/>
    </row>
    <row r="786" spans="6:12">
      <c r="F786" s="2"/>
      <c r="G786" s="2"/>
      <c r="H786" s="2"/>
      <c r="I786" s="2"/>
      <c r="J786" s="2"/>
      <c r="K786" s="2"/>
      <c r="L786" s="2"/>
    </row>
    <row r="787" spans="6:12">
      <c r="F787" s="2"/>
      <c r="G787" s="2"/>
      <c r="H787" s="2"/>
      <c r="I787" s="2"/>
      <c r="J787" s="2"/>
      <c r="K787" s="2"/>
      <c r="L787" s="2"/>
    </row>
    <row r="788" spans="6:12">
      <c r="F788" s="2"/>
      <c r="G788" s="2"/>
      <c r="H788" s="2"/>
      <c r="I788" s="2"/>
      <c r="J788" s="2"/>
      <c r="K788" s="2"/>
      <c r="L788" s="2"/>
    </row>
    <row r="789" spans="6:12">
      <c r="F789" s="2"/>
      <c r="G789" s="2"/>
      <c r="H789" s="2"/>
      <c r="I789" s="2"/>
      <c r="J789" s="2"/>
      <c r="K789" s="2"/>
      <c r="L789" s="2"/>
    </row>
    <row r="790" spans="6:12">
      <c r="F790" s="2"/>
      <c r="G790" s="2"/>
      <c r="H790" s="2"/>
      <c r="I790" s="2"/>
      <c r="J790" s="2"/>
      <c r="K790" s="2"/>
      <c r="L790" s="2"/>
    </row>
    <row r="791" spans="6:12">
      <c r="F791" s="2"/>
      <c r="G791" s="2"/>
      <c r="H791" s="2"/>
      <c r="I791" s="2"/>
      <c r="J791" s="2"/>
      <c r="K791" s="2"/>
      <c r="L791" s="2"/>
    </row>
    <row r="792" spans="6:12">
      <c r="F792" s="2"/>
      <c r="G792" s="2"/>
      <c r="H792" s="2"/>
      <c r="I792" s="2"/>
      <c r="J792" s="2"/>
      <c r="K792" s="2"/>
      <c r="L792" s="2"/>
    </row>
    <row r="793" spans="6:12">
      <c r="F793" s="2"/>
      <c r="G793" s="2"/>
      <c r="H793" s="2"/>
      <c r="I793" s="2"/>
      <c r="J793" s="2"/>
      <c r="K793" s="2"/>
      <c r="L793" s="2"/>
    </row>
    <row r="794" spans="6:12">
      <c r="F794" s="2"/>
      <c r="G794" s="2"/>
      <c r="H794" s="2"/>
      <c r="I794" s="2"/>
      <c r="J794" s="2"/>
      <c r="K794" s="2"/>
      <c r="L794" s="2"/>
    </row>
    <row r="795" spans="6:12">
      <c r="F795" s="2"/>
      <c r="G795" s="2"/>
      <c r="H795" s="2"/>
      <c r="I795" s="2"/>
      <c r="J795" s="2"/>
      <c r="K795" s="2"/>
      <c r="L795" s="2"/>
    </row>
    <row r="796" spans="6:12">
      <c r="F796" s="2"/>
      <c r="G796" s="2"/>
      <c r="H796" s="2"/>
      <c r="I796" s="2"/>
      <c r="J796" s="2"/>
      <c r="K796" s="2"/>
      <c r="L796" s="2"/>
    </row>
    <row r="797" spans="6:12">
      <c r="F797" s="2"/>
      <c r="G797" s="2"/>
      <c r="H797" s="2"/>
      <c r="I797" s="2"/>
      <c r="J797" s="2"/>
      <c r="K797" s="2"/>
      <c r="L797" s="2"/>
    </row>
    <row r="798" spans="6:12">
      <c r="F798" s="2"/>
      <c r="G798" s="2"/>
      <c r="H798" s="2"/>
      <c r="I798" s="2"/>
      <c r="J798" s="2"/>
      <c r="K798" s="2"/>
      <c r="L798" s="2"/>
    </row>
    <row r="799" spans="6:12">
      <c r="F799" s="2"/>
      <c r="G799" s="2"/>
      <c r="H799" s="2"/>
      <c r="I799" s="2"/>
      <c r="J799" s="2"/>
      <c r="K799" s="2"/>
      <c r="L799" s="2"/>
    </row>
    <row r="800" spans="6:12">
      <c r="F800" s="2"/>
      <c r="G800" s="2"/>
      <c r="H800" s="2"/>
      <c r="I800" s="2"/>
      <c r="J800" s="2"/>
      <c r="K800" s="2"/>
      <c r="L800" s="2"/>
    </row>
    <row r="801" spans="6:12">
      <c r="F801" s="2"/>
      <c r="G801" s="2"/>
      <c r="H801" s="2"/>
      <c r="I801" s="2"/>
      <c r="J801" s="2"/>
      <c r="K801" s="2"/>
      <c r="L801" s="2"/>
    </row>
    <row r="802" spans="6:12">
      <c r="F802" s="2"/>
      <c r="G802" s="2"/>
      <c r="H802" s="2"/>
      <c r="I802" s="2"/>
      <c r="J802" s="2"/>
      <c r="K802" s="2"/>
      <c r="L802" s="2"/>
    </row>
    <row r="803" spans="6:12">
      <c r="F803" s="2"/>
      <c r="G803" s="2"/>
      <c r="H803" s="2"/>
      <c r="I803" s="2"/>
      <c r="J803" s="2"/>
      <c r="K803" s="2"/>
      <c r="L803" s="2"/>
    </row>
    <row r="804" spans="6:12">
      <c r="F804" s="2"/>
      <c r="G804" s="2"/>
      <c r="H804" s="2"/>
      <c r="I804" s="2"/>
      <c r="J804" s="2"/>
      <c r="K804" s="2"/>
      <c r="L804" s="2"/>
    </row>
    <row r="805" spans="6:12">
      <c r="F805" s="2"/>
      <c r="G805" s="2"/>
      <c r="H805" s="2"/>
      <c r="I805" s="2"/>
      <c r="J805" s="2"/>
      <c r="K805" s="2"/>
      <c r="L805" s="2"/>
    </row>
    <row r="806" spans="6:12">
      <c r="F806" s="2"/>
      <c r="G806" s="2"/>
      <c r="H806" s="2"/>
      <c r="I806" s="2"/>
      <c r="J806" s="2"/>
      <c r="K806" s="2"/>
      <c r="L806" s="2"/>
    </row>
    <row r="807" spans="6:12">
      <c r="F807" s="2"/>
      <c r="G807" s="2"/>
      <c r="H807" s="2"/>
      <c r="I807" s="2"/>
      <c r="J807" s="2"/>
      <c r="K807" s="2"/>
      <c r="L807" s="2"/>
    </row>
    <row r="808" spans="6:12">
      <c r="F808" s="2"/>
      <c r="G808" s="2"/>
      <c r="H808" s="2"/>
      <c r="I808" s="2"/>
      <c r="J808" s="2"/>
      <c r="K808" s="2"/>
      <c r="L808" s="2"/>
    </row>
    <row r="809" spans="6:12">
      <c r="F809" s="2"/>
      <c r="G809" s="2"/>
      <c r="H809" s="2"/>
      <c r="I809" s="2"/>
      <c r="J809" s="2"/>
      <c r="K809" s="2"/>
      <c r="L809" s="2"/>
    </row>
    <row r="810" spans="6:12">
      <c r="F810" s="2"/>
      <c r="G810" s="2"/>
      <c r="H810" s="2"/>
      <c r="I810" s="2"/>
      <c r="J810" s="2"/>
      <c r="K810" s="2"/>
      <c r="L810" s="2"/>
    </row>
    <row r="811" spans="6:12">
      <c r="F811" s="2"/>
      <c r="G811" s="2"/>
      <c r="H811" s="2"/>
      <c r="I811" s="2"/>
      <c r="J811" s="2"/>
      <c r="K811" s="2"/>
      <c r="L811" s="2"/>
    </row>
    <row r="812" spans="6:12">
      <c r="F812" s="2"/>
      <c r="G812" s="2"/>
      <c r="H812" s="2"/>
      <c r="I812" s="2"/>
      <c r="J812" s="2"/>
      <c r="K812" s="2"/>
      <c r="L812" s="2"/>
    </row>
    <row r="813" spans="6:12">
      <c r="F813" s="2"/>
      <c r="G813" s="2"/>
      <c r="H813" s="2"/>
      <c r="I813" s="2"/>
      <c r="J813" s="2"/>
      <c r="K813" s="2"/>
      <c r="L813" s="2"/>
    </row>
    <row r="814" spans="6:12">
      <c r="F814" s="2"/>
      <c r="G814" s="2"/>
      <c r="H814" s="2"/>
      <c r="I814" s="2"/>
      <c r="J814" s="2"/>
      <c r="K814" s="2"/>
      <c r="L814" s="2"/>
    </row>
    <row r="815" spans="6:12">
      <c r="F815" s="2"/>
      <c r="G815" s="2"/>
      <c r="H815" s="2"/>
      <c r="I815" s="2"/>
      <c r="J815" s="2"/>
      <c r="K815" s="2"/>
      <c r="L815" s="2"/>
    </row>
    <row r="816" spans="6:12">
      <c r="F816" s="2"/>
      <c r="G816" s="2"/>
      <c r="H816" s="2"/>
      <c r="I816" s="2"/>
      <c r="J816" s="2"/>
      <c r="K816" s="2"/>
      <c r="L816" s="2"/>
    </row>
    <row r="817" spans="6:12">
      <c r="F817" s="2"/>
      <c r="G817" s="2"/>
      <c r="H817" s="2"/>
      <c r="I817" s="2"/>
      <c r="J817" s="2"/>
      <c r="K817" s="2"/>
      <c r="L817" s="2"/>
    </row>
    <row r="818" spans="6:12">
      <c r="F818" s="2"/>
      <c r="G818" s="2"/>
      <c r="H818" s="2"/>
      <c r="I818" s="2"/>
      <c r="J818" s="2"/>
      <c r="K818" s="2"/>
      <c r="L818" s="2"/>
    </row>
    <row r="819" spans="6:12">
      <c r="F819" s="2"/>
      <c r="G819" s="2"/>
      <c r="H819" s="2"/>
      <c r="I819" s="2"/>
      <c r="J819" s="2"/>
      <c r="K819" s="2"/>
      <c r="L819" s="2"/>
    </row>
    <row r="820" spans="6:12">
      <c r="F820" s="2"/>
      <c r="G820" s="2"/>
      <c r="H820" s="2"/>
      <c r="I820" s="2"/>
      <c r="J820" s="2"/>
      <c r="K820" s="2"/>
      <c r="L820" s="2"/>
    </row>
    <row r="821" spans="6:12">
      <c r="F821" s="2"/>
      <c r="G821" s="2"/>
      <c r="H821" s="2"/>
      <c r="I821" s="2"/>
      <c r="J821" s="2"/>
      <c r="K821" s="2"/>
      <c r="L821" s="2"/>
    </row>
    <row r="822" spans="6:12">
      <c r="F822" s="2"/>
      <c r="G822" s="2"/>
      <c r="H822" s="2"/>
      <c r="I822" s="2"/>
      <c r="J822" s="2"/>
      <c r="K822" s="2"/>
      <c r="L822" s="2"/>
    </row>
    <row r="823" spans="6:12">
      <c r="F823" s="2"/>
      <c r="G823" s="2"/>
      <c r="H823" s="2"/>
      <c r="I823" s="2"/>
      <c r="J823" s="2"/>
      <c r="K823" s="2"/>
      <c r="L823" s="2"/>
    </row>
    <row r="824" spans="6:12">
      <c r="F824" s="2"/>
      <c r="G824" s="2"/>
      <c r="H824" s="2"/>
      <c r="I824" s="2"/>
      <c r="J824" s="2"/>
      <c r="K824" s="2"/>
      <c r="L824" s="2"/>
    </row>
    <row r="825" spans="6:12">
      <c r="F825" s="2"/>
      <c r="G825" s="2"/>
      <c r="H825" s="2"/>
      <c r="I825" s="2"/>
      <c r="J825" s="2"/>
      <c r="K825" s="2"/>
      <c r="L825" s="2"/>
    </row>
    <row r="826" spans="6:12">
      <c r="F826" s="2"/>
      <c r="G826" s="2"/>
      <c r="H826" s="2"/>
      <c r="I826" s="2"/>
      <c r="J826" s="2"/>
      <c r="K826" s="2"/>
      <c r="L826" s="2"/>
    </row>
    <row r="827" spans="6:12">
      <c r="F827" s="2"/>
      <c r="G827" s="2"/>
      <c r="H827" s="2"/>
      <c r="I827" s="2"/>
      <c r="J827" s="2"/>
      <c r="K827" s="2"/>
      <c r="L827" s="2"/>
    </row>
    <row r="828" spans="6:12">
      <c r="F828" s="2"/>
      <c r="G828" s="2"/>
      <c r="H828" s="2"/>
      <c r="I828" s="2"/>
      <c r="J828" s="2"/>
      <c r="K828" s="2"/>
      <c r="L828" s="2"/>
    </row>
    <row r="829" spans="6:12">
      <c r="F829" s="2"/>
      <c r="G829" s="2"/>
      <c r="H829" s="2"/>
      <c r="I829" s="2"/>
      <c r="J829" s="2"/>
      <c r="K829" s="2"/>
      <c r="L829" s="2"/>
    </row>
    <row r="830" spans="6:12">
      <c r="F830" s="2"/>
      <c r="G830" s="2"/>
      <c r="H830" s="2"/>
      <c r="I830" s="2"/>
      <c r="J830" s="2"/>
      <c r="K830" s="2"/>
      <c r="L830" s="2"/>
    </row>
    <row r="831" spans="6:12">
      <c r="F831" s="2"/>
      <c r="G831" s="2"/>
      <c r="H831" s="2"/>
      <c r="I831" s="2"/>
      <c r="J831" s="2"/>
      <c r="K831" s="2"/>
      <c r="L831" s="2"/>
    </row>
    <row r="832" spans="6:12">
      <c r="F832" s="2"/>
      <c r="G832" s="2"/>
      <c r="H832" s="2"/>
      <c r="I832" s="2"/>
      <c r="J832" s="2"/>
      <c r="K832" s="2"/>
      <c r="L832" s="2"/>
    </row>
    <row r="833" spans="6:12">
      <c r="F833" s="2"/>
      <c r="G833" s="2"/>
      <c r="H833" s="2"/>
      <c r="I833" s="2"/>
      <c r="J833" s="2"/>
      <c r="K833" s="2"/>
      <c r="L833" s="2"/>
    </row>
    <row r="834" spans="6:12">
      <c r="F834" s="2"/>
      <c r="G834" s="2"/>
      <c r="H834" s="2"/>
      <c r="I834" s="2"/>
      <c r="J834" s="2"/>
      <c r="K834" s="2"/>
      <c r="L834" s="2"/>
    </row>
    <row r="835" spans="6:12">
      <c r="F835" s="2"/>
      <c r="G835" s="2"/>
      <c r="H835" s="2"/>
      <c r="I835" s="2"/>
      <c r="J835" s="2"/>
      <c r="K835" s="2"/>
      <c r="L835" s="2"/>
    </row>
    <row r="836" spans="6:12">
      <c r="F836" s="2"/>
      <c r="G836" s="2"/>
      <c r="H836" s="2"/>
      <c r="I836" s="2"/>
      <c r="J836" s="2"/>
      <c r="K836" s="2"/>
      <c r="L836" s="2"/>
    </row>
    <row r="837" spans="6:12">
      <c r="F837" s="2"/>
      <c r="G837" s="2"/>
      <c r="H837" s="2"/>
      <c r="I837" s="2"/>
      <c r="J837" s="2"/>
      <c r="K837" s="2"/>
      <c r="L837" s="2"/>
    </row>
    <row r="838" spans="6:12">
      <c r="F838" s="2"/>
      <c r="G838" s="2"/>
      <c r="H838" s="2"/>
      <c r="I838" s="2"/>
      <c r="J838" s="2"/>
      <c r="K838" s="2"/>
      <c r="L838" s="2"/>
    </row>
    <row r="839" spans="6:12">
      <c r="F839" s="2"/>
      <c r="G839" s="2"/>
      <c r="H839" s="2"/>
      <c r="I839" s="2"/>
      <c r="J839" s="2"/>
      <c r="K839" s="2"/>
      <c r="L839" s="2"/>
    </row>
    <row r="840" spans="6:12">
      <c r="F840" s="2"/>
      <c r="G840" s="2"/>
      <c r="H840" s="2"/>
      <c r="I840" s="2"/>
      <c r="J840" s="2"/>
      <c r="K840" s="2"/>
      <c r="L840" s="2"/>
    </row>
    <row r="841" spans="6:12">
      <c r="F841" s="2"/>
      <c r="G841" s="2"/>
      <c r="H841" s="2"/>
      <c r="I841" s="2"/>
      <c r="J841" s="2"/>
      <c r="K841" s="2"/>
      <c r="L841" s="2"/>
    </row>
    <row r="842" spans="6:12">
      <c r="F842" s="2"/>
      <c r="G842" s="2"/>
      <c r="H842" s="2"/>
      <c r="I842" s="2"/>
      <c r="J842" s="2"/>
      <c r="K842" s="2"/>
      <c r="L842" s="2"/>
    </row>
    <row r="843" spans="6:12">
      <c r="F843" s="2"/>
      <c r="G843" s="2"/>
      <c r="H843" s="2"/>
      <c r="I843" s="2"/>
      <c r="J843" s="2"/>
      <c r="K843" s="2"/>
      <c r="L843" s="2"/>
    </row>
    <row r="844" spans="6:12">
      <c r="F844" s="2"/>
      <c r="G844" s="2"/>
      <c r="H844" s="2"/>
      <c r="I844" s="2"/>
      <c r="J844" s="2"/>
      <c r="K844" s="2"/>
      <c r="L844" s="2"/>
    </row>
    <row r="845" spans="6:12">
      <c r="F845" s="2"/>
      <c r="G845" s="2"/>
      <c r="H845" s="2"/>
      <c r="I845" s="2"/>
      <c r="J845" s="2"/>
      <c r="K845" s="2"/>
      <c r="L845" s="2"/>
    </row>
    <row r="846" spans="6:12">
      <c r="F846" s="2"/>
      <c r="G846" s="2"/>
      <c r="H846" s="2"/>
      <c r="I846" s="2"/>
      <c r="J846" s="2"/>
      <c r="K846" s="2"/>
      <c r="L846" s="2"/>
    </row>
    <row r="847" spans="6:12">
      <c r="F847" s="2"/>
      <c r="G847" s="2"/>
      <c r="H847" s="2"/>
      <c r="I847" s="2"/>
      <c r="J847" s="2"/>
      <c r="K847" s="2"/>
      <c r="L847" s="2"/>
    </row>
    <row r="848" spans="6:12">
      <c r="F848" s="2"/>
      <c r="G848" s="2"/>
      <c r="H848" s="2"/>
      <c r="I848" s="2"/>
      <c r="J848" s="2"/>
      <c r="K848" s="2"/>
      <c r="L848" s="2"/>
    </row>
    <row r="849" spans="6:12">
      <c r="F849" s="2"/>
      <c r="G849" s="2"/>
      <c r="H849" s="2"/>
      <c r="I849" s="2"/>
      <c r="J849" s="2"/>
      <c r="K849" s="2"/>
      <c r="L849" s="2"/>
    </row>
    <row r="850" spans="6:12">
      <c r="F850" s="2"/>
      <c r="G850" s="2"/>
      <c r="H850" s="2"/>
      <c r="I850" s="2"/>
      <c r="J850" s="2"/>
      <c r="K850" s="2"/>
      <c r="L850" s="2"/>
    </row>
    <row r="851" spans="6:12">
      <c r="F851" s="2"/>
      <c r="G851" s="2"/>
      <c r="H851" s="2"/>
      <c r="I851" s="2"/>
      <c r="J851" s="2"/>
      <c r="K851" s="2"/>
      <c r="L851" s="2"/>
    </row>
    <row r="852" spans="6:12">
      <c r="F852" s="2"/>
      <c r="G852" s="2"/>
      <c r="H852" s="2"/>
      <c r="I852" s="2"/>
      <c r="J852" s="2"/>
      <c r="K852" s="2"/>
      <c r="L852" s="2"/>
    </row>
    <row r="853" spans="6:12">
      <c r="F853" s="2"/>
      <c r="G853" s="2"/>
      <c r="H853" s="2"/>
      <c r="I853" s="2"/>
      <c r="J853" s="2"/>
      <c r="K853" s="2"/>
      <c r="L853" s="2"/>
    </row>
    <row r="854" spans="6:12">
      <c r="F854" s="2"/>
      <c r="G854" s="2"/>
      <c r="H854" s="2"/>
      <c r="I854" s="2"/>
      <c r="J854" s="2"/>
      <c r="K854" s="2"/>
      <c r="L854" s="2"/>
    </row>
    <row r="855" spans="6:12">
      <c r="F855" s="2"/>
      <c r="G855" s="2"/>
      <c r="H855" s="2"/>
      <c r="I855" s="2"/>
      <c r="J855" s="2"/>
      <c r="K855" s="2"/>
      <c r="L855" s="2"/>
    </row>
    <row r="856" spans="6:12">
      <c r="F856" s="2"/>
      <c r="G856" s="2"/>
      <c r="H856" s="2"/>
      <c r="I856" s="2"/>
      <c r="J856" s="2"/>
      <c r="K856" s="2"/>
      <c r="L856" s="2"/>
    </row>
    <row r="857" spans="6:12">
      <c r="F857" s="2"/>
      <c r="G857" s="2"/>
      <c r="H857" s="2"/>
      <c r="I857" s="2"/>
      <c r="J857" s="2"/>
      <c r="K857" s="2"/>
      <c r="L857" s="2"/>
    </row>
    <row r="858" spans="6:12">
      <c r="F858" s="2"/>
      <c r="G858" s="2"/>
      <c r="H858" s="2"/>
      <c r="I858" s="2"/>
      <c r="J858" s="2"/>
      <c r="K858" s="2"/>
      <c r="L858" s="2"/>
    </row>
    <row r="859" spans="6:12">
      <c r="F859" s="2"/>
      <c r="G859" s="2"/>
      <c r="H859" s="2"/>
      <c r="I859" s="2"/>
      <c r="J859" s="2"/>
      <c r="K859" s="2"/>
      <c r="L859" s="2"/>
    </row>
    <row r="860" spans="6:12">
      <c r="F860" s="2"/>
      <c r="G860" s="2"/>
      <c r="H860" s="2"/>
      <c r="I860" s="2"/>
      <c r="J860" s="2"/>
      <c r="K860" s="2"/>
      <c r="L860" s="2"/>
    </row>
    <row r="861" spans="6:12">
      <c r="F861" s="2"/>
      <c r="G861" s="2"/>
      <c r="H861" s="2"/>
      <c r="I861" s="2"/>
      <c r="J861" s="2"/>
      <c r="K861" s="2"/>
      <c r="L861" s="2"/>
    </row>
    <row r="862" spans="6:12">
      <c r="F862" s="2"/>
      <c r="G862" s="2"/>
      <c r="H862" s="2"/>
      <c r="I862" s="2"/>
      <c r="J862" s="2"/>
      <c r="K862" s="2"/>
      <c r="L862" s="2"/>
    </row>
    <row r="863" spans="6:12">
      <c r="F863" s="2"/>
      <c r="G863" s="2"/>
      <c r="H863" s="2"/>
      <c r="I863" s="2"/>
      <c r="J863" s="2"/>
      <c r="K863" s="2"/>
      <c r="L863" s="2"/>
    </row>
    <row r="864" spans="6:12">
      <c r="F864" s="2"/>
      <c r="G864" s="2"/>
      <c r="H864" s="2"/>
      <c r="I864" s="2"/>
      <c r="J864" s="2"/>
      <c r="K864" s="2"/>
      <c r="L864" s="2"/>
    </row>
    <row r="865" spans="6:12">
      <c r="F865" s="2"/>
      <c r="G865" s="2"/>
      <c r="H865" s="2"/>
      <c r="I865" s="2"/>
      <c r="J865" s="2"/>
      <c r="K865" s="2"/>
      <c r="L865" s="2"/>
    </row>
    <row r="866" spans="6:12">
      <c r="F866" s="2"/>
      <c r="G866" s="2"/>
      <c r="H866" s="2"/>
      <c r="I866" s="2"/>
      <c r="J866" s="2"/>
      <c r="K866" s="2"/>
      <c r="L866" s="2"/>
    </row>
    <row r="867" spans="6:12">
      <c r="F867" s="2"/>
      <c r="G867" s="2"/>
      <c r="H867" s="2"/>
      <c r="I867" s="2"/>
      <c r="J867" s="2"/>
      <c r="K867" s="2"/>
      <c r="L867" s="2"/>
    </row>
    <row r="868" spans="6:12">
      <c r="F868" s="2"/>
      <c r="G868" s="2"/>
      <c r="H868" s="2"/>
      <c r="I868" s="2"/>
      <c r="J868" s="2"/>
      <c r="K868" s="2"/>
      <c r="L868" s="2"/>
    </row>
    <row r="869" spans="6:12">
      <c r="F869" s="2"/>
      <c r="G869" s="2"/>
      <c r="H869" s="2"/>
      <c r="I869" s="2"/>
      <c r="J869" s="2"/>
      <c r="K869" s="2"/>
      <c r="L869" s="2"/>
    </row>
    <row r="870" spans="6:12">
      <c r="F870" s="2"/>
      <c r="G870" s="2"/>
      <c r="H870" s="2"/>
      <c r="I870" s="2"/>
      <c r="J870" s="2"/>
      <c r="K870" s="2"/>
      <c r="L870" s="2"/>
    </row>
    <row r="871" spans="6:12">
      <c r="F871" s="2"/>
      <c r="G871" s="2"/>
      <c r="H871" s="2"/>
      <c r="I871" s="2"/>
      <c r="J871" s="2"/>
      <c r="K871" s="2"/>
      <c r="L871" s="2"/>
    </row>
    <row r="872" spans="6:12">
      <c r="F872" s="2"/>
      <c r="G872" s="2"/>
      <c r="H872" s="2"/>
      <c r="I872" s="2"/>
      <c r="J872" s="2"/>
      <c r="K872" s="2"/>
      <c r="L872" s="2"/>
    </row>
    <row r="873" spans="6:12">
      <c r="F873" s="2"/>
      <c r="G873" s="2"/>
      <c r="H873" s="2"/>
      <c r="I873" s="2"/>
      <c r="J873" s="2"/>
      <c r="K873" s="2"/>
      <c r="L873" s="2"/>
    </row>
    <row r="874" spans="6:12">
      <c r="F874" s="2"/>
      <c r="G874" s="2"/>
      <c r="H874" s="2"/>
      <c r="I874" s="2"/>
      <c r="J874" s="2"/>
      <c r="K874" s="2"/>
      <c r="L874" s="2"/>
    </row>
    <row r="875" spans="6:12">
      <c r="F875" s="2"/>
      <c r="G875" s="2"/>
      <c r="H875" s="2"/>
      <c r="I875" s="2"/>
      <c r="J875" s="2"/>
      <c r="K875" s="2"/>
      <c r="L875" s="2"/>
    </row>
    <row r="876" spans="6:12">
      <c r="F876" s="2"/>
      <c r="G876" s="2"/>
      <c r="H876" s="2"/>
      <c r="I876" s="2"/>
      <c r="J876" s="2"/>
      <c r="K876" s="2"/>
      <c r="L876" s="2"/>
    </row>
    <row r="877" spans="6:12">
      <c r="F877" s="2"/>
      <c r="G877" s="2"/>
      <c r="H877" s="2"/>
      <c r="I877" s="2"/>
      <c r="J877" s="2"/>
      <c r="K877" s="2"/>
      <c r="L877" s="2"/>
    </row>
    <row r="878" spans="6:12">
      <c r="F878" s="2"/>
      <c r="G878" s="2"/>
      <c r="H878" s="2"/>
      <c r="I878" s="2"/>
      <c r="J878" s="2"/>
      <c r="K878" s="2"/>
      <c r="L878" s="2"/>
    </row>
    <row r="879" spans="6:12">
      <c r="F879" s="2"/>
      <c r="G879" s="2"/>
      <c r="H879" s="2"/>
      <c r="I879" s="2"/>
      <c r="J879" s="2"/>
      <c r="K879" s="2"/>
      <c r="L879" s="2"/>
    </row>
    <row r="880" spans="6:12">
      <c r="F880" s="2"/>
      <c r="G880" s="2"/>
      <c r="H880" s="2"/>
      <c r="I880" s="2"/>
      <c r="J880" s="2"/>
      <c r="K880" s="2"/>
      <c r="L880" s="2"/>
    </row>
    <row r="881" spans="6:12">
      <c r="F881" s="2"/>
      <c r="G881" s="2"/>
      <c r="H881" s="2"/>
      <c r="I881" s="2"/>
      <c r="J881" s="2"/>
      <c r="K881" s="2"/>
      <c r="L881" s="2"/>
    </row>
    <row r="882" spans="6:12">
      <c r="F882" s="2"/>
      <c r="G882" s="2"/>
      <c r="H882" s="2"/>
      <c r="I882" s="2"/>
      <c r="J882" s="2"/>
      <c r="K882" s="2"/>
      <c r="L882" s="2"/>
    </row>
    <row r="883" spans="6:12">
      <c r="F883" s="2"/>
      <c r="G883" s="2"/>
      <c r="H883" s="2"/>
      <c r="I883" s="2"/>
      <c r="J883" s="2"/>
      <c r="K883" s="2"/>
      <c r="L883" s="2"/>
    </row>
    <row r="884" spans="6:12">
      <c r="F884" s="2"/>
      <c r="G884" s="2"/>
      <c r="H884" s="2"/>
      <c r="I884" s="2"/>
      <c r="J884" s="2"/>
      <c r="K884" s="2"/>
      <c r="L884" s="2"/>
    </row>
    <row r="885" spans="6:12">
      <c r="F885" s="2"/>
      <c r="G885" s="2"/>
      <c r="H885" s="2"/>
      <c r="I885" s="2"/>
      <c r="J885" s="2"/>
      <c r="K885" s="2"/>
      <c r="L885" s="2"/>
    </row>
    <row r="886" spans="6:12">
      <c r="F886" s="2"/>
      <c r="G886" s="2"/>
      <c r="H886" s="2"/>
      <c r="I886" s="2"/>
      <c r="J886" s="2"/>
      <c r="K886" s="2"/>
      <c r="L886" s="2"/>
    </row>
    <row r="887" spans="6:12">
      <c r="F887" s="2"/>
      <c r="G887" s="2"/>
      <c r="H887" s="2"/>
      <c r="I887" s="2"/>
      <c r="J887" s="2"/>
      <c r="K887" s="2"/>
      <c r="L887" s="2"/>
    </row>
    <row r="888" spans="6:12">
      <c r="F888" s="2"/>
      <c r="G888" s="2"/>
      <c r="H888" s="2"/>
      <c r="I888" s="2"/>
      <c r="J888" s="2"/>
      <c r="K888" s="2"/>
      <c r="L888" s="2"/>
    </row>
    <row r="889" spans="6:12">
      <c r="F889" s="2"/>
      <c r="G889" s="2"/>
      <c r="H889" s="2"/>
      <c r="I889" s="2"/>
      <c r="J889" s="2"/>
      <c r="K889" s="2"/>
      <c r="L889" s="2"/>
    </row>
    <row r="890" spans="6:12">
      <c r="F890" s="2"/>
      <c r="G890" s="2"/>
      <c r="H890" s="2"/>
      <c r="I890" s="2"/>
      <c r="J890" s="2"/>
      <c r="K890" s="2"/>
      <c r="L890" s="2"/>
    </row>
    <row r="891" spans="6:12">
      <c r="F891" s="2"/>
      <c r="G891" s="2"/>
      <c r="H891" s="2"/>
      <c r="I891" s="2"/>
      <c r="J891" s="2"/>
      <c r="K891" s="2"/>
      <c r="L891" s="2"/>
    </row>
    <row r="892" spans="6:12">
      <c r="F892" s="2"/>
      <c r="G892" s="2"/>
      <c r="H892" s="2"/>
      <c r="I892" s="2"/>
      <c r="J892" s="2"/>
      <c r="K892" s="2"/>
      <c r="L892" s="2"/>
    </row>
    <row r="893" spans="6:12">
      <c r="F893" s="2"/>
      <c r="G893" s="2"/>
      <c r="H893" s="2"/>
      <c r="I893" s="2"/>
      <c r="J893" s="2"/>
      <c r="K893" s="2"/>
      <c r="L893" s="2"/>
    </row>
    <row r="894" spans="6:12">
      <c r="F894" s="2"/>
      <c r="G894" s="2"/>
      <c r="H894" s="2"/>
      <c r="I894" s="2"/>
      <c r="J894" s="2"/>
      <c r="K894" s="2"/>
      <c r="L894" s="2"/>
    </row>
    <row r="895" spans="6:12">
      <c r="F895" s="2"/>
      <c r="G895" s="2"/>
      <c r="H895" s="2"/>
      <c r="I895" s="2"/>
      <c r="J895" s="2"/>
      <c r="K895" s="2"/>
      <c r="L895" s="2"/>
    </row>
    <row r="896" spans="6:12">
      <c r="F896" s="2"/>
      <c r="G896" s="2"/>
      <c r="H896" s="2"/>
      <c r="I896" s="2"/>
      <c r="J896" s="2"/>
      <c r="K896" s="2"/>
      <c r="L896" s="2"/>
    </row>
    <row r="897" spans="6:12">
      <c r="F897" s="2"/>
      <c r="G897" s="2"/>
      <c r="H897" s="2"/>
      <c r="I897" s="2"/>
      <c r="J897" s="2"/>
      <c r="K897" s="2"/>
      <c r="L897" s="2"/>
    </row>
    <row r="898" spans="6:12">
      <c r="F898" s="2"/>
      <c r="G898" s="2"/>
      <c r="H898" s="2"/>
      <c r="I898" s="2"/>
      <c r="J898" s="2"/>
      <c r="K898" s="2"/>
      <c r="L898" s="2"/>
    </row>
    <row r="899" spans="6:12">
      <c r="F899" s="2"/>
      <c r="G899" s="2"/>
      <c r="H899" s="2"/>
      <c r="I899" s="2"/>
      <c r="J899" s="2"/>
      <c r="K899" s="2"/>
      <c r="L899" s="2"/>
    </row>
    <row r="900" spans="6:12">
      <c r="F900" s="2"/>
      <c r="G900" s="2"/>
      <c r="H900" s="2"/>
      <c r="I900" s="2"/>
      <c r="J900" s="2"/>
      <c r="K900" s="2"/>
      <c r="L900" s="2"/>
    </row>
    <row r="901" spans="6:12">
      <c r="F901" s="2"/>
      <c r="G901" s="2"/>
      <c r="H901" s="2"/>
      <c r="I901" s="2"/>
      <c r="J901" s="2"/>
      <c r="K901" s="2"/>
      <c r="L901" s="2"/>
    </row>
    <row r="902" spans="6:12">
      <c r="F902" s="2"/>
      <c r="G902" s="2"/>
      <c r="H902" s="2"/>
      <c r="I902" s="2"/>
      <c r="J902" s="2"/>
      <c r="K902" s="2"/>
      <c r="L902" s="2"/>
    </row>
    <row r="903" spans="6:12">
      <c r="F903" s="2"/>
      <c r="G903" s="2"/>
      <c r="H903" s="2"/>
      <c r="I903" s="2"/>
      <c r="J903" s="2"/>
      <c r="K903" s="2"/>
      <c r="L903" s="2"/>
    </row>
    <row r="904" spans="6:12">
      <c r="F904" s="2"/>
      <c r="G904" s="2"/>
      <c r="H904" s="2"/>
      <c r="I904" s="2"/>
      <c r="J904" s="2"/>
      <c r="K904" s="2"/>
      <c r="L904" s="2"/>
    </row>
    <row r="905" spans="6:12">
      <c r="F905" s="2"/>
      <c r="G905" s="2"/>
      <c r="H905" s="2"/>
      <c r="I905" s="2"/>
      <c r="J905" s="2"/>
      <c r="K905" s="2"/>
      <c r="L905" s="2"/>
    </row>
    <row r="906" spans="6:12">
      <c r="F906" s="2"/>
      <c r="G906" s="2"/>
      <c r="H906" s="2"/>
      <c r="I906" s="2"/>
      <c r="J906" s="2"/>
      <c r="K906" s="2"/>
      <c r="L906" s="2"/>
    </row>
    <row r="907" spans="6:12">
      <c r="F907" s="2"/>
      <c r="G907" s="2"/>
      <c r="H907" s="2"/>
      <c r="I907" s="2"/>
      <c r="J907" s="2"/>
      <c r="K907" s="2"/>
      <c r="L907" s="2"/>
    </row>
    <row r="908" spans="6:12">
      <c r="F908" s="2"/>
      <c r="G908" s="2"/>
      <c r="H908" s="2"/>
      <c r="I908" s="2"/>
      <c r="J908" s="2"/>
      <c r="K908" s="2"/>
      <c r="L908" s="2"/>
    </row>
    <row r="909" spans="6:12">
      <c r="F909" s="2"/>
      <c r="G909" s="2"/>
      <c r="H909" s="2"/>
      <c r="I909" s="2"/>
      <c r="J909" s="2"/>
      <c r="K909" s="2"/>
      <c r="L909" s="2"/>
    </row>
    <row r="910" spans="6:12">
      <c r="F910" s="2"/>
      <c r="G910" s="2"/>
      <c r="H910" s="2"/>
      <c r="I910" s="2"/>
      <c r="J910" s="2"/>
      <c r="K910" s="2"/>
      <c r="L910" s="2"/>
    </row>
    <row r="911" spans="6:12">
      <c r="F911" s="2"/>
      <c r="G911" s="2"/>
      <c r="H911" s="2"/>
      <c r="I911" s="2"/>
      <c r="J911" s="2"/>
      <c r="K911" s="2"/>
      <c r="L911" s="2"/>
    </row>
    <row r="912" spans="6:12">
      <c r="F912" s="2"/>
      <c r="G912" s="2"/>
      <c r="H912" s="2"/>
      <c r="I912" s="2"/>
      <c r="J912" s="2"/>
      <c r="K912" s="2"/>
      <c r="L912" s="2"/>
    </row>
    <row r="913" spans="6:12">
      <c r="F913" s="2"/>
      <c r="G913" s="2"/>
      <c r="H913" s="2"/>
      <c r="I913" s="2"/>
      <c r="J913" s="2"/>
      <c r="K913" s="2"/>
      <c r="L913" s="2"/>
    </row>
    <row r="914" spans="6:12">
      <c r="F914" s="2"/>
      <c r="G914" s="2"/>
      <c r="H914" s="2"/>
      <c r="I914" s="2"/>
      <c r="J914" s="2"/>
      <c r="K914" s="2"/>
      <c r="L914" s="2"/>
    </row>
    <row r="915" spans="6:12">
      <c r="F915" s="2"/>
      <c r="G915" s="2"/>
      <c r="H915" s="2"/>
      <c r="I915" s="2"/>
      <c r="J915" s="2"/>
      <c r="K915" s="2"/>
      <c r="L915" s="2"/>
    </row>
    <row r="916" spans="6:12">
      <c r="F916" s="2"/>
      <c r="G916" s="2"/>
      <c r="H916" s="2"/>
      <c r="I916" s="2"/>
      <c r="J916" s="2"/>
      <c r="K916" s="2"/>
      <c r="L916" s="2"/>
    </row>
    <row r="917" spans="6:12">
      <c r="F917" s="2"/>
      <c r="G917" s="2"/>
      <c r="H917" s="2"/>
      <c r="I917" s="2"/>
      <c r="J917" s="2"/>
      <c r="K917" s="2"/>
      <c r="L917" s="2"/>
    </row>
    <row r="918" spans="6:12">
      <c r="F918" s="2"/>
      <c r="G918" s="2"/>
      <c r="H918" s="2"/>
      <c r="I918" s="2"/>
      <c r="J918" s="2"/>
      <c r="K918" s="2"/>
      <c r="L918" s="2"/>
    </row>
    <row r="919" spans="6:12">
      <c r="F919" s="2"/>
      <c r="G919" s="2"/>
      <c r="H919" s="2"/>
      <c r="I919" s="2"/>
      <c r="J919" s="2"/>
      <c r="K919" s="2"/>
      <c r="L919" s="2"/>
    </row>
    <row r="920" spans="6:12">
      <c r="F920" s="2"/>
      <c r="G920" s="2"/>
      <c r="H920" s="2"/>
      <c r="I920" s="2"/>
      <c r="J920" s="2"/>
      <c r="K920" s="2"/>
      <c r="L920" s="2"/>
    </row>
    <row r="921" spans="6:12">
      <c r="F921" s="2"/>
      <c r="G921" s="2"/>
      <c r="H921" s="2"/>
      <c r="I921" s="2"/>
      <c r="J921" s="2"/>
      <c r="K921" s="2"/>
      <c r="L921" s="2"/>
    </row>
    <row r="922" spans="6:12">
      <c r="F922" s="2"/>
      <c r="G922" s="2"/>
      <c r="H922" s="2"/>
      <c r="I922" s="2"/>
      <c r="J922" s="2"/>
      <c r="K922" s="2"/>
      <c r="L922" s="2"/>
    </row>
    <row r="923" spans="6:12">
      <c r="F923" s="2"/>
      <c r="G923" s="2"/>
      <c r="H923" s="2"/>
      <c r="I923" s="2"/>
      <c r="J923" s="2"/>
      <c r="K923" s="2"/>
      <c r="L923" s="2"/>
    </row>
    <row r="924" spans="6:12">
      <c r="F924" s="2"/>
      <c r="G924" s="2"/>
      <c r="H924" s="2"/>
      <c r="I924" s="2"/>
      <c r="J924" s="2"/>
      <c r="K924" s="2"/>
      <c r="L924" s="2"/>
    </row>
    <row r="925" spans="6:12">
      <c r="F925" s="2"/>
      <c r="G925" s="2"/>
      <c r="H925" s="2"/>
      <c r="I925" s="2"/>
      <c r="J925" s="2"/>
      <c r="K925" s="2"/>
      <c r="L925" s="2"/>
    </row>
    <row r="926" spans="6:12">
      <c r="F926" s="2"/>
      <c r="G926" s="2"/>
      <c r="H926" s="2"/>
      <c r="I926" s="2"/>
      <c r="J926" s="2"/>
      <c r="K926" s="2"/>
      <c r="L926" s="2"/>
    </row>
    <row r="927" spans="6:12">
      <c r="F927" s="2"/>
      <c r="G927" s="2"/>
      <c r="H927" s="2"/>
      <c r="I927" s="2"/>
      <c r="J927" s="2"/>
      <c r="K927" s="2"/>
      <c r="L927" s="2"/>
    </row>
    <row r="928" spans="6:12">
      <c r="F928" s="2"/>
      <c r="G928" s="2"/>
      <c r="H928" s="2"/>
      <c r="I928" s="2"/>
      <c r="J928" s="2"/>
      <c r="K928" s="2"/>
      <c r="L928" s="2"/>
    </row>
    <row r="929" spans="6:12">
      <c r="F929" s="2"/>
      <c r="G929" s="2"/>
      <c r="H929" s="2"/>
      <c r="I929" s="2"/>
      <c r="J929" s="2"/>
      <c r="K929" s="2"/>
      <c r="L929" s="2"/>
    </row>
    <row r="930" spans="6:12">
      <c r="F930" s="2"/>
      <c r="G930" s="2"/>
      <c r="H930" s="2"/>
      <c r="I930" s="2"/>
      <c r="J930" s="2"/>
      <c r="K930" s="2"/>
      <c r="L930" s="2"/>
    </row>
    <row r="931" spans="6:12">
      <c r="F931" s="2"/>
      <c r="G931" s="2"/>
      <c r="H931" s="2"/>
      <c r="I931" s="2"/>
      <c r="J931" s="2"/>
      <c r="K931" s="2"/>
      <c r="L931" s="2"/>
    </row>
    <row r="932" spans="6:12">
      <c r="F932" s="2"/>
      <c r="G932" s="2"/>
      <c r="H932" s="2"/>
      <c r="I932" s="2"/>
      <c r="J932" s="2"/>
      <c r="K932" s="2"/>
      <c r="L932" s="2"/>
    </row>
    <row r="933" spans="6:12">
      <c r="F933" s="2"/>
      <c r="G933" s="2"/>
      <c r="H933" s="2"/>
      <c r="I933" s="2"/>
      <c r="J933" s="2"/>
      <c r="K933" s="2"/>
      <c r="L933" s="2"/>
    </row>
    <row r="934" spans="6:12">
      <c r="F934" s="2"/>
      <c r="G934" s="2"/>
      <c r="H934" s="2"/>
      <c r="I934" s="2"/>
      <c r="J934" s="2"/>
      <c r="K934" s="2"/>
      <c r="L934" s="2"/>
    </row>
    <row r="935" spans="6:12">
      <c r="F935" s="2"/>
      <c r="G935" s="2"/>
      <c r="H935" s="2"/>
      <c r="I935" s="2"/>
      <c r="J935" s="2"/>
      <c r="K935" s="2"/>
      <c r="L935" s="2"/>
    </row>
    <row r="936" spans="6:12">
      <c r="F936" s="2"/>
      <c r="G936" s="2"/>
      <c r="H936" s="2"/>
      <c r="I936" s="2"/>
      <c r="J936" s="2"/>
      <c r="K936" s="2"/>
      <c r="L936" s="2"/>
    </row>
    <row r="937" spans="6:12">
      <c r="F937" s="2"/>
      <c r="G937" s="2"/>
      <c r="H937" s="2"/>
      <c r="I937" s="2"/>
      <c r="J937" s="2"/>
      <c r="K937" s="2"/>
      <c r="L937" s="2"/>
    </row>
    <row r="938" spans="6:12">
      <c r="F938" s="2"/>
      <c r="G938" s="2"/>
      <c r="H938" s="2"/>
      <c r="I938" s="2"/>
      <c r="J938" s="2"/>
      <c r="K938" s="2"/>
      <c r="L938" s="2"/>
    </row>
    <row r="939" spans="6:12">
      <c r="F939" s="2"/>
      <c r="G939" s="2"/>
      <c r="H939" s="2"/>
      <c r="I939" s="2"/>
      <c r="J939" s="2"/>
      <c r="K939" s="2"/>
      <c r="L939" s="2"/>
    </row>
    <row r="940" spans="6:12">
      <c r="F940" s="2"/>
      <c r="G940" s="2"/>
      <c r="H940" s="2"/>
      <c r="I940" s="2"/>
      <c r="J940" s="2"/>
      <c r="K940" s="2"/>
      <c r="L940" s="2"/>
    </row>
    <row r="941" spans="6:12">
      <c r="F941" s="2"/>
      <c r="G941" s="2"/>
      <c r="H941" s="2"/>
      <c r="I941" s="2"/>
      <c r="J941" s="2"/>
      <c r="K941" s="2"/>
      <c r="L941" s="2"/>
    </row>
    <row r="942" spans="6:12">
      <c r="F942" s="2"/>
      <c r="G942" s="2"/>
      <c r="H942" s="2"/>
      <c r="I942" s="2"/>
      <c r="J942" s="2"/>
      <c r="K942" s="2"/>
      <c r="L942" s="2"/>
    </row>
    <row r="943" spans="6:12">
      <c r="F943" s="2"/>
      <c r="G943" s="2"/>
      <c r="H943" s="2"/>
      <c r="I943" s="2"/>
      <c r="J943" s="2"/>
      <c r="K943" s="2"/>
      <c r="L943" s="2"/>
    </row>
    <row r="944" spans="6:12">
      <c r="F944" s="2"/>
      <c r="G944" s="2"/>
      <c r="H944" s="2"/>
      <c r="I944" s="2"/>
      <c r="J944" s="2"/>
      <c r="K944" s="2"/>
      <c r="L944" s="2"/>
    </row>
    <row r="945" spans="6:12">
      <c r="F945" s="2"/>
      <c r="G945" s="2"/>
      <c r="H945" s="2"/>
      <c r="I945" s="2"/>
      <c r="J945" s="2"/>
      <c r="K945" s="2"/>
      <c r="L945" s="2"/>
    </row>
    <row r="946" spans="6:12">
      <c r="F946" s="2"/>
      <c r="G946" s="2"/>
      <c r="H946" s="2"/>
      <c r="I946" s="2"/>
      <c r="J946" s="2"/>
      <c r="K946" s="2"/>
      <c r="L946" s="2"/>
    </row>
    <row r="947" spans="6:12">
      <c r="F947" s="2"/>
      <c r="G947" s="2"/>
      <c r="H947" s="2"/>
      <c r="I947" s="2"/>
      <c r="J947" s="2"/>
      <c r="K947" s="2"/>
      <c r="L947" s="2"/>
    </row>
    <row r="948" spans="6:12">
      <c r="F948" s="2"/>
      <c r="G948" s="2"/>
      <c r="H948" s="2"/>
      <c r="I948" s="2"/>
      <c r="J948" s="2"/>
      <c r="K948" s="2"/>
      <c r="L948" s="2"/>
    </row>
    <row r="949" spans="6:12">
      <c r="F949" s="2"/>
      <c r="G949" s="2"/>
      <c r="H949" s="2"/>
      <c r="I949" s="2"/>
      <c r="J949" s="2"/>
      <c r="K949" s="2"/>
      <c r="L949" s="2"/>
    </row>
    <row r="950" spans="6:12">
      <c r="F950" s="2"/>
      <c r="G950" s="2"/>
      <c r="H950" s="2"/>
      <c r="I950" s="2"/>
      <c r="J950" s="2"/>
      <c r="K950" s="2"/>
      <c r="L950" s="2"/>
    </row>
    <row r="951" spans="6:12">
      <c r="F951" s="2"/>
      <c r="G951" s="2"/>
      <c r="H951" s="2"/>
      <c r="I951" s="2"/>
      <c r="J951" s="2"/>
      <c r="K951" s="2"/>
      <c r="L951" s="2"/>
    </row>
    <row r="952" spans="6:12">
      <c r="F952" s="2"/>
      <c r="G952" s="2"/>
      <c r="H952" s="2"/>
      <c r="I952" s="2"/>
      <c r="J952" s="2"/>
      <c r="K952" s="2"/>
      <c r="L952" s="2"/>
    </row>
    <row r="953" spans="6:12">
      <c r="F953" s="2"/>
      <c r="G953" s="2"/>
      <c r="H953" s="2"/>
      <c r="I953" s="2"/>
      <c r="J953" s="2"/>
      <c r="K953" s="2"/>
      <c r="L953" s="2"/>
    </row>
    <row r="954" spans="6:12">
      <c r="F954" s="2"/>
      <c r="G954" s="2"/>
      <c r="H954" s="2"/>
      <c r="I954" s="2"/>
      <c r="J954" s="2"/>
      <c r="K954" s="2"/>
      <c r="L954" s="2"/>
    </row>
    <row r="955" spans="6:12">
      <c r="F955" s="2"/>
      <c r="G955" s="2"/>
      <c r="H955" s="2"/>
      <c r="I955" s="2"/>
      <c r="J955" s="2"/>
      <c r="K955" s="2"/>
      <c r="L955" s="2"/>
    </row>
    <row r="956" spans="6:12">
      <c r="F956" s="2"/>
      <c r="G956" s="2"/>
      <c r="H956" s="2"/>
      <c r="I956" s="2"/>
      <c r="J956" s="2"/>
      <c r="K956" s="2"/>
      <c r="L956" s="2"/>
    </row>
    <row r="957" spans="6:12">
      <c r="F957" s="2"/>
      <c r="G957" s="2"/>
      <c r="H957" s="2"/>
      <c r="I957" s="2"/>
      <c r="J957" s="2"/>
      <c r="K957" s="2"/>
      <c r="L957" s="2"/>
    </row>
    <row r="958" spans="6:12">
      <c r="F958" s="2"/>
      <c r="G958" s="2"/>
      <c r="H958" s="2"/>
      <c r="I958" s="2"/>
      <c r="J958" s="2"/>
      <c r="K958" s="2"/>
      <c r="L958" s="2"/>
    </row>
    <row r="959" spans="6:12">
      <c r="F959" s="2"/>
      <c r="G959" s="2"/>
      <c r="H959" s="2"/>
      <c r="I959" s="2"/>
      <c r="J959" s="2"/>
      <c r="K959" s="2"/>
      <c r="L959" s="2"/>
    </row>
    <row r="960" spans="6:12">
      <c r="F960" s="2"/>
      <c r="G960" s="2"/>
      <c r="H960" s="2"/>
      <c r="I960" s="2"/>
      <c r="J960" s="2"/>
      <c r="K960" s="2"/>
      <c r="L960" s="2"/>
    </row>
    <row r="961" spans="6:12">
      <c r="F961" s="2"/>
      <c r="G961" s="2"/>
      <c r="H961" s="2"/>
      <c r="I961" s="2"/>
      <c r="J961" s="2"/>
      <c r="K961" s="2"/>
      <c r="L961" s="2"/>
    </row>
    <row r="962" spans="6:12">
      <c r="F962" s="2"/>
      <c r="G962" s="2"/>
      <c r="H962" s="2"/>
      <c r="I962" s="2"/>
      <c r="J962" s="2"/>
      <c r="K962" s="2"/>
      <c r="L962" s="2"/>
    </row>
    <row r="963" spans="6:12">
      <c r="F963" s="2"/>
      <c r="G963" s="2"/>
      <c r="H963" s="2"/>
      <c r="I963" s="2"/>
      <c r="J963" s="2"/>
      <c r="K963" s="2"/>
      <c r="L963" s="2"/>
    </row>
    <row r="964" spans="6:12">
      <c r="F964" s="2"/>
      <c r="G964" s="2"/>
      <c r="H964" s="2"/>
      <c r="I964" s="2"/>
      <c r="J964" s="2"/>
      <c r="K964" s="2"/>
      <c r="L964" s="2"/>
    </row>
    <row r="965" spans="6:12">
      <c r="F965" s="2"/>
      <c r="G965" s="2"/>
      <c r="H965" s="2"/>
      <c r="I965" s="2"/>
      <c r="J965" s="2"/>
      <c r="K965" s="2"/>
      <c r="L965" s="2"/>
    </row>
    <row r="966" spans="6:12">
      <c r="F966" s="2"/>
      <c r="G966" s="2"/>
      <c r="H966" s="2"/>
      <c r="I966" s="2"/>
      <c r="J966" s="2"/>
      <c r="K966" s="2"/>
      <c r="L966" s="2"/>
    </row>
    <row r="967" spans="6:12">
      <c r="F967" s="2"/>
      <c r="G967" s="2"/>
      <c r="H967" s="2"/>
      <c r="I967" s="2"/>
      <c r="J967" s="2"/>
      <c r="K967" s="2"/>
      <c r="L967" s="2"/>
    </row>
    <row r="968" spans="6:12">
      <c r="F968" s="2"/>
      <c r="G968" s="2"/>
      <c r="H968" s="2"/>
      <c r="I968" s="2"/>
      <c r="J968" s="2"/>
      <c r="K968" s="2"/>
      <c r="L968" s="2"/>
    </row>
    <row r="969" spans="6:12">
      <c r="F969" s="2"/>
      <c r="G969" s="2"/>
      <c r="H969" s="2"/>
      <c r="I969" s="2"/>
      <c r="J969" s="2"/>
      <c r="K969" s="2"/>
      <c r="L969" s="2"/>
    </row>
    <row r="970" spans="6:12">
      <c r="F970" s="2"/>
      <c r="G970" s="2"/>
      <c r="H970" s="2"/>
      <c r="I970" s="2"/>
      <c r="J970" s="2"/>
      <c r="K970" s="2"/>
      <c r="L970" s="2"/>
    </row>
    <row r="971" spans="6:12">
      <c r="F971" s="2"/>
      <c r="G971" s="2"/>
      <c r="H971" s="2"/>
      <c r="I971" s="2"/>
      <c r="J971" s="2"/>
      <c r="K971" s="2"/>
      <c r="L971" s="2"/>
    </row>
    <row r="972" spans="6:12">
      <c r="F972" s="2"/>
      <c r="G972" s="2"/>
      <c r="H972" s="2"/>
      <c r="I972" s="2"/>
      <c r="J972" s="2"/>
      <c r="K972" s="2"/>
      <c r="L972" s="2"/>
    </row>
    <row r="973" spans="6:12">
      <c r="F973" s="2"/>
      <c r="G973" s="2"/>
      <c r="H973" s="2"/>
      <c r="I973" s="2"/>
      <c r="J973" s="2"/>
      <c r="K973" s="2"/>
      <c r="L973" s="2"/>
    </row>
    <row r="974" spans="6:12">
      <c r="F974" s="2"/>
      <c r="G974" s="2"/>
      <c r="H974" s="2"/>
      <c r="I974" s="2"/>
      <c r="J974" s="2"/>
      <c r="K974" s="2"/>
      <c r="L974" s="2"/>
    </row>
    <row r="975" spans="6:12">
      <c r="F975" s="2"/>
      <c r="G975" s="2"/>
      <c r="H975" s="2"/>
      <c r="I975" s="2"/>
      <c r="J975" s="2"/>
      <c r="K975" s="2"/>
      <c r="L975" s="2"/>
    </row>
    <row r="976" spans="6:12">
      <c r="F976" s="2"/>
      <c r="G976" s="2"/>
      <c r="H976" s="2"/>
      <c r="I976" s="2"/>
      <c r="J976" s="2"/>
      <c r="K976" s="2"/>
      <c r="L976" s="2"/>
    </row>
    <row r="977" spans="6:12">
      <c r="F977" s="2"/>
      <c r="G977" s="2"/>
      <c r="H977" s="2"/>
      <c r="I977" s="2"/>
      <c r="J977" s="2"/>
      <c r="K977" s="2"/>
      <c r="L977" s="2"/>
    </row>
    <row r="978" spans="6:12">
      <c r="F978" s="2"/>
      <c r="G978" s="2"/>
      <c r="H978" s="2"/>
      <c r="I978" s="2"/>
      <c r="J978" s="2"/>
      <c r="K978" s="2"/>
      <c r="L978" s="2"/>
    </row>
    <row r="979" spans="6:12">
      <c r="F979" s="2"/>
      <c r="G979" s="2"/>
      <c r="H979" s="2"/>
      <c r="I979" s="2"/>
      <c r="J979" s="2"/>
      <c r="K979" s="2"/>
      <c r="L979" s="2"/>
    </row>
    <row r="980" spans="6:12">
      <c r="F980" s="2"/>
      <c r="G980" s="2"/>
      <c r="H980" s="2"/>
      <c r="I980" s="2"/>
      <c r="J980" s="2"/>
      <c r="K980" s="2"/>
      <c r="L980" s="2"/>
    </row>
    <row r="981" spans="6:12">
      <c r="F981" s="2"/>
      <c r="G981" s="2"/>
      <c r="H981" s="2"/>
      <c r="I981" s="2"/>
      <c r="J981" s="2"/>
      <c r="K981" s="2"/>
      <c r="L981" s="2"/>
    </row>
    <row r="982" spans="6:12">
      <c r="F982" s="2"/>
      <c r="G982" s="2"/>
      <c r="H982" s="2"/>
      <c r="I982" s="2"/>
      <c r="J982" s="2"/>
      <c r="K982" s="2"/>
      <c r="L982" s="2"/>
    </row>
    <row r="983" spans="6:12">
      <c r="F983" s="2"/>
      <c r="G983" s="2"/>
      <c r="H983" s="2"/>
      <c r="I983" s="2"/>
      <c r="J983" s="2"/>
      <c r="K983" s="2"/>
      <c r="L983" s="2"/>
    </row>
    <row r="984" spans="6:12">
      <c r="F984" s="2"/>
      <c r="G984" s="2"/>
      <c r="H984" s="2"/>
      <c r="I984" s="2"/>
      <c r="J984" s="2"/>
      <c r="K984" s="2"/>
      <c r="L984" s="2"/>
    </row>
    <row r="985" spans="6:12">
      <c r="F985" s="2"/>
      <c r="G985" s="2"/>
      <c r="H985" s="2"/>
      <c r="I985" s="2"/>
      <c r="J985" s="2"/>
      <c r="K985" s="2"/>
      <c r="L985" s="2"/>
    </row>
    <row r="986" spans="6:12">
      <c r="F986" s="2"/>
      <c r="G986" s="2"/>
      <c r="H986" s="2"/>
      <c r="I986" s="2"/>
      <c r="J986" s="2"/>
      <c r="K986" s="2"/>
      <c r="L986" s="2"/>
    </row>
    <row r="987" spans="6:12">
      <c r="F987" s="2"/>
      <c r="G987" s="2"/>
      <c r="H987" s="2"/>
      <c r="I987" s="2"/>
      <c r="J987" s="2"/>
      <c r="K987" s="2"/>
      <c r="L987" s="2"/>
    </row>
    <row r="988" spans="6:12">
      <c r="F988" s="2"/>
      <c r="G988" s="2"/>
      <c r="H988" s="2"/>
      <c r="I988" s="2"/>
      <c r="J988" s="2"/>
      <c r="K988" s="2"/>
      <c r="L988" s="2"/>
    </row>
    <row r="989" spans="6:12">
      <c r="F989" s="2"/>
      <c r="G989" s="2"/>
      <c r="H989" s="2"/>
      <c r="I989" s="2"/>
      <c r="J989" s="2"/>
      <c r="K989" s="2"/>
      <c r="L989" s="2"/>
    </row>
    <row r="990" spans="6:12">
      <c r="F990" s="2"/>
      <c r="G990" s="2"/>
      <c r="H990" s="2"/>
      <c r="I990" s="2"/>
      <c r="J990" s="2"/>
      <c r="K990" s="2"/>
      <c r="L990" s="2"/>
    </row>
    <row r="991" spans="6:12">
      <c r="F991" s="2"/>
      <c r="G991" s="2"/>
      <c r="H991" s="2"/>
      <c r="I991" s="2"/>
      <c r="J991" s="2"/>
      <c r="K991" s="2"/>
      <c r="L991" s="2"/>
    </row>
    <row r="992" spans="6:12">
      <c r="F992" s="2"/>
      <c r="G992" s="2"/>
      <c r="H992" s="2"/>
      <c r="I992" s="2"/>
      <c r="J992" s="2"/>
      <c r="K992" s="2"/>
      <c r="L992" s="2"/>
    </row>
    <row r="993" spans="6:12">
      <c r="F993" s="2"/>
      <c r="G993" s="2"/>
      <c r="H993" s="2"/>
      <c r="I993" s="2"/>
      <c r="J993" s="2"/>
      <c r="K993" s="2"/>
      <c r="L993" s="2"/>
    </row>
    <row r="994" spans="6:12">
      <c r="F994" s="2"/>
      <c r="G994" s="2"/>
      <c r="H994" s="2"/>
      <c r="I994" s="2"/>
      <c r="J994" s="2"/>
      <c r="K994" s="2"/>
      <c r="L994" s="2"/>
    </row>
    <row r="995" spans="6:12">
      <c r="F995" s="2"/>
      <c r="G995" s="2"/>
      <c r="H995" s="2"/>
      <c r="I995" s="2"/>
      <c r="J995" s="2"/>
      <c r="K995" s="2"/>
      <c r="L995" s="2"/>
    </row>
    <row r="996" spans="6:12">
      <c r="F996" s="2"/>
      <c r="G996" s="2"/>
      <c r="H996" s="2"/>
      <c r="I996" s="2"/>
      <c r="J996" s="2"/>
      <c r="K996" s="2"/>
      <c r="L996" s="2"/>
    </row>
    <row r="997" spans="6:12">
      <c r="F997" s="2"/>
      <c r="G997" s="2"/>
      <c r="H997" s="2"/>
      <c r="I997" s="2"/>
      <c r="J997" s="2"/>
      <c r="K997" s="2"/>
      <c r="L997" s="2"/>
    </row>
    <row r="998" spans="6:12">
      <c r="F998" s="2"/>
      <c r="G998" s="2"/>
      <c r="H998" s="2"/>
      <c r="I998" s="2"/>
      <c r="J998" s="2"/>
      <c r="K998" s="2"/>
      <c r="L998" s="2"/>
    </row>
    <row r="999" spans="6:12">
      <c r="F999" s="2"/>
      <c r="G999" s="2"/>
      <c r="H999" s="2"/>
      <c r="I999" s="2"/>
      <c r="J999" s="2"/>
      <c r="K999" s="2"/>
      <c r="L999" s="2"/>
    </row>
    <row r="1000" spans="6:12">
      <c r="F1000" s="2"/>
      <c r="G1000" s="2"/>
      <c r="H1000" s="2"/>
      <c r="I1000" s="2"/>
      <c r="J1000" s="2"/>
      <c r="K1000" s="2"/>
      <c r="L1000" s="2"/>
    </row>
    <row r="1001" spans="6:12">
      <c r="F1001" s="2"/>
      <c r="G1001" s="2"/>
      <c r="H1001" s="2"/>
      <c r="I1001" s="2"/>
      <c r="J1001" s="2"/>
      <c r="K1001" s="2"/>
      <c r="L1001" s="2"/>
    </row>
    <row r="1002" spans="6:12">
      <c r="F1002" s="2"/>
      <c r="G1002" s="2"/>
      <c r="H1002" s="2"/>
      <c r="I1002" s="2"/>
      <c r="J1002" s="2"/>
      <c r="K1002" s="2"/>
      <c r="L1002" s="2"/>
    </row>
    <row r="1003" spans="6:12">
      <c r="F1003" s="2"/>
      <c r="G1003" s="2"/>
      <c r="H1003" s="2"/>
      <c r="I1003" s="2"/>
      <c r="J1003" s="2"/>
      <c r="K1003" s="2"/>
      <c r="L1003" s="2"/>
    </row>
    <row r="1004" spans="6:12">
      <c r="F1004" s="2"/>
      <c r="G1004" s="2"/>
      <c r="H1004" s="2"/>
      <c r="I1004" s="2"/>
      <c r="J1004" s="2"/>
      <c r="K1004" s="2"/>
      <c r="L1004" s="2"/>
    </row>
    <row r="1005" spans="6:12">
      <c r="F1005" s="2"/>
      <c r="G1005" s="2"/>
      <c r="H1005" s="2"/>
      <c r="I1005" s="2"/>
      <c r="J1005" s="2"/>
      <c r="K1005" s="2"/>
      <c r="L1005" s="2"/>
    </row>
    <row r="1006" spans="6:12">
      <c r="F1006" s="2"/>
      <c r="G1006" s="2"/>
      <c r="H1006" s="2"/>
      <c r="I1006" s="2"/>
      <c r="J1006" s="2"/>
      <c r="K1006" s="2"/>
      <c r="L1006" s="2"/>
    </row>
    <row r="1007" spans="6:12">
      <c r="F1007" s="2"/>
      <c r="G1007" s="2"/>
      <c r="H1007" s="2"/>
      <c r="I1007" s="2"/>
      <c r="J1007" s="2"/>
      <c r="K1007" s="2"/>
      <c r="L1007" s="2"/>
    </row>
    <row r="1008" spans="6:12">
      <c r="F1008" s="2"/>
      <c r="G1008" s="2"/>
      <c r="H1008" s="2"/>
      <c r="I1008" s="2"/>
      <c r="J1008" s="2"/>
      <c r="K1008" s="2"/>
      <c r="L1008" s="2"/>
    </row>
    <row r="1009" spans="6:12">
      <c r="F1009" s="2"/>
      <c r="G1009" s="2"/>
      <c r="H1009" s="2"/>
      <c r="I1009" s="2"/>
      <c r="J1009" s="2"/>
      <c r="K1009" s="2"/>
      <c r="L1009" s="2"/>
    </row>
    <row r="1010" spans="6:12">
      <c r="F1010" s="2"/>
      <c r="G1010" s="2"/>
      <c r="H1010" s="2"/>
      <c r="I1010" s="2"/>
      <c r="J1010" s="2"/>
      <c r="K1010" s="2"/>
      <c r="L1010" s="2"/>
    </row>
    <row r="1011" spans="6:12">
      <c r="F1011" s="2"/>
      <c r="G1011" s="2"/>
      <c r="H1011" s="2"/>
      <c r="I1011" s="2"/>
      <c r="J1011" s="2"/>
      <c r="K1011" s="2"/>
      <c r="L1011" s="2"/>
    </row>
    <row r="1012" spans="6:12">
      <c r="F1012" s="2"/>
      <c r="G1012" s="2"/>
      <c r="H1012" s="2"/>
      <c r="I1012" s="2"/>
      <c r="J1012" s="2"/>
      <c r="K1012" s="2"/>
      <c r="L1012" s="2"/>
    </row>
    <row r="1013" spans="6:12">
      <c r="F1013" s="2"/>
      <c r="G1013" s="2"/>
      <c r="H1013" s="2"/>
      <c r="I1013" s="2"/>
      <c r="J1013" s="2"/>
      <c r="K1013" s="2"/>
      <c r="L1013" s="2"/>
    </row>
    <row r="1014" spans="6:12">
      <c r="F1014" s="2"/>
      <c r="G1014" s="2"/>
      <c r="H1014" s="2"/>
      <c r="I1014" s="2"/>
      <c r="J1014" s="2"/>
      <c r="K1014" s="2"/>
      <c r="L1014" s="2"/>
    </row>
    <row r="1015" spans="6:12">
      <c r="F1015" s="2"/>
      <c r="G1015" s="2"/>
      <c r="H1015" s="2"/>
      <c r="I1015" s="2"/>
      <c r="J1015" s="2"/>
      <c r="K1015" s="2"/>
      <c r="L1015" s="2"/>
    </row>
    <row r="1016" spans="6:12">
      <c r="F1016" s="2"/>
      <c r="G1016" s="2"/>
      <c r="H1016" s="2"/>
      <c r="I1016" s="2"/>
      <c r="J1016" s="2"/>
      <c r="K1016" s="2"/>
      <c r="L1016" s="2"/>
    </row>
    <row r="1017" spans="6:12">
      <c r="F1017" s="2"/>
      <c r="G1017" s="2"/>
      <c r="H1017" s="2"/>
      <c r="I1017" s="2"/>
      <c r="J1017" s="2"/>
      <c r="K1017" s="2"/>
      <c r="L1017" s="2"/>
    </row>
    <row r="1018" spans="6:12">
      <c r="F1018" s="2"/>
      <c r="G1018" s="2"/>
      <c r="H1018" s="2"/>
      <c r="I1018" s="2"/>
      <c r="J1018" s="2"/>
      <c r="K1018" s="2"/>
      <c r="L1018" s="2"/>
    </row>
    <row r="1019" spans="6:12">
      <c r="F1019" s="2"/>
      <c r="G1019" s="2"/>
      <c r="H1019" s="2"/>
      <c r="I1019" s="2"/>
      <c r="J1019" s="2"/>
      <c r="K1019" s="2"/>
      <c r="L1019" s="2"/>
    </row>
    <row r="1020" spans="6:12">
      <c r="F1020" s="2"/>
      <c r="G1020" s="2"/>
      <c r="H1020" s="2"/>
      <c r="I1020" s="2"/>
      <c r="J1020" s="2"/>
      <c r="K1020" s="2"/>
      <c r="L1020" s="2"/>
    </row>
    <row r="1021" spans="6:12">
      <c r="F1021" s="2"/>
      <c r="G1021" s="2"/>
      <c r="H1021" s="2"/>
      <c r="I1021" s="2"/>
      <c r="J1021" s="2"/>
      <c r="K1021" s="2"/>
      <c r="L1021" s="2"/>
    </row>
    <row r="1022" spans="6:12">
      <c r="F1022" s="2"/>
      <c r="G1022" s="2"/>
      <c r="H1022" s="2"/>
      <c r="I1022" s="2"/>
      <c r="J1022" s="2"/>
      <c r="K1022" s="2"/>
      <c r="L1022" s="2"/>
    </row>
    <row r="1023" spans="6:12">
      <c r="F1023" s="2"/>
      <c r="G1023" s="2"/>
      <c r="H1023" s="2"/>
      <c r="I1023" s="2"/>
      <c r="J1023" s="2"/>
      <c r="K1023" s="2"/>
      <c r="L1023" s="2"/>
    </row>
    <row r="1024" spans="6:12">
      <c r="F1024" s="2"/>
      <c r="G1024" s="2"/>
      <c r="H1024" s="2"/>
      <c r="I1024" s="2"/>
      <c r="J1024" s="2"/>
      <c r="K1024" s="2"/>
      <c r="L1024" s="2"/>
    </row>
    <row r="1025" spans="6:12">
      <c r="F1025" s="2"/>
      <c r="G1025" s="2"/>
      <c r="H1025" s="2"/>
      <c r="I1025" s="2"/>
      <c r="J1025" s="2"/>
      <c r="K1025" s="2"/>
      <c r="L1025" s="2"/>
    </row>
    <row r="1026" spans="6:12">
      <c r="F1026" s="2"/>
      <c r="G1026" s="2"/>
      <c r="H1026" s="2"/>
      <c r="I1026" s="2"/>
      <c r="J1026" s="2"/>
      <c r="K1026" s="2"/>
      <c r="L1026" s="2"/>
    </row>
    <row r="1027" spans="6:12">
      <c r="F1027" s="2"/>
      <c r="G1027" s="2"/>
      <c r="H1027" s="2"/>
      <c r="I1027" s="2"/>
      <c r="J1027" s="2"/>
      <c r="K1027" s="2"/>
      <c r="L1027" s="2"/>
    </row>
    <row r="1028" spans="6:12">
      <c r="F1028" s="2"/>
      <c r="G1028" s="2"/>
      <c r="H1028" s="2"/>
      <c r="I1028" s="2"/>
      <c r="J1028" s="2"/>
      <c r="K1028" s="2"/>
      <c r="L1028" s="2"/>
    </row>
    <row r="1029" spans="6:12">
      <c r="F1029" s="2"/>
      <c r="G1029" s="2"/>
      <c r="H1029" s="2"/>
      <c r="I1029" s="2"/>
      <c r="J1029" s="2"/>
      <c r="K1029" s="2"/>
      <c r="L1029" s="2"/>
    </row>
    <row r="1030" spans="6:12">
      <c r="F1030" s="2"/>
      <c r="G1030" s="2"/>
      <c r="H1030" s="2"/>
      <c r="I1030" s="2"/>
      <c r="J1030" s="2"/>
      <c r="K1030" s="2"/>
      <c r="L1030" s="2"/>
    </row>
    <row r="1031" spans="6:12">
      <c r="F1031" s="2"/>
      <c r="G1031" s="2"/>
      <c r="H1031" s="2"/>
      <c r="I1031" s="2"/>
      <c r="J1031" s="2"/>
      <c r="K1031" s="2"/>
      <c r="L1031" s="2"/>
    </row>
    <row r="1032" spans="6:12">
      <c r="F1032" s="2"/>
      <c r="G1032" s="2"/>
      <c r="H1032" s="2"/>
      <c r="I1032" s="2"/>
      <c r="J1032" s="2"/>
      <c r="K1032" s="2"/>
      <c r="L1032" s="2"/>
    </row>
    <row r="1033" spans="6:12">
      <c r="F1033" s="2"/>
      <c r="G1033" s="2"/>
      <c r="H1033" s="2"/>
      <c r="I1033" s="2"/>
      <c r="J1033" s="2"/>
      <c r="K1033" s="2"/>
      <c r="L1033" s="2"/>
    </row>
    <row r="1034" spans="6:12">
      <c r="F1034" s="2"/>
      <c r="G1034" s="2"/>
      <c r="H1034" s="2"/>
      <c r="I1034" s="2"/>
      <c r="J1034" s="2"/>
      <c r="K1034" s="2"/>
      <c r="L1034" s="2"/>
    </row>
    <row r="1035" spans="6:12">
      <c r="F1035" s="2"/>
      <c r="G1035" s="2"/>
      <c r="H1035" s="2"/>
      <c r="I1035" s="2"/>
      <c r="J1035" s="2"/>
      <c r="K1035" s="2"/>
      <c r="L1035" s="2"/>
    </row>
    <row r="1036" spans="6:12">
      <c r="F1036" s="2"/>
      <c r="G1036" s="2"/>
      <c r="H1036" s="2"/>
      <c r="I1036" s="2"/>
      <c r="J1036" s="2"/>
      <c r="K1036" s="2"/>
      <c r="L1036" s="2"/>
    </row>
    <row r="1037" spans="6:12">
      <c r="F1037" s="2"/>
      <c r="G1037" s="2"/>
      <c r="H1037" s="2"/>
      <c r="I1037" s="2"/>
      <c r="J1037" s="2"/>
      <c r="K1037" s="2"/>
      <c r="L1037" s="2"/>
    </row>
    <row r="1038" spans="6:12">
      <c r="F1038" s="2"/>
      <c r="G1038" s="2"/>
      <c r="H1038" s="2"/>
      <c r="I1038" s="2"/>
      <c r="J1038" s="2"/>
      <c r="K1038" s="2"/>
      <c r="L1038" s="2"/>
    </row>
    <row r="1039" spans="6:12">
      <c r="F1039" s="2"/>
      <c r="G1039" s="2"/>
      <c r="H1039" s="2"/>
      <c r="I1039" s="2"/>
      <c r="J1039" s="2"/>
      <c r="K1039" s="2"/>
      <c r="L1039" s="2"/>
    </row>
    <row r="1040" spans="6:12">
      <c r="F1040" s="2"/>
      <c r="G1040" s="2"/>
      <c r="H1040" s="2"/>
      <c r="I1040" s="2"/>
      <c r="J1040" s="2"/>
      <c r="K1040" s="2"/>
      <c r="L1040" s="2"/>
    </row>
    <row r="1041" spans="6:12">
      <c r="F1041" s="2"/>
      <c r="G1041" s="2"/>
      <c r="H1041" s="2"/>
      <c r="I1041" s="2"/>
      <c r="J1041" s="2"/>
      <c r="K1041" s="2"/>
      <c r="L1041" s="2"/>
    </row>
    <row r="1042" spans="6:12">
      <c r="F1042" s="2"/>
      <c r="G1042" s="2"/>
      <c r="H1042" s="2"/>
      <c r="I1042" s="2"/>
      <c r="J1042" s="2"/>
      <c r="K1042" s="2"/>
      <c r="L1042" s="2"/>
    </row>
    <row r="1043" spans="6:12">
      <c r="F1043" s="2"/>
      <c r="G1043" s="2"/>
      <c r="H1043" s="2"/>
      <c r="I1043" s="2"/>
      <c r="J1043" s="2"/>
      <c r="K1043" s="2"/>
      <c r="L1043" s="2"/>
    </row>
    <row r="1044" spans="6:12">
      <c r="F1044" s="2"/>
      <c r="G1044" s="2"/>
      <c r="H1044" s="2"/>
      <c r="I1044" s="2"/>
      <c r="J1044" s="2"/>
      <c r="K1044" s="2"/>
      <c r="L1044" s="2"/>
    </row>
    <row r="1045" spans="6:12">
      <c r="F1045" s="2"/>
      <c r="G1045" s="2"/>
      <c r="H1045" s="2"/>
      <c r="I1045" s="2"/>
      <c r="J1045" s="2"/>
      <c r="K1045" s="2"/>
      <c r="L1045" s="2"/>
    </row>
    <row r="1046" spans="6:12">
      <c r="F1046" s="2"/>
      <c r="G1046" s="2"/>
      <c r="H1046" s="2"/>
      <c r="I1046" s="2"/>
      <c r="J1046" s="2"/>
      <c r="K1046" s="2"/>
      <c r="L1046" s="2"/>
    </row>
    <row r="1047" spans="6:12">
      <c r="F1047" s="2"/>
      <c r="G1047" s="2"/>
      <c r="H1047" s="2"/>
      <c r="I1047" s="2"/>
      <c r="J1047" s="2"/>
      <c r="K1047" s="2"/>
      <c r="L1047" s="2"/>
    </row>
    <row r="1048" spans="6:12">
      <c r="F1048" s="2"/>
      <c r="G1048" s="2"/>
      <c r="H1048" s="2"/>
      <c r="I1048" s="2"/>
      <c r="J1048" s="2"/>
      <c r="K1048" s="2"/>
      <c r="L1048" s="2"/>
    </row>
    <row r="1049" spans="6:12">
      <c r="F1049" s="2"/>
      <c r="G1049" s="2"/>
      <c r="H1049" s="2"/>
      <c r="I1049" s="2"/>
      <c r="J1049" s="2"/>
      <c r="K1049" s="2"/>
      <c r="L1049" s="2"/>
    </row>
    <row r="1050" spans="6:12">
      <c r="F1050" s="2"/>
      <c r="G1050" s="2"/>
      <c r="H1050" s="2"/>
      <c r="I1050" s="2"/>
      <c r="J1050" s="2"/>
      <c r="K1050" s="2"/>
      <c r="L1050" s="2"/>
    </row>
    <row r="1051" spans="6:12">
      <c r="F1051" s="2"/>
      <c r="G1051" s="2"/>
      <c r="H1051" s="2"/>
      <c r="I1051" s="2"/>
      <c r="J1051" s="2"/>
      <c r="K1051" s="2"/>
      <c r="L1051" s="2"/>
    </row>
    <row r="1052" spans="6:12">
      <c r="F1052" s="2"/>
      <c r="G1052" s="2"/>
      <c r="H1052" s="2"/>
      <c r="I1052" s="2"/>
      <c r="J1052" s="2"/>
      <c r="K1052" s="2"/>
      <c r="L1052" s="2"/>
    </row>
    <row r="1053" spans="6:12">
      <c r="F1053" s="2"/>
      <c r="G1053" s="2"/>
      <c r="H1053" s="2"/>
      <c r="I1053" s="2"/>
      <c r="J1053" s="2"/>
      <c r="K1053" s="2"/>
      <c r="L1053" s="2"/>
    </row>
    <row r="1054" spans="6:12">
      <c r="F1054" s="2"/>
      <c r="G1054" s="2"/>
      <c r="H1054" s="2"/>
      <c r="I1054" s="2"/>
      <c r="J1054" s="2"/>
      <c r="K1054" s="2"/>
      <c r="L1054" s="2"/>
    </row>
    <row r="1055" spans="6:12">
      <c r="F1055" s="2"/>
      <c r="G1055" s="2"/>
      <c r="H1055" s="2"/>
      <c r="I1055" s="2"/>
      <c r="J1055" s="2"/>
      <c r="K1055" s="2"/>
      <c r="L1055" s="2"/>
    </row>
    <row r="1056" spans="6:12">
      <c r="F1056" s="2"/>
      <c r="G1056" s="2"/>
      <c r="H1056" s="2"/>
      <c r="I1056" s="2"/>
      <c r="J1056" s="2"/>
      <c r="K1056" s="2"/>
      <c r="L1056" s="2"/>
    </row>
    <row r="1057" spans="6:12">
      <c r="F1057" s="2"/>
      <c r="G1057" s="2"/>
      <c r="H1057" s="2"/>
      <c r="I1057" s="2"/>
      <c r="J1057" s="2"/>
      <c r="K1057" s="2"/>
      <c r="L1057" s="2"/>
    </row>
    <row r="1058" spans="6:12">
      <c r="F1058" s="2"/>
      <c r="G1058" s="2"/>
      <c r="H1058" s="2"/>
      <c r="I1058" s="2"/>
      <c r="J1058" s="2"/>
      <c r="K1058" s="2"/>
      <c r="L1058" s="2"/>
    </row>
    <row r="1059" spans="6:12">
      <c r="F1059" s="2"/>
      <c r="G1059" s="2"/>
      <c r="H1059" s="2"/>
      <c r="I1059" s="2"/>
      <c r="J1059" s="2"/>
      <c r="K1059" s="2"/>
      <c r="L1059" s="2"/>
    </row>
    <row r="1060" spans="6:12">
      <c r="F1060" s="2"/>
      <c r="G1060" s="2"/>
      <c r="H1060" s="2"/>
      <c r="I1060" s="2"/>
      <c r="J1060" s="2"/>
      <c r="K1060" s="2"/>
      <c r="L1060" s="2"/>
    </row>
    <row r="1061" spans="6:12">
      <c r="F1061" s="2"/>
      <c r="G1061" s="2"/>
      <c r="H1061" s="2"/>
      <c r="I1061" s="2"/>
      <c r="J1061" s="2"/>
      <c r="K1061" s="2"/>
      <c r="L1061" s="2"/>
    </row>
    <row r="1062" spans="6:12">
      <c r="F1062" s="2"/>
      <c r="G1062" s="2"/>
      <c r="H1062" s="2"/>
      <c r="I1062" s="2"/>
      <c r="J1062" s="2"/>
      <c r="K1062" s="2"/>
      <c r="L1062" s="2"/>
    </row>
    <row r="1063" spans="6:12">
      <c r="F1063" s="2"/>
      <c r="G1063" s="2"/>
      <c r="H1063" s="2"/>
      <c r="I1063" s="2"/>
      <c r="J1063" s="2"/>
      <c r="K1063" s="2"/>
      <c r="L1063" s="2"/>
    </row>
    <row r="1064" spans="6:12">
      <c r="F1064" s="2"/>
      <c r="G1064" s="2"/>
      <c r="H1064" s="2"/>
      <c r="I1064" s="2"/>
      <c r="J1064" s="2"/>
      <c r="K1064" s="2"/>
      <c r="L1064" s="2"/>
    </row>
    <row r="1065" spans="6:12">
      <c r="F1065" s="2"/>
      <c r="G1065" s="2"/>
      <c r="H1065" s="2"/>
      <c r="I1065" s="2"/>
      <c r="J1065" s="2"/>
      <c r="K1065" s="2"/>
      <c r="L1065" s="2"/>
    </row>
    <row r="1066" spans="6:12">
      <c r="F1066" s="2"/>
      <c r="G1066" s="2"/>
      <c r="H1066" s="2"/>
      <c r="I1066" s="2"/>
      <c r="J1066" s="2"/>
      <c r="K1066" s="2"/>
      <c r="L1066" s="2"/>
    </row>
    <row r="1067" spans="6:12">
      <c r="F1067" s="2"/>
      <c r="G1067" s="2"/>
      <c r="H1067" s="2"/>
      <c r="I1067" s="2"/>
      <c r="J1067" s="2"/>
      <c r="K1067" s="2"/>
      <c r="L1067" s="2"/>
    </row>
    <row r="1068" spans="6:12">
      <c r="F1068" s="2"/>
      <c r="G1068" s="2"/>
      <c r="H1068" s="2"/>
      <c r="I1068" s="2"/>
      <c r="J1068" s="2"/>
      <c r="K1068" s="2"/>
      <c r="L1068" s="2"/>
    </row>
    <row r="1069" spans="6:12">
      <c r="F1069" s="2"/>
      <c r="G1069" s="2"/>
      <c r="H1069" s="2"/>
      <c r="I1069" s="2"/>
      <c r="J1069" s="2"/>
      <c r="K1069" s="2"/>
      <c r="L1069" s="2"/>
    </row>
    <row r="1070" spans="6:12">
      <c r="F1070" s="2"/>
      <c r="G1070" s="2"/>
      <c r="H1070" s="2"/>
      <c r="I1070" s="2"/>
      <c r="J1070" s="2"/>
      <c r="K1070" s="2"/>
      <c r="L1070" s="2"/>
    </row>
    <row r="1071" spans="6:12">
      <c r="F1071" s="2"/>
      <c r="G1071" s="2"/>
      <c r="H1071" s="2"/>
      <c r="I1071" s="2"/>
      <c r="J1071" s="2"/>
      <c r="K1071" s="2"/>
      <c r="L1071" s="2"/>
    </row>
    <row r="1072" spans="6:12">
      <c r="F1072" s="2"/>
      <c r="G1072" s="2"/>
      <c r="H1072" s="2"/>
      <c r="I1072" s="2"/>
      <c r="J1072" s="2"/>
      <c r="K1072" s="2"/>
      <c r="L1072" s="2"/>
    </row>
    <row r="1073" spans="6:12">
      <c r="F1073" s="2"/>
      <c r="G1073" s="2"/>
      <c r="H1073" s="2"/>
      <c r="I1073" s="2"/>
      <c r="J1073" s="2"/>
      <c r="K1073" s="2"/>
      <c r="L1073" s="2"/>
    </row>
    <row r="1074" spans="6:12">
      <c r="F1074" s="2"/>
      <c r="G1074" s="2"/>
      <c r="H1074" s="2"/>
      <c r="I1074" s="2"/>
      <c r="J1074" s="2"/>
      <c r="K1074" s="2"/>
      <c r="L1074" s="2"/>
    </row>
    <row r="1075" spans="6:12">
      <c r="F1075" s="2"/>
      <c r="G1075" s="2"/>
      <c r="H1075" s="2"/>
      <c r="I1075" s="2"/>
      <c r="J1075" s="2"/>
      <c r="K1075" s="2"/>
      <c r="L1075" s="2"/>
    </row>
    <row r="1076" spans="6:12">
      <c r="F1076" s="2"/>
      <c r="G1076" s="2"/>
      <c r="H1076" s="2"/>
      <c r="I1076" s="2"/>
      <c r="J1076" s="2"/>
      <c r="K1076" s="2"/>
      <c r="L1076" s="2"/>
    </row>
    <row r="1077" spans="6:12">
      <c r="F1077" s="2"/>
      <c r="G1077" s="2"/>
      <c r="H1077" s="2"/>
      <c r="I1077" s="2"/>
      <c r="J1077" s="2"/>
      <c r="K1077" s="2"/>
      <c r="L1077" s="2"/>
    </row>
    <row r="1078" spans="6:12">
      <c r="F1078" s="2"/>
      <c r="G1078" s="2"/>
      <c r="H1078" s="2"/>
      <c r="I1078" s="2"/>
      <c r="J1078" s="2"/>
      <c r="K1078" s="2"/>
      <c r="L1078" s="2"/>
    </row>
    <row r="1079" spans="6:12">
      <c r="F1079" s="2"/>
      <c r="G1079" s="2"/>
      <c r="H1079" s="2"/>
      <c r="I1079" s="2"/>
      <c r="J1079" s="2"/>
      <c r="K1079" s="2"/>
      <c r="L1079" s="2"/>
    </row>
    <row r="1080" spans="6:12">
      <c r="F1080" s="2"/>
      <c r="G1080" s="2"/>
      <c r="H1080" s="2"/>
      <c r="I1080" s="2"/>
      <c r="J1080" s="2"/>
      <c r="K1080" s="2"/>
      <c r="L1080" s="2"/>
    </row>
    <row r="1081" spans="6:12">
      <c r="F1081" s="2"/>
      <c r="G1081" s="2"/>
      <c r="H1081" s="2"/>
      <c r="I1081" s="2"/>
      <c r="J1081" s="2"/>
      <c r="K1081" s="2"/>
      <c r="L1081" s="2"/>
    </row>
    <row r="1082" spans="6:12">
      <c r="F1082" s="2"/>
      <c r="G1082" s="2"/>
      <c r="H1082" s="2"/>
      <c r="I1082" s="2"/>
      <c r="J1082" s="2"/>
      <c r="K1082" s="2"/>
      <c r="L1082" s="2"/>
    </row>
    <row r="1083" spans="6:12">
      <c r="F1083" s="2"/>
      <c r="G1083" s="2"/>
      <c r="H1083" s="2"/>
      <c r="I1083" s="2"/>
      <c r="J1083" s="2"/>
      <c r="K1083" s="2"/>
      <c r="L1083" s="2"/>
    </row>
    <row r="1084" spans="6:12">
      <c r="F1084" s="2"/>
      <c r="G1084" s="2"/>
      <c r="H1084" s="2"/>
      <c r="I1084" s="2"/>
      <c r="J1084" s="2"/>
      <c r="K1084" s="2"/>
      <c r="L1084" s="2"/>
    </row>
    <row r="1085" spans="6:12">
      <c r="F1085" s="2"/>
      <c r="G1085" s="2"/>
      <c r="H1085" s="2"/>
      <c r="I1085" s="2"/>
      <c r="J1085" s="2"/>
      <c r="K1085" s="2"/>
      <c r="L1085" s="2"/>
    </row>
    <row r="1086" spans="6:12">
      <c r="F1086" s="2"/>
      <c r="G1086" s="2"/>
      <c r="H1086" s="2"/>
      <c r="I1086" s="2"/>
      <c r="J1086" s="2"/>
      <c r="K1086" s="2"/>
      <c r="L1086" s="2"/>
    </row>
    <row r="1087" spans="6:12">
      <c r="F1087" s="2"/>
      <c r="G1087" s="2"/>
      <c r="H1087" s="2"/>
      <c r="I1087" s="2"/>
      <c r="J1087" s="2"/>
      <c r="K1087" s="2"/>
      <c r="L1087" s="2"/>
    </row>
    <row r="1088" spans="6:12">
      <c r="F1088" s="2"/>
      <c r="G1088" s="2"/>
      <c r="H1088" s="2"/>
      <c r="I1088" s="2"/>
      <c r="J1088" s="2"/>
      <c r="K1088" s="2"/>
      <c r="L1088" s="2"/>
    </row>
    <row r="1089" spans="6:12">
      <c r="F1089" s="2"/>
      <c r="G1089" s="2"/>
      <c r="H1089" s="2"/>
      <c r="I1089" s="2"/>
      <c r="J1089" s="2"/>
      <c r="K1089" s="2"/>
      <c r="L1089" s="2"/>
    </row>
    <row r="1090" spans="6:12">
      <c r="F1090" s="2"/>
      <c r="G1090" s="2"/>
      <c r="H1090" s="2"/>
      <c r="I1090" s="2"/>
      <c r="J1090" s="2"/>
      <c r="K1090" s="2"/>
      <c r="L1090" s="2"/>
    </row>
    <row r="1091" spans="6:12">
      <c r="F1091" s="2"/>
      <c r="G1091" s="2"/>
      <c r="H1091" s="2"/>
      <c r="I1091" s="2"/>
      <c r="J1091" s="2"/>
      <c r="K1091" s="2"/>
      <c r="L1091" s="2"/>
    </row>
    <row r="1092" spans="6:12">
      <c r="F1092" s="2"/>
      <c r="G1092" s="2"/>
      <c r="H1092" s="2"/>
      <c r="I1092" s="2"/>
      <c r="J1092" s="2"/>
      <c r="K1092" s="2"/>
      <c r="L1092" s="2"/>
    </row>
    <row r="1093" spans="6:12">
      <c r="F1093" s="2"/>
      <c r="G1093" s="2"/>
      <c r="H1093" s="2"/>
      <c r="I1093" s="2"/>
      <c r="J1093" s="2"/>
      <c r="K1093" s="2"/>
      <c r="L1093" s="2"/>
    </row>
    <row r="1094" spans="6:12">
      <c r="F1094" s="2"/>
      <c r="G1094" s="2"/>
      <c r="H1094" s="2"/>
      <c r="I1094" s="2"/>
      <c r="J1094" s="2"/>
      <c r="K1094" s="2"/>
      <c r="L1094" s="2"/>
    </row>
    <row r="1095" spans="6:12">
      <c r="F1095" s="2"/>
      <c r="G1095" s="2"/>
      <c r="H1095" s="2"/>
      <c r="I1095" s="2"/>
      <c r="J1095" s="2"/>
      <c r="K1095" s="2"/>
      <c r="L1095" s="2"/>
    </row>
    <row r="1096" spans="6:12">
      <c r="F1096" s="2"/>
      <c r="G1096" s="2"/>
      <c r="H1096" s="2"/>
      <c r="I1096" s="2"/>
      <c r="J1096" s="2"/>
      <c r="K1096" s="2"/>
      <c r="L1096" s="2"/>
    </row>
    <row r="1097" spans="6:12">
      <c r="F1097" s="2"/>
      <c r="G1097" s="2"/>
      <c r="H1097" s="2"/>
      <c r="I1097" s="2"/>
      <c r="J1097" s="2"/>
      <c r="K1097" s="2"/>
      <c r="L1097" s="2"/>
    </row>
    <row r="1098" spans="6:12">
      <c r="F1098" s="2"/>
      <c r="G1098" s="2"/>
      <c r="H1098" s="2"/>
      <c r="I1098" s="2"/>
      <c r="J1098" s="2"/>
      <c r="K1098" s="2"/>
      <c r="L1098" s="2"/>
    </row>
    <row r="1099" spans="6:12">
      <c r="F1099" s="2"/>
      <c r="G1099" s="2"/>
      <c r="H1099" s="2"/>
      <c r="I1099" s="2"/>
      <c r="J1099" s="2"/>
      <c r="K1099" s="2"/>
      <c r="L1099" s="2"/>
    </row>
    <row r="1100" spans="6:12">
      <c r="F1100" s="2"/>
      <c r="G1100" s="2"/>
      <c r="H1100" s="2"/>
      <c r="I1100" s="2"/>
      <c r="J1100" s="2"/>
      <c r="K1100" s="2"/>
      <c r="L1100" s="2"/>
    </row>
    <row r="1101" spans="6:12">
      <c r="F1101" s="2"/>
      <c r="G1101" s="2"/>
      <c r="H1101" s="2"/>
      <c r="I1101" s="2"/>
      <c r="J1101" s="2"/>
      <c r="K1101" s="2"/>
      <c r="L1101" s="2"/>
    </row>
    <row r="1102" spans="6:12">
      <c r="F1102" s="2"/>
      <c r="G1102" s="2"/>
      <c r="H1102" s="2"/>
      <c r="I1102" s="2"/>
      <c r="J1102" s="2"/>
      <c r="K1102" s="2"/>
      <c r="L1102" s="2"/>
    </row>
    <row r="1103" spans="6:12">
      <c r="F1103" s="2"/>
      <c r="G1103" s="2"/>
      <c r="H1103" s="2"/>
      <c r="I1103" s="2"/>
      <c r="J1103" s="2"/>
      <c r="K1103" s="2"/>
      <c r="L1103" s="2"/>
    </row>
    <row r="1104" spans="6:12">
      <c r="F1104" s="2"/>
      <c r="G1104" s="2"/>
      <c r="H1104" s="2"/>
      <c r="I1104" s="2"/>
      <c r="J1104" s="2"/>
      <c r="K1104" s="2"/>
      <c r="L1104" s="2"/>
    </row>
    <row r="1105" spans="6:12">
      <c r="F1105" s="2"/>
      <c r="G1105" s="2"/>
      <c r="H1105" s="2"/>
      <c r="I1105" s="2"/>
      <c r="J1105" s="2"/>
      <c r="K1105" s="2"/>
      <c r="L1105" s="2"/>
    </row>
    <row r="1106" spans="6:12">
      <c r="F1106" s="2"/>
      <c r="G1106" s="2"/>
      <c r="H1106" s="2"/>
      <c r="I1106" s="2"/>
      <c r="J1106" s="2"/>
      <c r="K1106" s="2"/>
      <c r="L1106" s="2"/>
    </row>
    <row r="1107" spans="6:12">
      <c r="F1107" s="2"/>
      <c r="G1107" s="2"/>
      <c r="H1107" s="2"/>
      <c r="I1107" s="2"/>
      <c r="J1107" s="2"/>
      <c r="K1107" s="2"/>
      <c r="L1107" s="2"/>
    </row>
    <row r="1108" spans="6:12">
      <c r="F1108" s="2"/>
      <c r="G1108" s="2"/>
      <c r="H1108" s="2"/>
      <c r="I1108" s="2"/>
      <c r="J1108" s="2"/>
      <c r="K1108" s="2"/>
      <c r="L1108" s="2"/>
    </row>
    <row r="1109" spans="6:12">
      <c r="F1109" s="2"/>
      <c r="G1109" s="2"/>
      <c r="H1109" s="2"/>
      <c r="I1109" s="2"/>
      <c r="J1109" s="2"/>
      <c r="K1109" s="2"/>
      <c r="L1109" s="2"/>
    </row>
    <row r="1110" spans="6:12">
      <c r="F1110" s="2"/>
      <c r="G1110" s="2"/>
      <c r="H1110" s="2"/>
      <c r="I1110" s="2"/>
      <c r="J1110" s="2"/>
      <c r="K1110" s="2"/>
      <c r="L1110" s="2"/>
    </row>
    <row r="1111" spans="6:12">
      <c r="F1111" s="2"/>
      <c r="G1111" s="2"/>
      <c r="H1111" s="2"/>
      <c r="I1111" s="2"/>
      <c r="J1111" s="2"/>
      <c r="K1111" s="2"/>
      <c r="L1111" s="2"/>
    </row>
    <row r="1112" spans="6:12">
      <c r="F1112" s="2"/>
      <c r="G1112" s="2"/>
      <c r="H1112" s="2"/>
      <c r="I1112" s="2"/>
      <c r="J1112" s="2"/>
      <c r="K1112" s="2"/>
      <c r="L1112" s="2"/>
    </row>
    <row r="1113" spans="6:12">
      <c r="F1113" s="2"/>
      <c r="G1113" s="2"/>
      <c r="H1113" s="2"/>
      <c r="I1113" s="2"/>
      <c r="J1113" s="2"/>
      <c r="K1113" s="2"/>
      <c r="L1113" s="2"/>
    </row>
    <row r="1114" spans="6:12">
      <c r="F1114" s="2"/>
      <c r="G1114" s="2"/>
      <c r="H1114" s="2"/>
      <c r="I1114" s="2"/>
      <c r="J1114" s="2"/>
      <c r="K1114" s="2"/>
      <c r="L1114" s="2"/>
    </row>
    <row r="1115" spans="6:12">
      <c r="F1115" s="2"/>
      <c r="G1115" s="2"/>
      <c r="H1115" s="2"/>
      <c r="I1115" s="2"/>
      <c r="J1115" s="2"/>
      <c r="K1115" s="2"/>
      <c r="L1115" s="2"/>
    </row>
    <row r="1116" spans="6:12">
      <c r="F1116" s="2"/>
      <c r="G1116" s="2"/>
      <c r="H1116" s="2"/>
      <c r="I1116" s="2"/>
      <c r="J1116" s="2"/>
      <c r="K1116" s="2"/>
      <c r="L1116" s="2"/>
    </row>
    <row r="1117" spans="6:12">
      <c r="F1117" s="2"/>
      <c r="G1117" s="2"/>
      <c r="H1117" s="2"/>
      <c r="I1117" s="2"/>
      <c r="J1117" s="2"/>
      <c r="K1117" s="2"/>
      <c r="L1117" s="2"/>
    </row>
    <row r="1118" spans="6:12">
      <c r="F1118" s="2"/>
      <c r="G1118" s="2"/>
      <c r="H1118" s="2"/>
      <c r="I1118" s="2"/>
      <c r="J1118" s="2"/>
      <c r="K1118" s="2"/>
      <c r="L1118" s="2"/>
    </row>
    <row r="1119" spans="6:12">
      <c r="F1119" s="2"/>
      <c r="G1119" s="2"/>
      <c r="H1119" s="2"/>
      <c r="I1119" s="2"/>
      <c r="J1119" s="2"/>
      <c r="K1119" s="2"/>
      <c r="L1119" s="2"/>
    </row>
    <row r="1120" spans="6:12">
      <c r="F1120" s="2"/>
      <c r="G1120" s="2"/>
      <c r="H1120" s="2"/>
      <c r="I1120" s="2"/>
      <c r="J1120" s="2"/>
      <c r="K1120" s="2"/>
      <c r="L1120" s="2"/>
    </row>
    <row r="1121" spans="6:12">
      <c r="F1121" s="2"/>
      <c r="G1121" s="2"/>
      <c r="H1121" s="2"/>
      <c r="I1121" s="2"/>
      <c r="J1121" s="2"/>
      <c r="K1121" s="2"/>
      <c r="L1121" s="2"/>
    </row>
    <row r="1122" spans="6:12">
      <c r="F1122" s="2"/>
      <c r="G1122" s="2"/>
      <c r="H1122" s="2"/>
      <c r="I1122" s="2"/>
      <c r="J1122" s="2"/>
      <c r="K1122" s="2"/>
      <c r="L1122" s="2"/>
    </row>
    <row r="1123" spans="6:12">
      <c r="F1123" s="2"/>
      <c r="G1123" s="2"/>
      <c r="H1123" s="2"/>
      <c r="I1123" s="2"/>
      <c r="J1123" s="2"/>
      <c r="K1123" s="2"/>
      <c r="L1123" s="2"/>
    </row>
    <row r="1124" spans="6:12">
      <c r="F1124" s="2"/>
      <c r="G1124" s="2"/>
      <c r="H1124" s="2"/>
      <c r="I1124" s="2"/>
      <c r="J1124" s="2"/>
      <c r="K1124" s="2"/>
      <c r="L1124" s="2"/>
    </row>
    <row r="1125" spans="6:12">
      <c r="F1125" s="2"/>
      <c r="G1125" s="2"/>
      <c r="H1125" s="2"/>
      <c r="I1125" s="2"/>
      <c r="J1125" s="2"/>
      <c r="K1125" s="2"/>
      <c r="L1125" s="2"/>
    </row>
    <row r="1126" spans="6:12">
      <c r="F1126" s="2"/>
      <c r="G1126" s="2"/>
      <c r="H1126" s="2"/>
      <c r="I1126" s="2"/>
      <c r="J1126" s="2"/>
      <c r="K1126" s="2"/>
      <c r="L1126" s="2"/>
    </row>
    <row r="1127" spans="6:12">
      <c r="F1127" s="2"/>
      <c r="G1127" s="2"/>
      <c r="H1127" s="2"/>
      <c r="I1127" s="2"/>
      <c r="J1127" s="2"/>
      <c r="K1127" s="2"/>
      <c r="L1127" s="2"/>
    </row>
    <row r="1128" spans="6:12">
      <c r="F1128" s="2"/>
      <c r="G1128" s="2"/>
      <c r="H1128" s="2"/>
      <c r="I1128" s="2"/>
      <c r="J1128" s="2"/>
      <c r="K1128" s="2"/>
      <c r="L1128" s="2"/>
    </row>
    <row r="1129" spans="6:12">
      <c r="F1129" s="2"/>
      <c r="G1129" s="2"/>
      <c r="H1129" s="2"/>
      <c r="I1129" s="2"/>
      <c r="J1129" s="2"/>
      <c r="K1129" s="2"/>
      <c r="L1129" s="2"/>
    </row>
    <row r="1130" spans="6:12">
      <c r="F1130" s="2"/>
      <c r="G1130" s="2"/>
      <c r="H1130" s="2"/>
      <c r="I1130" s="2"/>
      <c r="J1130" s="2"/>
      <c r="K1130" s="2"/>
      <c r="L1130" s="2"/>
    </row>
    <row r="1131" spans="6:12">
      <c r="F1131" s="2"/>
      <c r="G1131" s="2"/>
      <c r="H1131" s="2"/>
      <c r="I1131" s="2"/>
      <c r="J1131" s="2"/>
      <c r="K1131" s="2"/>
      <c r="L1131" s="2"/>
    </row>
    <row r="1132" spans="6:12">
      <c r="F1132" s="2"/>
      <c r="G1132" s="2"/>
      <c r="H1132" s="2"/>
      <c r="I1132" s="2"/>
      <c r="J1132" s="2"/>
      <c r="K1132" s="2"/>
      <c r="L1132" s="2"/>
    </row>
    <row r="1133" spans="6:12">
      <c r="F1133" s="2"/>
      <c r="G1133" s="2"/>
      <c r="H1133" s="2"/>
      <c r="I1133" s="2"/>
      <c r="J1133" s="2"/>
      <c r="K1133" s="2"/>
      <c r="L1133" s="2"/>
    </row>
    <row r="1134" spans="6:12">
      <c r="F1134" s="2"/>
      <c r="G1134" s="2"/>
      <c r="H1134" s="2"/>
      <c r="I1134" s="2"/>
      <c r="J1134" s="2"/>
      <c r="K1134" s="2"/>
      <c r="L1134" s="2"/>
    </row>
    <row r="1135" spans="6:12">
      <c r="F1135" s="2"/>
      <c r="G1135" s="2"/>
      <c r="H1135" s="2"/>
      <c r="I1135" s="2"/>
      <c r="J1135" s="2"/>
      <c r="K1135" s="2"/>
      <c r="L1135" s="2"/>
    </row>
    <row r="1136" spans="6:12">
      <c r="F1136" s="2"/>
      <c r="G1136" s="2"/>
      <c r="H1136" s="2"/>
      <c r="I1136" s="2"/>
      <c r="J1136" s="2"/>
      <c r="K1136" s="2"/>
      <c r="L1136" s="2"/>
    </row>
    <row r="1137" spans="6:12">
      <c r="F1137" s="2"/>
      <c r="G1137" s="2"/>
      <c r="H1137" s="2"/>
      <c r="I1137" s="2"/>
      <c r="J1137" s="2"/>
      <c r="K1137" s="2"/>
      <c r="L1137" s="2"/>
    </row>
    <row r="1138" spans="6:12">
      <c r="F1138" s="2"/>
      <c r="G1138" s="2"/>
      <c r="H1138" s="2"/>
      <c r="I1138" s="2"/>
      <c r="J1138" s="2"/>
      <c r="K1138" s="2"/>
      <c r="L1138" s="2"/>
    </row>
    <row r="1139" spans="6:12">
      <c r="F1139" s="2"/>
      <c r="G1139" s="2"/>
      <c r="H1139" s="2"/>
      <c r="I1139" s="2"/>
      <c r="J1139" s="2"/>
      <c r="K1139" s="2"/>
      <c r="L1139" s="2"/>
    </row>
    <row r="1140" spans="6:12">
      <c r="F1140" s="2"/>
      <c r="G1140" s="2"/>
      <c r="H1140" s="2"/>
      <c r="I1140" s="2"/>
      <c r="J1140" s="2"/>
      <c r="K1140" s="2"/>
      <c r="L1140" s="2"/>
    </row>
    <row r="1141" spans="6:12">
      <c r="F1141" s="2"/>
      <c r="G1141" s="2"/>
      <c r="H1141" s="2"/>
      <c r="I1141" s="2"/>
      <c r="J1141" s="2"/>
      <c r="K1141" s="2"/>
      <c r="L1141" s="2"/>
    </row>
    <row r="1142" spans="6:12">
      <c r="F1142" s="2"/>
      <c r="G1142" s="2"/>
      <c r="H1142" s="2"/>
      <c r="I1142" s="2"/>
      <c r="J1142" s="2"/>
      <c r="K1142" s="2"/>
      <c r="L1142" s="2"/>
    </row>
    <row r="1143" spans="6:12">
      <c r="F1143" s="2"/>
      <c r="G1143" s="2"/>
      <c r="H1143" s="2"/>
      <c r="I1143" s="2"/>
      <c r="J1143" s="2"/>
      <c r="K1143" s="2"/>
      <c r="L1143" s="2"/>
    </row>
    <row r="1144" spans="6:12">
      <c r="F1144" s="2"/>
      <c r="G1144" s="2"/>
      <c r="H1144" s="2"/>
      <c r="I1144" s="2"/>
      <c r="J1144" s="2"/>
      <c r="K1144" s="2"/>
      <c r="L1144" s="2"/>
    </row>
    <row r="1145" spans="6:12">
      <c r="F1145" s="2"/>
      <c r="G1145" s="2"/>
      <c r="H1145" s="2"/>
      <c r="I1145" s="2"/>
      <c r="J1145" s="2"/>
      <c r="K1145" s="2"/>
      <c r="L1145" s="2"/>
    </row>
    <row r="1146" spans="6:12">
      <c r="F1146" s="2"/>
      <c r="G1146" s="2"/>
      <c r="H1146" s="2"/>
      <c r="I1146" s="2"/>
      <c r="J1146" s="2"/>
      <c r="K1146" s="2"/>
      <c r="L1146" s="2"/>
    </row>
    <row r="1147" spans="6:12">
      <c r="F1147" s="2"/>
      <c r="G1147" s="2"/>
      <c r="H1147" s="2"/>
      <c r="I1147" s="2"/>
      <c r="J1147" s="2"/>
      <c r="K1147" s="2"/>
      <c r="L1147" s="2"/>
    </row>
    <row r="1148" spans="6:12">
      <c r="F1148" s="2"/>
      <c r="G1148" s="2"/>
      <c r="H1148" s="2"/>
      <c r="I1148" s="2"/>
      <c r="J1148" s="2"/>
      <c r="K1148" s="2"/>
      <c r="L1148" s="2"/>
    </row>
    <row r="1149" spans="6:12">
      <c r="F1149" s="2"/>
      <c r="G1149" s="2"/>
      <c r="H1149" s="2"/>
      <c r="I1149" s="2"/>
      <c r="J1149" s="2"/>
      <c r="K1149" s="2"/>
      <c r="L1149" s="2"/>
    </row>
    <row r="1150" spans="6:12">
      <c r="F1150" s="2"/>
      <c r="G1150" s="2"/>
      <c r="H1150" s="2"/>
      <c r="I1150" s="2"/>
      <c r="J1150" s="2"/>
      <c r="K1150" s="2"/>
      <c r="L1150" s="2"/>
    </row>
    <row r="1151" spans="6:12">
      <c r="F1151" s="2"/>
      <c r="G1151" s="2"/>
      <c r="H1151" s="2"/>
      <c r="I1151" s="2"/>
      <c r="J1151" s="2"/>
      <c r="K1151" s="2"/>
      <c r="L1151" s="2"/>
    </row>
    <row r="1152" spans="6:12">
      <c r="F1152" s="2"/>
      <c r="G1152" s="2"/>
      <c r="H1152" s="2"/>
      <c r="I1152" s="2"/>
      <c r="J1152" s="2"/>
      <c r="K1152" s="2"/>
      <c r="L1152" s="2"/>
    </row>
    <row r="1153" spans="6:12">
      <c r="F1153" s="2"/>
      <c r="G1153" s="2"/>
      <c r="H1153" s="2"/>
      <c r="I1153" s="2"/>
      <c r="J1153" s="2"/>
      <c r="K1153" s="2"/>
      <c r="L1153" s="2"/>
    </row>
    <row r="1154" spans="6:12">
      <c r="F1154" s="2"/>
      <c r="G1154" s="2"/>
      <c r="H1154" s="2"/>
      <c r="I1154" s="2"/>
      <c r="J1154" s="2"/>
      <c r="K1154" s="2"/>
      <c r="L1154" s="2"/>
    </row>
    <row r="1155" spans="6:12">
      <c r="F1155" s="2"/>
      <c r="G1155" s="2"/>
      <c r="H1155" s="2"/>
      <c r="I1155" s="2"/>
      <c r="J1155" s="2"/>
      <c r="K1155" s="2"/>
      <c r="L1155" s="2"/>
    </row>
    <row r="1156" spans="6:12">
      <c r="F1156" s="2"/>
      <c r="G1156" s="2"/>
      <c r="H1156" s="2"/>
      <c r="I1156" s="2"/>
      <c r="J1156" s="2"/>
      <c r="K1156" s="2"/>
      <c r="L1156" s="2"/>
    </row>
    <row r="1157" spans="6:12">
      <c r="F1157" s="2"/>
      <c r="G1157" s="2"/>
      <c r="H1157" s="2"/>
      <c r="I1157" s="2"/>
      <c r="J1157" s="2"/>
      <c r="K1157" s="2"/>
      <c r="L1157" s="2"/>
    </row>
    <row r="1158" spans="6:12">
      <c r="F1158" s="2"/>
      <c r="G1158" s="2"/>
      <c r="H1158" s="2"/>
      <c r="I1158" s="2"/>
      <c r="J1158" s="2"/>
      <c r="K1158" s="2"/>
      <c r="L1158" s="2"/>
    </row>
    <row r="1159" spans="6:12">
      <c r="F1159" s="2"/>
      <c r="G1159" s="2"/>
      <c r="H1159" s="2"/>
      <c r="I1159" s="2"/>
      <c r="J1159" s="2"/>
      <c r="K1159" s="2"/>
      <c r="L1159" s="2"/>
    </row>
    <row r="1160" spans="6:12">
      <c r="F1160" s="2"/>
      <c r="G1160" s="2"/>
      <c r="H1160" s="2"/>
      <c r="I1160" s="2"/>
      <c r="J1160" s="2"/>
      <c r="K1160" s="2"/>
      <c r="L1160" s="2"/>
    </row>
    <row r="1161" spans="6:12">
      <c r="F1161" s="2"/>
      <c r="G1161" s="2"/>
      <c r="H1161" s="2"/>
      <c r="I1161" s="2"/>
      <c r="J1161" s="2"/>
      <c r="K1161" s="2"/>
      <c r="L1161" s="2"/>
    </row>
    <row r="1162" spans="6:12">
      <c r="F1162" s="2"/>
      <c r="G1162" s="2"/>
      <c r="H1162" s="2"/>
      <c r="I1162" s="2"/>
      <c r="J1162" s="2"/>
      <c r="K1162" s="2"/>
      <c r="L1162" s="2"/>
    </row>
    <row r="1163" spans="6:12">
      <c r="F1163" s="2"/>
      <c r="G1163" s="2"/>
      <c r="H1163" s="2"/>
      <c r="I1163" s="2"/>
      <c r="J1163" s="2"/>
      <c r="K1163" s="2"/>
      <c r="L1163" s="2"/>
    </row>
    <row r="1164" spans="6:12">
      <c r="F1164" s="2"/>
      <c r="G1164" s="2"/>
      <c r="H1164" s="2"/>
      <c r="I1164" s="2"/>
      <c r="J1164" s="2"/>
      <c r="K1164" s="2"/>
      <c r="L1164" s="2"/>
    </row>
    <row r="1165" spans="6:12">
      <c r="F1165" s="2"/>
      <c r="G1165" s="2"/>
      <c r="H1165" s="2"/>
      <c r="I1165" s="2"/>
      <c r="J1165" s="2"/>
      <c r="K1165" s="2"/>
      <c r="L1165" s="2"/>
    </row>
    <row r="1166" spans="6:12">
      <c r="F1166" s="2"/>
      <c r="G1166" s="2"/>
      <c r="H1166" s="2"/>
      <c r="I1166" s="2"/>
      <c r="J1166" s="2"/>
      <c r="K1166" s="2"/>
      <c r="L1166" s="2"/>
    </row>
    <row r="1167" spans="6:12">
      <c r="F1167" s="2"/>
      <c r="G1167" s="2"/>
      <c r="H1167" s="2"/>
      <c r="I1167" s="2"/>
      <c r="J1167" s="2"/>
      <c r="K1167" s="2"/>
      <c r="L1167" s="2"/>
    </row>
    <row r="1168" spans="6:12">
      <c r="F1168" s="2"/>
      <c r="G1168" s="2"/>
      <c r="H1168" s="2"/>
      <c r="I1168" s="2"/>
      <c r="J1168" s="2"/>
      <c r="K1168" s="2"/>
      <c r="L1168" s="2"/>
    </row>
    <row r="1169" spans="6:12">
      <c r="F1169" s="2"/>
      <c r="G1169" s="2"/>
      <c r="H1169" s="2"/>
      <c r="I1169" s="2"/>
      <c r="J1169" s="2"/>
      <c r="K1169" s="2"/>
      <c r="L1169" s="2"/>
    </row>
    <row r="1170" spans="6:12">
      <c r="F1170" s="2"/>
      <c r="G1170" s="2"/>
      <c r="H1170" s="2"/>
      <c r="I1170" s="2"/>
      <c r="J1170" s="2"/>
      <c r="K1170" s="2"/>
      <c r="L1170" s="2"/>
    </row>
    <row r="1171" spans="6:12">
      <c r="F1171" s="2"/>
      <c r="G1171" s="2"/>
      <c r="H1171" s="2"/>
      <c r="I1171" s="2"/>
      <c r="J1171" s="2"/>
      <c r="K1171" s="2"/>
      <c r="L1171" s="2"/>
    </row>
    <row r="1172" spans="6:12">
      <c r="F1172" s="2"/>
      <c r="G1172" s="2"/>
      <c r="H1172" s="2"/>
      <c r="I1172" s="2"/>
      <c r="J1172" s="2"/>
      <c r="K1172" s="2"/>
      <c r="L1172" s="2"/>
    </row>
    <row r="1173" spans="6:12">
      <c r="F1173" s="2"/>
      <c r="G1173" s="2"/>
      <c r="H1173" s="2"/>
      <c r="I1173" s="2"/>
      <c r="J1173" s="2"/>
      <c r="K1173" s="2"/>
      <c r="L1173" s="2"/>
    </row>
    <row r="1174" spans="6:12">
      <c r="F1174" s="2"/>
      <c r="G1174" s="2"/>
      <c r="H1174" s="2"/>
      <c r="I1174" s="2"/>
      <c r="J1174" s="2"/>
      <c r="K1174" s="2"/>
      <c r="L1174" s="2"/>
    </row>
    <row r="1175" spans="6:12">
      <c r="F1175" s="2"/>
      <c r="G1175" s="2"/>
      <c r="H1175" s="2"/>
      <c r="I1175" s="2"/>
      <c r="J1175" s="2"/>
      <c r="K1175" s="2"/>
      <c r="L1175" s="2"/>
    </row>
    <row r="1176" spans="6:12">
      <c r="F1176" s="2"/>
      <c r="G1176" s="2"/>
      <c r="H1176" s="2"/>
      <c r="I1176" s="2"/>
      <c r="J1176" s="2"/>
      <c r="K1176" s="2"/>
      <c r="L1176" s="2"/>
    </row>
    <row r="1177" spans="6:12">
      <c r="F1177" s="2"/>
      <c r="G1177" s="2"/>
      <c r="H1177" s="2"/>
      <c r="I1177" s="2"/>
      <c r="J1177" s="2"/>
      <c r="K1177" s="2"/>
      <c r="L1177" s="2"/>
    </row>
    <row r="1178" spans="6:12">
      <c r="F1178" s="2"/>
      <c r="G1178" s="2"/>
      <c r="H1178" s="2"/>
      <c r="I1178" s="2"/>
      <c r="J1178" s="2"/>
      <c r="K1178" s="2"/>
      <c r="L1178" s="2"/>
    </row>
  </sheetData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F66-23D6-41DB-A1F8-17A8A912ACDF}">
  <sheetPr>
    <tabColor rgb="FFC00000"/>
  </sheetPr>
  <dimension ref="B4:X49"/>
  <sheetViews>
    <sheetView showGridLines="0" workbookViewId="0">
      <selection activeCell="H30" sqref="H30"/>
    </sheetView>
  </sheetViews>
  <sheetFormatPr defaultColWidth="8.90625" defaultRowHeight="13"/>
  <cols>
    <col min="1" max="1" width="8.90625" style="5"/>
    <col min="2" max="2" width="2.453125" style="5" customWidth="1"/>
    <col min="3" max="3" width="13.6328125" style="7" bestFit="1" customWidth="1"/>
    <col min="4" max="4" width="14.26953125" style="7" customWidth="1"/>
    <col min="5" max="5" width="16" style="7" bestFit="1" customWidth="1"/>
    <col min="6" max="6" width="18.81640625" style="7" bestFit="1" customWidth="1"/>
    <col min="7" max="7" width="13.81640625" style="7" bestFit="1" customWidth="1"/>
    <col min="8" max="8" width="14.54296875" style="7" bestFit="1" customWidth="1"/>
    <col min="9" max="9" width="16.54296875" style="7" bestFit="1" customWidth="1"/>
    <col min="10" max="10" width="15.453125" style="7" bestFit="1" customWidth="1"/>
    <col min="11" max="11" width="2.36328125" style="5" customWidth="1"/>
    <col min="12" max="12" width="2.453125" style="5" customWidth="1"/>
    <col min="13" max="14" width="8.90625" style="5"/>
    <col min="15" max="15" width="3.6328125" style="5" customWidth="1"/>
    <col min="16" max="16" width="13.90625" style="5" bestFit="1" customWidth="1"/>
    <col min="17" max="17" width="15" style="5" bestFit="1" customWidth="1"/>
    <col min="18" max="18" width="16.36328125" style="5" bestFit="1" customWidth="1"/>
    <col min="19" max="19" width="19.36328125" style="5" bestFit="1" customWidth="1"/>
    <col min="20" max="20" width="13.6328125" style="5" bestFit="1" customWidth="1"/>
    <col min="21" max="21" width="14.90625" style="5" bestFit="1" customWidth="1"/>
    <col min="22" max="22" width="16.90625" style="5" bestFit="1" customWidth="1"/>
    <col min="23" max="23" width="16.90625" style="5" customWidth="1"/>
    <col min="24" max="24" width="3.08984375" style="5" customWidth="1"/>
    <col min="25" max="16384" width="8.90625" style="5"/>
  </cols>
  <sheetData>
    <row r="4" spans="2:24" ht="18" customHeight="1" thickBot="1"/>
    <row r="5" spans="2:24" ht="8.4" customHeight="1" thickBot="1">
      <c r="B5" s="11"/>
      <c r="C5" s="12"/>
      <c r="D5" s="12"/>
      <c r="E5" s="12"/>
      <c r="F5" s="12"/>
      <c r="G5" s="12"/>
      <c r="H5" s="12"/>
      <c r="I5" s="12"/>
      <c r="J5" s="12"/>
      <c r="K5" s="13"/>
    </row>
    <row r="6" spans="2:24">
      <c r="B6" s="14"/>
      <c r="C6" s="7" t="s">
        <v>573</v>
      </c>
      <c r="K6" s="15"/>
      <c r="O6" s="11"/>
      <c r="P6" s="20"/>
      <c r="Q6" s="20"/>
      <c r="R6" s="20"/>
      <c r="S6" s="20"/>
      <c r="T6" s="20"/>
      <c r="U6" s="20"/>
      <c r="V6" s="20"/>
      <c r="W6" s="20"/>
      <c r="X6" s="13"/>
    </row>
    <row r="7" spans="2:24">
      <c r="B7" s="14"/>
      <c r="C7" s="223" t="s">
        <v>811</v>
      </c>
      <c r="D7" s="223" t="s">
        <v>574</v>
      </c>
      <c r="E7" s="223" t="s">
        <v>813</v>
      </c>
      <c r="F7" s="223" t="s">
        <v>814</v>
      </c>
      <c r="G7" s="223" t="s">
        <v>591</v>
      </c>
      <c r="H7" s="223" t="s">
        <v>809</v>
      </c>
      <c r="I7" s="223" t="s">
        <v>810</v>
      </c>
      <c r="J7" s="223" t="s">
        <v>803</v>
      </c>
      <c r="K7" s="15"/>
      <c r="O7" s="14"/>
      <c r="P7" s="145" t="s">
        <v>588</v>
      </c>
      <c r="Q7" s="146" t="s">
        <v>574</v>
      </c>
      <c r="R7" s="146" t="s">
        <v>575</v>
      </c>
      <c r="S7" s="146" t="s">
        <v>589</v>
      </c>
      <c r="T7" s="146" t="s">
        <v>591</v>
      </c>
      <c r="U7" s="146" t="s">
        <v>576</v>
      </c>
      <c r="V7" s="146" t="s">
        <v>577</v>
      </c>
      <c r="W7" s="146" t="s">
        <v>803</v>
      </c>
      <c r="X7" s="15"/>
    </row>
    <row r="8" spans="2:24">
      <c r="B8" s="14"/>
      <c r="C8" s="191" t="s">
        <v>32</v>
      </c>
      <c r="D8" s="195">
        <v>40935958.620000005</v>
      </c>
      <c r="E8" s="195">
        <v>34522592.830000006</v>
      </c>
      <c r="F8" s="195">
        <v>6413365.79</v>
      </c>
      <c r="G8" s="195">
        <v>4190818.0199999996</v>
      </c>
      <c r="H8" s="195">
        <v>3095710.0799999996</v>
      </c>
      <c r="I8" s="195">
        <v>1095107.94</v>
      </c>
      <c r="J8" s="195">
        <v>1040352.5430000001</v>
      </c>
      <c r="K8" s="15"/>
      <c r="O8" s="14"/>
      <c r="P8" s="9" t="s">
        <v>573</v>
      </c>
      <c r="Q8" s="16">
        <f>D15</f>
        <v>563269410.94999993</v>
      </c>
      <c r="R8" s="16">
        <f>E15</f>
        <v>424857732.90999985</v>
      </c>
      <c r="S8" s="16">
        <f>F15</f>
        <v>138411678.04000002</v>
      </c>
      <c r="T8" s="16">
        <f t="shared" ref="T8:V8" si="0">G15</f>
        <v>69631499.789999992</v>
      </c>
      <c r="U8" s="16">
        <f t="shared" si="0"/>
        <v>47508133.224456362</v>
      </c>
      <c r="V8" s="16">
        <f t="shared" si="0"/>
        <v>23119976.109030414</v>
      </c>
      <c r="W8" s="16">
        <f>J15</f>
        <v>21600841.725178901</v>
      </c>
      <c r="X8" s="15"/>
    </row>
    <row r="9" spans="2:24">
      <c r="B9" s="14"/>
      <c r="C9" s="99" t="s">
        <v>23</v>
      </c>
      <c r="D9" s="196">
        <v>22266084.209999986</v>
      </c>
      <c r="E9" s="196">
        <v>4952666.0600000005</v>
      </c>
      <c r="F9" s="196">
        <v>17313418.149999995</v>
      </c>
      <c r="G9" s="196">
        <v>3705839.3800000013</v>
      </c>
      <c r="H9" s="196">
        <v>904617.20000000007</v>
      </c>
      <c r="I9" s="196">
        <v>2801222.1800000016</v>
      </c>
      <c r="J9" s="196">
        <v>2661161.0709999995</v>
      </c>
      <c r="K9" s="15"/>
      <c r="O9" s="14"/>
      <c r="P9" s="10" t="s">
        <v>571</v>
      </c>
      <c r="Q9" s="8">
        <f>D27</f>
        <v>562614545.04999995</v>
      </c>
      <c r="R9" s="8">
        <f t="shared" ref="R9:U9" si="1">E27</f>
        <v>417430311.21999991</v>
      </c>
      <c r="S9" s="8">
        <f t="shared" si="1"/>
        <v>145184233.83000001</v>
      </c>
      <c r="T9" s="8">
        <f t="shared" si="1"/>
        <v>69470529.789999992</v>
      </c>
      <c r="U9" s="8">
        <f t="shared" si="1"/>
        <v>46556271.215917915</v>
      </c>
      <c r="V9" s="8">
        <f>I27</f>
        <v>24122131.490338981</v>
      </c>
      <c r="W9" s="8">
        <f>J27</f>
        <v>22552889.337422039</v>
      </c>
      <c r="X9" s="15"/>
    </row>
    <row r="10" spans="2:24">
      <c r="B10" s="14"/>
      <c r="C10" s="99" t="s">
        <v>35</v>
      </c>
      <c r="D10" s="196">
        <v>85069965.75999999</v>
      </c>
      <c r="E10" s="196">
        <v>85657423.849999994</v>
      </c>
      <c r="F10" s="196">
        <v>-587458.09</v>
      </c>
      <c r="G10" s="196">
        <v>8739863.7699999996</v>
      </c>
      <c r="H10" s="196">
        <v>8729236.1099999994</v>
      </c>
      <c r="I10" s="196">
        <v>10627.66</v>
      </c>
      <c r="J10" s="196">
        <v>10096.277</v>
      </c>
      <c r="K10" s="15"/>
      <c r="O10" s="14"/>
      <c r="X10" s="15"/>
    </row>
    <row r="11" spans="2:24">
      <c r="B11" s="14"/>
      <c r="C11" s="99" t="s">
        <v>25</v>
      </c>
      <c r="D11" s="196">
        <v>20539211.840000004</v>
      </c>
      <c r="E11" s="196">
        <v>9273532.9499999993</v>
      </c>
      <c r="F11" s="196">
        <v>11265678.890000001</v>
      </c>
      <c r="G11" s="196">
        <v>1171570.25</v>
      </c>
      <c r="H11" s="196">
        <v>253620.13707688736</v>
      </c>
      <c r="I11" s="196">
        <v>908032.31292311253</v>
      </c>
      <c r="J11" s="196">
        <v>862630.69727695698</v>
      </c>
      <c r="K11" s="15"/>
      <c r="O11" s="14"/>
      <c r="X11" s="15"/>
    </row>
    <row r="12" spans="2:24">
      <c r="B12" s="14"/>
      <c r="C12" s="99" t="s">
        <v>27</v>
      </c>
      <c r="D12" s="196">
        <v>66553088.120000005</v>
      </c>
      <c r="E12" s="196">
        <v>4739726.2300000004</v>
      </c>
      <c r="F12" s="196">
        <v>61813361.890000001</v>
      </c>
      <c r="G12" s="196">
        <v>11315563.299999999</v>
      </c>
      <c r="H12" s="196">
        <v>824581.76</v>
      </c>
      <c r="I12" s="196">
        <v>10490981.539999995</v>
      </c>
      <c r="J12" s="196">
        <v>9966432.4630000032</v>
      </c>
      <c r="K12" s="15"/>
      <c r="O12" s="14"/>
      <c r="X12" s="15"/>
    </row>
    <row r="13" spans="2:24">
      <c r="B13" s="14"/>
      <c r="C13" s="99" t="s">
        <v>29</v>
      </c>
      <c r="D13" s="196">
        <v>87584584.430000022</v>
      </c>
      <c r="E13" s="196">
        <v>65450872.720000014</v>
      </c>
      <c r="F13" s="196">
        <v>22133711.710000001</v>
      </c>
      <c r="G13" s="196">
        <v>14943156.629999999</v>
      </c>
      <c r="H13" s="196">
        <v>9821885.8434867915</v>
      </c>
      <c r="I13" s="196">
        <v>6127797.629999999</v>
      </c>
      <c r="J13" s="196">
        <v>5458272.1700999998</v>
      </c>
      <c r="K13" s="15"/>
      <c r="O13" s="14"/>
      <c r="X13" s="15"/>
    </row>
    <row r="14" spans="2:24" ht="13.5" thickBot="1">
      <c r="B14" s="14"/>
      <c r="C14" s="194" t="s">
        <v>38</v>
      </c>
      <c r="D14" s="197">
        <v>240320517.96999994</v>
      </c>
      <c r="E14" s="197">
        <v>220260918.26999989</v>
      </c>
      <c r="F14" s="197">
        <v>20059599.700000003</v>
      </c>
      <c r="G14" s="197">
        <v>25564688.439999998</v>
      </c>
      <c r="H14" s="197">
        <v>23878482.093892686</v>
      </c>
      <c r="I14" s="197">
        <v>1686206.8461073088</v>
      </c>
      <c r="J14" s="197">
        <v>1601896.5038019433</v>
      </c>
      <c r="K14" s="15"/>
      <c r="O14" s="14"/>
      <c r="X14" s="15"/>
    </row>
    <row r="15" spans="2:24" ht="14" thickTop="1" thickBot="1">
      <c r="B15" s="14"/>
      <c r="C15" s="201" t="s">
        <v>804</v>
      </c>
      <c r="D15" s="202">
        <f t="shared" ref="D15:I15" si="2">SUM(D8:D14)</f>
        <v>563269410.94999993</v>
      </c>
      <c r="E15" s="202">
        <f t="shared" si="2"/>
        <v>424857732.90999985</v>
      </c>
      <c r="F15" s="202">
        <f t="shared" si="2"/>
        <v>138411678.04000002</v>
      </c>
      <c r="G15" s="202">
        <f t="shared" si="2"/>
        <v>69631499.789999992</v>
      </c>
      <c r="H15" s="202">
        <f t="shared" si="2"/>
        <v>47508133.224456362</v>
      </c>
      <c r="I15" s="202">
        <f t="shared" si="2"/>
        <v>23119976.109030414</v>
      </c>
      <c r="J15" s="202">
        <f>SUM(J8:J14)</f>
        <v>21600841.725178901</v>
      </c>
      <c r="K15" s="15"/>
      <c r="O15" s="14"/>
      <c r="X15" s="15"/>
    </row>
    <row r="16" spans="2:24" ht="13.5" thickTop="1">
      <c r="B16" s="14"/>
      <c r="C16" s="198"/>
      <c r="D16" s="200"/>
      <c r="E16" s="200"/>
      <c r="F16" s="200"/>
      <c r="G16" s="200"/>
      <c r="H16" s="200"/>
      <c r="I16" s="200"/>
      <c r="J16" s="206"/>
      <c r="K16" s="15"/>
      <c r="O16" s="14"/>
      <c r="X16" s="15"/>
    </row>
    <row r="17" spans="2:24">
      <c r="B17" s="14"/>
      <c r="K17" s="15"/>
      <c r="O17" s="14"/>
      <c r="X17" s="15"/>
    </row>
    <row r="18" spans="2:24">
      <c r="B18" s="14"/>
      <c r="C18" s="7" t="s">
        <v>758</v>
      </c>
      <c r="K18" s="15"/>
      <c r="O18" s="14"/>
      <c r="X18" s="15"/>
    </row>
    <row r="19" spans="2:24">
      <c r="B19" s="14"/>
      <c r="C19" s="223" t="s">
        <v>588</v>
      </c>
      <c r="D19" s="223" t="s">
        <v>574</v>
      </c>
      <c r="E19" s="223" t="s">
        <v>575</v>
      </c>
      <c r="F19" s="223" t="s">
        <v>589</v>
      </c>
      <c r="G19" s="223" t="s">
        <v>590</v>
      </c>
      <c r="H19" s="223" t="s">
        <v>576</v>
      </c>
      <c r="I19" s="223" t="s">
        <v>577</v>
      </c>
      <c r="J19" s="223" t="s">
        <v>803</v>
      </c>
      <c r="K19" s="15"/>
      <c r="O19" s="14"/>
      <c r="X19" s="15"/>
    </row>
    <row r="20" spans="2:24">
      <c r="B20" s="14"/>
      <c r="C20" s="191" t="s">
        <v>32</v>
      </c>
      <c r="D20" s="195">
        <v>124604278.40000002</v>
      </c>
      <c r="E20" s="195">
        <v>117180359.22999999</v>
      </c>
      <c r="F20" s="195">
        <v>7423919.1699999999</v>
      </c>
      <c r="G20" s="195">
        <v>12725778.309999999</v>
      </c>
      <c r="H20" s="195">
        <v>11609380.469999997</v>
      </c>
      <c r="I20" s="195">
        <v>1116397.8399999999</v>
      </c>
      <c r="J20" s="195">
        <v>1060577.9480000001</v>
      </c>
      <c r="K20" s="15"/>
      <c r="O20" s="14"/>
      <c r="X20" s="15"/>
    </row>
    <row r="21" spans="2:24">
      <c r="B21" s="14"/>
      <c r="C21" s="99" t="s">
        <v>23</v>
      </c>
      <c r="D21" s="196">
        <v>17293245.049999997</v>
      </c>
      <c r="E21" s="196">
        <v>446824.99</v>
      </c>
      <c r="F21" s="196">
        <v>16846420.059999995</v>
      </c>
      <c r="G21" s="196">
        <v>3227867.1700000004</v>
      </c>
      <c r="H21" s="196">
        <v>44482.33</v>
      </c>
      <c r="I21" s="196">
        <v>3183384.8400000008</v>
      </c>
      <c r="J21" s="196">
        <v>3024215.5979999998</v>
      </c>
      <c r="K21" s="15"/>
      <c r="O21" s="14"/>
      <c r="X21" s="15"/>
    </row>
    <row r="22" spans="2:24">
      <c r="B22" s="14"/>
      <c r="C22" s="99" t="s">
        <v>35</v>
      </c>
      <c r="D22" s="196">
        <v>30237509.050000001</v>
      </c>
      <c r="E22" s="196">
        <v>22628575.59</v>
      </c>
      <c r="F22" s="196">
        <v>7608933.459999999</v>
      </c>
      <c r="G22" s="196">
        <v>3256910.4899999998</v>
      </c>
      <c r="H22" s="196">
        <v>2351002.8020500289</v>
      </c>
      <c r="I22" s="196">
        <v>905907.68794997118</v>
      </c>
      <c r="J22" s="196">
        <v>860612.30355247261</v>
      </c>
      <c r="K22" s="15"/>
      <c r="O22" s="14"/>
      <c r="X22" s="15"/>
    </row>
    <row r="23" spans="2:24">
      <c r="B23" s="14"/>
      <c r="C23" s="99" t="s">
        <v>25</v>
      </c>
      <c r="D23" s="196">
        <v>25851679.880000003</v>
      </c>
      <c r="E23" s="196">
        <v>8713992.4700000007</v>
      </c>
      <c r="F23" s="196">
        <v>17137687.410000004</v>
      </c>
      <c r="G23" s="196">
        <v>1588583.68</v>
      </c>
      <c r="H23" s="196">
        <v>186782.74853844399</v>
      </c>
      <c r="I23" s="196">
        <v>1391883.1314615556</v>
      </c>
      <c r="J23" s="196">
        <v>1322288.9748884782</v>
      </c>
      <c r="K23" s="15"/>
      <c r="O23" s="14"/>
      <c r="X23" s="15"/>
    </row>
    <row r="24" spans="2:24">
      <c r="B24" s="14"/>
      <c r="C24" s="99" t="s">
        <v>27</v>
      </c>
      <c r="D24" s="196">
        <v>69543764.980000004</v>
      </c>
      <c r="E24" s="196">
        <v>4516777.6099999994</v>
      </c>
      <c r="F24" s="196">
        <v>65026987.369999997</v>
      </c>
      <c r="G24" s="196">
        <v>11976548.369999999</v>
      </c>
      <c r="H24" s="196">
        <v>802645.14000000013</v>
      </c>
      <c r="I24" s="196">
        <v>11173903.229999997</v>
      </c>
      <c r="J24" s="196">
        <v>10615208.068500003</v>
      </c>
      <c r="K24" s="15"/>
      <c r="O24" s="14"/>
      <c r="X24" s="15"/>
    </row>
    <row r="25" spans="2:24">
      <c r="B25" s="14"/>
      <c r="C25" s="99" t="s">
        <v>29</v>
      </c>
      <c r="D25" s="196">
        <v>83815090.990000024</v>
      </c>
      <c r="E25" s="196">
        <v>65649599.980000012</v>
      </c>
      <c r="F25" s="196">
        <v>18165491.010000002</v>
      </c>
      <c r="G25" s="196">
        <v>14203631.540000001</v>
      </c>
      <c r="H25" s="196">
        <v>9840403.9134867899</v>
      </c>
      <c r="I25" s="196">
        <v>5369754.4699999988</v>
      </c>
      <c r="J25" s="196">
        <v>4738131.1680999994</v>
      </c>
      <c r="K25" s="15"/>
      <c r="O25" s="14"/>
      <c r="X25" s="15"/>
    </row>
    <row r="26" spans="2:24" ht="13.5" thickBot="1">
      <c r="B26" s="14"/>
      <c r="C26" s="194" t="s">
        <v>38</v>
      </c>
      <c r="D26" s="197">
        <v>211268976.69999996</v>
      </c>
      <c r="E26" s="197">
        <v>198294181.3499999</v>
      </c>
      <c r="F26" s="197">
        <v>12974795.350000003</v>
      </c>
      <c r="G26" s="197">
        <v>22491210.229999997</v>
      </c>
      <c r="H26" s="197">
        <v>21721573.811842658</v>
      </c>
      <c r="I26" s="197">
        <v>980900.29092745867</v>
      </c>
      <c r="J26" s="197">
        <v>931855.27638108563</v>
      </c>
      <c r="K26" s="15"/>
      <c r="O26" s="14"/>
      <c r="X26" s="15"/>
    </row>
    <row r="27" spans="2:24" ht="14" thickTop="1" thickBot="1">
      <c r="B27" s="14"/>
      <c r="C27" s="201" t="s">
        <v>587</v>
      </c>
      <c r="D27" s="202">
        <f t="shared" ref="D27:J27" si="3">SUM(D20:D26)</f>
        <v>562614545.04999995</v>
      </c>
      <c r="E27" s="202">
        <f t="shared" si="3"/>
        <v>417430311.21999991</v>
      </c>
      <c r="F27" s="202">
        <f t="shared" si="3"/>
        <v>145184233.83000001</v>
      </c>
      <c r="G27" s="202">
        <f t="shared" si="3"/>
        <v>69470529.789999992</v>
      </c>
      <c r="H27" s="202">
        <f t="shared" si="3"/>
        <v>46556271.215917915</v>
      </c>
      <c r="I27" s="202">
        <f t="shared" si="3"/>
        <v>24122131.490338981</v>
      </c>
      <c r="J27" s="202">
        <f t="shared" si="3"/>
        <v>22552889.337422039</v>
      </c>
      <c r="K27" s="15"/>
      <c r="O27" s="14"/>
      <c r="X27" s="15"/>
    </row>
    <row r="28" spans="2:24" ht="13.5" thickTop="1">
      <c r="B28" s="14"/>
      <c r="E28" s="16"/>
      <c r="K28" s="15"/>
      <c r="O28" s="14"/>
      <c r="X28" s="15"/>
    </row>
    <row r="29" spans="2:24">
      <c r="B29" s="14"/>
      <c r="E29" s="16"/>
      <c r="K29" s="15"/>
      <c r="O29" s="14"/>
      <c r="X29" s="15"/>
    </row>
    <row r="30" spans="2:24" ht="13.5" thickBot="1">
      <c r="B30" s="14"/>
      <c r="E30" s="16"/>
      <c r="K30" s="15"/>
      <c r="O30" s="17"/>
      <c r="P30" s="21"/>
      <c r="Q30" s="21"/>
      <c r="R30" s="21"/>
      <c r="S30" s="21"/>
      <c r="T30" s="21"/>
      <c r="U30" s="21"/>
      <c r="V30" s="21"/>
      <c r="W30" s="21"/>
      <c r="X30" s="19"/>
    </row>
    <row r="31" spans="2:24">
      <c r="B31" s="14"/>
      <c r="C31" s="223" t="s">
        <v>588</v>
      </c>
      <c r="D31" s="223" t="s">
        <v>574</v>
      </c>
      <c r="E31" s="223" t="s">
        <v>575</v>
      </c>
      <c r="F31" s="223" t="s">
        <v>589</v>
      </c>
      <c r="G31" s="223" t="s">
        <v>590</v>
      </c>
      <c r="H31" s="223" t="s">
        <v>576</v>
      </c>
      <c r="I31" s="223" t="s">
        <v>577</v>
      </c>
      <c r="J31" s="223" t="s">
        <v>803</v>
      </c>
      <c r="K31" s="15"/>
    </row>
    <row r="32" spans="2:24">
      <c r="B32" s="14"/>
      <c r="C32" s="191" t="s">
        <v>32</v>
      </c>
      <c r="D32" s="192">
        <f>D8/D20-1</f>
        <v>-0.67147228694195471</v>
      </c>
      <c r="E32" s="192">
        <f t="shared" ref="E32:J32" si="4">E8/E20-1</f>
        <v>-0.7053892558714594</v>
      </c>
      <c r="F32" s="192">
        <f t="shared" si="4"/>
        <v>-0.13612127999502455</v>
      </c>
      <c r="G32" s="192">
        <f t="shared" si="4"/>
        <v>-0.67068277335093707</v>
      </c>
      <c r="H32" s="192">
        <f t="shared" si="4"/>
        <v>-0.73334407568089632</v>
      </c>
      <c r="I32" s="192">
        <f t="shared" si="4"/>
        <v>-1.9070173048704508E-2</v>
      </c>
      <c r="J32" s="192">
        <f t="shared" si="4"/>
        <v>-1.9070173048704619E-2</v>
      </c>
      <c r="K32" s="15"/>
    </row>
    <row r="33" spans="2:11">
      <c r="B33" s="14"/>
      <c r="C33" s="99" t="s">
        <v>23</v>
      </c>
      <c r="D33" s="192">
        <f t="shared" ref="D33:D38" si="5">D9/D21-1</f>
        <v>0.28755963068944013</v>
      </c>
      <c r="E33" s="193">
        <f>E9/E21-1</f>
        <v>10.084129515674583</v>
      </c>
      <c r="F33" s="193">
        <f>F9/F21-1</f>
        <v>2.772090974442909E-2</v>
      </c>
      <c r="G33" s="193">
        <f t="shared" ref="E33:J38" si="6">G9/G21-1</f>
        <v>0.14807679028502307</v>
      </c>
      <c r="H33" s="193">
        <f t="shared" si="6"/>
        <v>19.336551614989592</v>
      </c>
      <c r="I33" s="193">
        <f t="shared" si="6"/>
        <v>-0.12004915497430058</v>
      </c>
      <c r="J33" s="193">
        <f t="shared" si="6"/>
        <v>-0.12004915497430091</v>
      </c>
      <c r="K33" s="15"/>
    </row>
    <row r="34" spans="2:11">
      <c r="B34" s="14"/>
      <c r="C34" s="99" t="s">
        <v>35</v>
      </c>
      <c r="D34" s="192">
        <f t="shared" si="5"/>
        <v>1.8133919900389408</v>
      </c>
      <c r="E34" s="193">
        <f t="shared" si="6"/>
        <v>2.7853652568327654</v>
      </c>
      <c r="F34" s="193">
        <f t="shared" si="6"/>
        <v>-1.0772063644777885</v>
      </c>
      <c r="G34" s="193">
        <f t="shared" si="6"/>
        <v>1.6834829501255344</v>
      </c>
      <c r="H34" s="193">
        <f t="shared" si="6"/>
        <v>2.7129841369768997</v>
      </c>
      <c r="I34" s="193">
        <f t="shared" si="6"/>
        <v>-0.98826849563000185</v>
      </c>
      <c r="J34" s="193">
        <f t="shared" si="6"/>
        <v>-0.98826849563000185</v>
      </c>
      <c r="K34" s="15"/>
    </row>
    <row r="35" spans="2:11">
      <c r="B35" s="14"/>
      <c r="C35" s="99" t="s">
        <v>25</v>
      </c>
      <c r="D35" s="192">
        <f t="shared" si="5"/>
        <v>-0.20549798174276324</v>
      </c>
      <c r="E35" s="193">
        <f t="shared" si="6"/>
        <v>6.4211724066362219E-2</v>
      </c>
      <c r="F35" s="193">
        <f t="shared" si="6"/>
        <v>-0.34263715865033406</v>
      </c>
      <c r="G35" s="193">
        <f t="shared" si="6"/>
        <v>-0.26250642962667226</v>
      </c>
      <c r="H35" s="193">
        <f t="shared" si="6"/>
        <v>0.35783491281416047</v>
      </c>
      <c r="I35" s="193">
        <f t="shared" si="6"/>
        <v>-0.34762316433160056</v>
      </c>
      <c r="J35" s="193">
        <f t="shared" si="6"/>
        <v>-0.34762316433160068</v>
      </c>
      <c r="K35" s="15"/>
    </row>
    <row r="36" spans="2:11">
      <c r="B36" s="14"/>
      <c r="C36" s="99" t="s">
        <v>27</v>
      </c>
      <c r="D36" s="192">
        <f t="shared" si="5"/>
        <v>-4.3004241442206714E-2</v>
      </c>
      <c r="E36" s="193">
        <f t="shared" si="6"/>
        <v>4.9360105643988295E-2</v>
      </c>
      <c r="F36" s="193">
        <f t="shared" si="6"/>
        <v>-4.9419873347578691E-2</v>
      </c>
      <c r="G36" s="193">
        <f t="shared" si="6"/>
        <v>-5.5189947018098984E-2</v>
      </c>
      <c r="H36" s="193">
        <f>H12/H24-1</f>
        <v>2.733040905224926E-2</v>
      </c>
      <c r="I36" s="193">
        <f t="shared" si="6"/>
        <v>-6.1117559007176192E-2</v>
      </c>
      <c r="J36" s="193">
        <f t="shared" si="6"/>
        <v>-6.111755900717597E-2</v>
      </c>
      <c r="K36" s="15"/>
    </row>
    <row r="37" spans="2:11">
      <c r="B37" s="14"/>
      <c r="C37" s="99" t="s">
        <v>29</v>
      </c>
      <c r="D37" s="192">
        <f t="shared" si="5"/>
        <v>4.4973922899513852E-2</v>
      </c>
      <c r="E37" s="193">
        <f t="shared" si="6"/>
        <v>-3.0270901888288515E-3</v>
      </c>
      <c r="F37" s="193">
        <f t="shared" si="6"/>
        <v>0.21844830386448222</v>
      </c>
      <c r="G37" s="193">
        <f t="shared" si="6"/>
        <v>5.2065916235390919E-2</v>
      </c>
      <c r="H37" s="193">
        <f t="shared" si="6"/>
        <v>-1.8818404369173036E-3</v>
      </c>
      <c r="I37" s="193">
        <f t="shared" si="6"/>
        <v>0.1411690542342432</v>
      </c>
      <c r="J37" s="193">
        <f t="shared" si="6"/>
        <v>0.15198840564998095</v>
      </c>
      <c r="K37" s="15"/>
    </row>
    <row r="38" spans="2:11">
      <c r="B38" s="14"/>
      <c r="C38" s="199" t="s">
        <v>38</v>
      </c>
      <c r="D38" s="192">
        <f t="shared" si="5"/>
        <v>0.13750973627923102</v>
      </c>
      <c r="E38" s="203">
        <f t="shared" si="6"/>
        <v>0.11077852496956275</v>
      </c>
      <c r="F38" s="203">
        <f t="shared" si="6"/>
        <v>0.54604362989047051</v>
      </c>
      <c r="G38" s="203">
        <f t="shared" si="6"/>
        <v>0.13665241570239872</v>
      </c>
      <c r="H38" s="203">
        <f t="shared" si="6"/>
        <v>9.9297974480747619E-2</v>
      </c>
      <c r="I38" s="203">
        <f>I14/I26-1</f>
        <v>0.71904001018591823</v>
      </c>
      <c r="J38" s="203">
        <f t="shared" si="6"/>
        <v>0.71904001018591845</v>
      </c>
      <c r="K38" s="15"/>
    </row>
    <row r="39" spans="2:11" ht="13.5" thickBot="1">
      <c r="B39" s="14"/>
      <c r="C39" s="204" t="s">
        <v>587</v>
      </c>
      <c r="D39" s="205">
        <f>SUM(D32:D38)</f>
        <v>1.363460769780201</v>
      </c>
      <c r="E39" s="205">
        <f t="shared" ref="E39:J39" si="7">SUM(E32:E38)</f>
        <v>12.385428781126974</v>
      </c>
      <c r="F39" s="205">
        <f t="shared" si="7"/>
        <v>-0.81317183297134377</v>
      </c>
      <c r="G39" s="205">
        <f t="shared" si="7"/>
        <v>1.0318989223526387</v>
      </c>
      <c r="H39" s="205">
        <f t="shared" si="7"/>
        <v>21.798773132195837</v>
      </c>
      <c r="I39" s="205">
        <f t="shared" si="7"/>
        <v>-0.67591948257162215</v>
      </c>
      <c r="J39" s="205">
        <f t="shared" si="7"/>
        <v>-0.66510013115588462</v>
      </c>
      <c r="K39" s="15"/>
    </row>
    <row r="40" spans="2:11" ht="13.5" thickTop="1">
      <c r="B40" s="14"/>
      <c r="C40" s="190"/>
      <c r="D40" s="190"/>
      <c r="E40" s="190"/>
      <c r="F40" s="190"/>
      <c r="G40" s="190"/>
      <c r="H40" s="190"/>
      <c r="I40" s="190"/>
      <c r="J40" s="190"/>
      <c r="K40" s="15"/>
    </row>
    <row r="41" spans="2:11">
      <c r="B41" s="14"/>
      <c r="C41" s="300" t="s">
        <v>832</v>
      </c>
      <c r="D41" s="300"/>
      <c r="E41" s="300"/>
      <c r="F41" s="300"/>
      <c r="G41" s="300"/>
      <c r="H41" s="300"/>
      <c r="I41" s="300"/>
      <c r="J41" s="300"/>
      <c r="K41" s="15"/>
    </row>
    <row r="42" spans="2:11">
      <c r="B42" s="14"/>
      <c r="C42" s="300"/>
      <c r="D42" s="300"/>
      <c r="E42" s="300"/>
      <c r="F42" s="300"/>
      <c r="G42" s="300"/>
      <c r="H42" s="300"/>
      <c r="I42" s="300"/>
      <c r="J42" s="300"/>
      <c r="K42" s="15"/>
    </row>
    <row r="43" spans="2:11">
      <c r="B43" s="14"/>
      <c r="C43" s="300"/>
      <c r="D43" s="300"/>
      <c r="E43" s="300"/>
      <c r="F43" s="300"/>
      <c r="G43" s="300"/>
      <c r="H43" s="300"/>
      <c r="I43" s="300"/>
      <c r="J43" s="300"/>
      <c r="K43" s="15"/>
    </row>
    <row r="44" spans="2:11">
      <c r="B44" s="14"/>
      <c r="C44" s="300"/>
      <c r="D44" s="300"/>
      <c r="E44" s="300"/>
      <c r="F44" s="300"/>
      <c r="G44" s="300"/>
      <c r="H44" s="300"/>
      <c r="I44" s="300"/>
      <c r="J44" s="300"/>
      <c r="K44" s="15"/>
    </row>
    <row r="45" spans="2:11">
      <c r="B45" s="14"/>
      <c r="C45" s="300"/>
      <c r="D45" s="300"/>
      <c r="E45" s="300"/>
      <c r="F45" s="300"/>
      <c r="G45" s="300"/>
      <c r="H45" s="300"/>
      <c r="I45" s="300"/>
      <c r="J45" s="300"/>
      <c r="K45" s="15"/>
    </row>
    <row r="46" spans="2:11">
      <c r="B46" s="14"/>
      <c r="C46" s="300"/>
      <c r="D46" s="300"/>
      <c r="E46" s="300"/>
      <c r="F46" s="300"/>
      <c r="G46" s="300"/>
      <c r="H46" s="300"/>
      <c r="I46" s="300"/>
      <c r="J46" s="300"/>
      <c r="K46" s="15"/>
    </row>
    <row r="47" spans="2:11">
      <c r="B47" s="14"/>
      <c r="C47" s="300"/>
      <c r="D47" s="300"/>
      <c r="E47" s="300"/>
      <c r="F47" s="300"/>
      <c r="G47" s="300"/>
      <c r="H47" s="300"/>
      <c r="I47" s="300"/>
      <c r="J47" s="300"/>
      <c r="K47" s="15"/>
    </row>
    <row r="48" spans="2:11">
      <c r="B48" s="14"/>
      <c r="C48" s="300"/>
      <c r="D48" s="300"/>
      <c r="E48" s="300"/>
      <c r="F48" s="300"/>
      <c r="G48" s="300"/>
      <c r="H48" s="300"/>
      <c r="I48" s="300"/>
      <c r="J48" s="300"/>
      <c r="K48" s="15"/>
    </row>
    <row r="49" spans="2:11" ht="13.5" thickBot="1">
      <c r="B49" s="17"/>
      <c r="C49" s="18"/>
      <c r="D49" s="18"/>
      <c r="E49" s="18"/>
      <c r="F49" s="18"/>
      <c r="G49" s="18"/>
      <c r="H49" s="18"/>
      <c r="I49" s="18"/>
      <c r="J49" s="18"/>
      <c r="K49" s="19"/>
    </row>
  </sheetData>
  <mergeCells count="1">
    <mergeCell ref="C41:J48"/>
  </mergeCells>
  <conditionalFormatting sqref="D32:J38">
    <cfRule type="cellIs" dxfId="0" priority="1" operator="greaterThan">
      <formula>0.1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E1AA-D56E-47F5-8C00-3B22EA07D237}">
  <dimension ref="B1:E11"/>
  <sheetViews>
    <sheetView showGridLines="0" workbookViewId="0">
      <selection activeCell="G21" sqref="G21"/>
    </sheetView>
  </sheetViews>
  <sheetFormatPr defaultColWidth="8.90625" defaultRowHeight="13"/>
  <cols>
    <col min="1" max="1" width="8.90625" style="2"/>
    <col min="2" max="2" width="38.6328125" style="2" bestFit="1" customWidth="1"/>
    <col min="3" max="3" width="8.90625" style="2"/>
    <col min="4" max="4" width="16.54296875" style="2" bestFit="1" customWidth="1"/>
    <col min="5" max="5" width="7.90625" style="2" bestFit="1" customWidth="1"/>
    <col min="6" max="16384" width="8.90625" style="2"/>
  </cols>
  <sheetData>
    <row r="1" spans="2:5" ht="13.5" thickBot="1"/>
    <row r="2" spans="2:5">
      <c r="B2" s="301" t="s">
        <v>592</v>
      </c>
      <c r="C2" s="301"/>
      <c r="D2" s="301"/>
      <c r="E2" s="301"/>
    </row>
    <row r="3" spans="2:5">
      <c r="B3" s="22" t="s">
        <v>593</v>
      </c>
      <c r="C3" s="22"/>
      <c r="D3" s="22" t="s">
        <v>577</v>
      </c>
      <c r="E3" s="22" t="s">
        <v>5</v>
      </c>
    </row>
    <row r="4" spans="2:5">
      <c r="B4" s="23" t="s">
        <v>594</v>
      </c>
      <c r="C4" s="24"/>
      <c r="D4" s="25">
        <v>745791.13500000001</v>
      </c>
      <c r="E4" s="23" t="s">
        <v>189</v>
      </c>
    </row>
    <row r="5" spans="2:5">
      <c r="B5" s="23" t="s">
        <v>595</v>
      </c>
      <c r="C5" s="24"/>
      <c r="D5" s="25">
        <v>152994.0876</v>
      </c>
      <c r="E5" s="23" t="s">
        <v>189</v>
      </c>
    </row>
    <row r="6" spans="2:5">
      <c r="B6" s="23" t="s">
        <v>596</v>
      </c>
      <c r="C6" s="24"/>
      <c r="D6" s="25">
        <v>33691.683899999996</v>
      </c>
      <c r="E6" s="23" t="s">
        <v>453</v>
      </c>
    </row>
    <row r="7" spans="2:5">
      <c r="B7" s="23" t="s">
        <v>597</v>
      </c>
      <c r="C7" s="24"/>
      <c r="D7" s="25">
        <v>108334.14489999998</v>
      </c>
      <c r="E7" s="23" t="s">
        <v>453</v>
      </c>
    </row>
    <row r="8" spans="2:5">
      <c r="B8" s="23" t="s">
        <v>598</v>
      </c>
      <c r="C8" s="24"/>
      <c r="D8" s="25">
        <v>11712.55</v>
      </c>
      <c r="E8" s="23" t="s">
        <v>453</v>
      </c>
    </row>
    <row r="9" spans="2:5" ht="13.5" thickBot="1">
      <c r="B9" s="26" t="s">
        <v>599</v>
      </c>
      <c r="C9" s="27"/>
      <c r="D9" s="28">
        <v>973.08499999999992</v>
      </c>
      <c r="E9" s="26" t="s">
        <v>453</v>
      </c>
    </row>
    <row r="10" spans="2:5" ht="14" thickTop="1" thickBot="1">
      <c r="B10" s="29" t="s">
        <v>600</v>
      </c>
      <c r="C10" s="30"/>
      <c r="D10" s="31">
        <f>SUM(D4:D9)</f>
        <v>1053496.6863999998</v>
      </c>
      <c r="E10" s="29"/>
    </row>
    <row r="11" spans="2:5" ht="13.5" thickTop="1"/>
  </sheetData>
  <mergeCells count="1"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19E0-4F76-4B1B-877D-2DC904673341}">
  <dimension ref="B2:E7"/>
  <sheetViews>
    <sheetView showGridLines="0" workbookViewId="0">
      <selection activeCell="D12" sqref="D12"/>
    </sheetView>
  </sheetViews>
  <sheetFormatPr defaultColWidth="8.90625" defaultRowHeight="13"/>
  <cols>
    <col min="1" max="1" width="8.90625" style="5"/>
    <col min="2" max="2" width="10.36328125" style="5" bestFit="1" customWidth="1"/>
    <col min="3" max="3" width="25.54296875" style="5" customWidth="1"/>
    <col min="4" max="4" width="26.36328125" style="5" customWidth="1"/>
    <col min="5" max="5" width="15.90625" style="5" bestFit="1" customWidth="1"/>
    <col min="6" max="16384" width="8.90625" style="5"/>
  </cols>
  <sheetData>
    <row r="2" spans="2:5">
      <c r="B2" s="32" t="s">
        <v>0</v>
      </c>
      <c r="C2" s="32" t="s">
        <v>601</v>
      </c>
      <c r="D2" s="32"/>
      <c r="E2" s="32" t="s">
        <v>602</v>
      </c>
    </row>
    <row r="3" spans="2:5">
      <c r="B3" s="117">
        <v>45569</v>
      </c>
      <c r="C3" s="33" t="s">
        <v>755</v>
      </c>
      <c r="D3" s="33"/>
      <c r="E3" s="34">
        <v>1718000</v>
      </c>
    </row>
    <row r="4" spans="2:5">
      <c r="B4" s="118">
        <v>45566</v>
      </c>
      <c r="C4" s="35" t="s">
        <v>756</v>
      </c>
      <c r="D4" s="35" t="s">
        <v>757</v>
      </c>
      <c r="E4" s="36">
        <v>19000000</v>
      </c>
    </row>
    <row r="5" spans="2:5" ht="13.5" thickBot="1">
      <c r="B5" s="118"/>
      <c r="C5" s="35"/>
      <c r="D5" s="35"/>
      <c r="E5" s="36"/>
    </row>
    <row r="6" spans="2:5" ht="14" thickTop="1" thickBot="1">
      <c r="B6" s="29"/>
      <c r="C6" s="29" t="s">
        <v>603</v>
      </c>
      <c r="D6" s="29"/>
      <c r="E6" s="37">
        <f>SUM(E3:E5)</f>
        <v>20718000</v>
      </c>
    </row>
    <row r="7" spans="2:5" ht="13.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9132-B0EB-4F7C-83AD-054A1D370826}">
  <dimension ref="B1:H17"/>
  <sheetViews>
    <sheetView showGridLines="0" topLeftCell="A4" workbookViewId="0">
      <selection activeCell="D22" sqref="D22"/>
    </sheetView>
  </sheetViews>
  <sheetFormatPr defaultColWidth="8.90625" defaultRowHeight="13"/>
  <cols>
    <col min="1" max="1" width="8.90625" style="2"/>
    <col min="2" max="2" width="41.08984375" style="2" bestFit="1" customWidth="1"/>
    <col min="3" max="3" width="20.90625" style="2" bestFit="1" customWidth="1"/>
    <col min="4" max="4" width="21.453125" style="2" bestFit="1" customWidth="1"/>
    <col min="5" max="5" width="16.36328125" style="2" bestFit="1" customWidth="1"/>
    <col min="6" max="6" width="24.36328125" style="2" bestFit="1" customWidth="1"/>
    <col min="7" max="7" width="13.6328125" style="2" bestFit="1" customWidth="1"/>
    <col min="8" max="8" width="15.6328125" style="2" bestFit="1" customWidth="1"/>
    <col min="9" max="16384" width="8.90625" style="2"/>
  </cols>
  <sheetData>
    <row r="1" spans="2:8">
      <c r="B1" s="5"/>
      <c r="C1" s="5"/>
      <c r="D1" s="5"/>
      <c r="E1" s="5"/>
      <c r="F1" s="5"/>
      <c r="G1" s="5"/>
      <c r="H1" s="5"/>
    </row>
    <row r="2" spans="2:8">
      <c r="B2" s="5"/>
      <c r="C2" s="5"/>
      <c r="D2" s="5"/>
      <c r="E2" s="5"/>
      <c r="F2" s="5"/>
      <c r="G2" s="5"/>
      <c r="H2" s="5"/>
    </row>
    <row r="3" spans="2:8">
      <c r="B3" s="5"/>
      <c r="C3" s="5"/>
      <c r="D3" s="5"/>
      <c r="E3" s="5"/>
      <c r="F3" s="5"/>
      <c r="G3" s="5"/>
      <c r="H3" s="5"/>
    </row>
    <row r="6" spans="2:8" ht="14.5">
      <c r="B6" s="302" t="s">
        <v>604</v>
      </c>
      <c r="C6" s="302"/>
      <c r="D6" s="302"/>
      <c r="E6" s="302"/>
      <c r="F6" s="302"/>
      <c r="G6" s="302"/>
      <c r="H6" s="302"/>
    </row>
    <row r="7" spans="2:8" ht="14.5">
      <c r="B7" s="127"/>
      <c r="C7" s="128" t="s">
        <v>605</v>
      </c>
      <c r="D7" s="128" t="s">
        <v>606</v>
      </c>
      <c r="E7" s="128" t="s">
        <v>607</v>
      </c>
      <c r="F7" s="128" t="s">
        <v>608</v>
      </c>
      <c r="G7" s="128" t="s">
        <v>609</v>
      </c>
      <c r="H7" s="128" t="s">
        <v>610</v>
      </c>
    </row>
    <row r="8" spans="2:8" ht="14.5">
      <c r="B8" s="129" t="s">
        <v>611</v>
      </c>
      <c r="C8" s="130">
        <v>1003635.0310000001</v>
      </c>
      <c r="D8" s="130">
        <v>633015.95900000003</v>
      </c>
      <c r="E8" s="130">
        <v>2150125.5499999998</v>
      </c>
      <c r="F8" s="130">
        <v>1509703.85</v>
      </c>
      <c r="G8" s="130">
        <v>732588.71000000008</v>
      </c>
      <c r="H8" s="130">
        <v>6029069.1000000006</v>
      </c>
    </row>
    <row r="9" spans="2:8" ht="14.5">
      <c r="B9" s="129" t="s">
        <v>612</v>
      </c>
      <c r="C9" s="131">
        <v>1117712</v>
      </c>
      <c r="D9" s="131">
        <v>695676</v>
      </c>
      <c r="E9" s="131">
        <v>2154613</v>
      </c>
      <c r="F9" s="131">
        <v>956065</v>
      </c>
      <c r="G9" s="131">
        <v>69600</v>
      </c>
      <c r="H9" s="130">
        <v>4993666</v>
      </c>
    </row>
    <row r="10" spans="2:8" ht="14.5">
      <c r="B10" s="132" t="s">
        <v>613</v>
      </c>
      <c r="C10" s="133">
        <v>-114076.96899999992</v>
      </c>
      <c r="D10" s="133">
        <v>-62660.040999999968</v>
      </c>
      <c r="E10" s="133">
        <v>-4487.4500000001863</v>
      </c>
      <c r="F10" s="133">
        <v>553638.85000000009</v>
      </c>
      <c r="G10" s="133">
        <v>662988.71000000008</v>
      </c>
      <c r="H10" s="133">
        <v>1035403.1000000006</v>
      </c>
    </row>
    <row r="11" spans="2:8" ht="15" thickBot="1">
      <c r="B11"/>
      <c r="C11"/>
      <c r="D11"/>
      <c r="E11"/>
      <c r="F11"/>
      <c r="G11"/>
      <c r="H11"/>
    </row>
    <row r="12" spans="2:8" ht="15" thickBot="1">
      <c r="B12" s="134" t="s">
        <v>614</v>
      </c>
      <c r="C12" s="135">
        <v>100000</v>
      </c>
      <c r="D12" s="135">
        <v>50000</v>
      </c>
      <c r="E12" s="135">
        <v>150000</v>
      </c>
      <c r="F12" s="135">
        <v>85000</v>
      </c>
      <c r="G12" s="135">
        <v>30000</v>
      </c>
      <c r="H12" s="136">
        <v>415000</v>
      </c>
    </row>
    <row r="13" spans="2:8" ht="14.5">
      <c r="B13"/>
      <c r="C13"/>
      <c r="D13"/>
      <c r="E13"/>
      <c r="F13"/>
      <c r="G13"/>
      <c r="H13"/>
    </row>
    <row r="14" spans="2:8" ht="14.5">
      <c r="B14" s="137" t="s">
        <v>615</v>
      </c>
      <c r="C14" s="138">
        <v>-14076.968999999925</v>
      </c>
      <c r="D14" s="138">
        <v>-12660.040999999968</v>
      </c>
      <c r="E14" s="138">
        <v>145512.54999999981</v>
      </c>
      <c r="F14" s="138">
        <v>638638.85000000009</v>
      </c>
      <c r="G14" s="138">
        <v>692988.71000000008</v>
      </c>
      <c r="H14" s="138">
        <v>1450403.1000000006</v>
      </c>
    </row>
    <row r="16" spans="2:8" ht="13.5" thickBot="1"/>
    <row r="17" spans="2:8" ht="13.5" thickBot="1">
      <c r="B17" s="76" t="s">
        <v>616</v>
      </c>
      <c r="C17" s="76" t="s">
        <v>617</v>
      </c>
      <c r="D17" s="77">
        <v>149616</v>
      </c>
      <c r="E17" s="5"/>
      <c r="F17" s="5"/>
      <c r="G17" s="74"/>
      <c r="H17" s="75"/>
    </row>
  </sheetData>
  <mergeCells count="1">
    <mergeCell ref="B6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2F9B-3047-4752-9426-C0890AB3CFF7}">
  <dimension ref="B2:E12"/>
  <sheetViews>
    <sheetView showGridLines="0" workbookViewId="0">
      <selection activeCell="I17" sqref="I17"/>
    </sheetView>
  </sheetViews>
  <sheetFormatPr defaultRowHeight="14.5"/>
  <cols>
    <col min="2" max="2" width="23.08984375" bestFit="1" customWidth="1"/>
    <col min="3" max="3" width="15.54296875" bestFit="1" customWidth="1"/>
    <col min="4" max="4" width="13.54296875" bestFit="1" customWidth="1"/>
    <col min="5" max="5" width="14.6328125" customWidth="1"/>
  </cols>
  <sheetData>
    <row r="2" spans="2:5">
      <c r="B2" s="139" t="s">
        <v>618</v>
      </c>
      <c r="C2" s="139" t="s">
        <v>619</v>
      </c>
      <c r="D2" s="139" t="s">
        <v>620</v>
      </c>
      <c r="E2" s="139" t="s">
        <v>621</v>
      </c>
    </row>
    <row r="3" spans="2:5">
      <c r="B3" s="39" t="s">
        <v>622</v>
      </c>
      <c r="C3" s="126">
        <v>895440</v>
      </c>
      <c r="D3" s="126">
        <f>C3</f>
        <v>895440</v>
      </c>
      <c r="E3" s="126">
        <f>C3-D3</f>
        <v>0</v>
      </c>
    </row>
    <row r="4" spans="2:5">
      <c r="B4" s="39" t="s">
        <v>623</v>
      </c>
      <c r="C4" s="126">
        <v>781061.4</v>
      </c>
      <c r="D4" s="126">
        <f>C4</f>
        <v>781061.4</v>
      </c>
      <c r="E4" s="126">
        <f t="shared" ref="E4:E11" si="0">C4-D4</f>
        <v>0</v>
      </c>
    </row>
    <row r="5" spans="2:5">
      <c r="B5" s="39" t="s">
        <v>624</v>
      </c>
      <c r="C5" s="126">
        <v>889050.53</v>
      </c>
      <c r="D5" s="126">
        <v>0</v>
      </c>
      <c r="E5" s="126">
        <f t="shared" si="0"/>
        <v>889050.53</v>
      </c>
    </row>
    <row r="6" spans="2:5">
      <c r="B6" s="39" t="s">
        <v>625</v>
      </c>
      <c r="C6" s="126">
        <v>1896582.87</v>
      </c>
      <c r="D6" s="126">
        <v>64650.3</v>
      </c>
      <c r="E6" s="126">
        <f t="shared" si="0"/>
        <v>1831932.57</v>
      </c>
    </row>
    <row r="7" spans="2:5">
      <c r="B7" s="39" t="s">
        <v>626</v>
      </c>
      <c r="C7" s="126">
        <v>662255.30000000005</v>
      </c>
      <c r="D7" s="126">
        <v>342160</v>
      </c>
      <c r="E7" s="126">
        <f t="shared" si="0"/>
        <v>320095.30000000005</v>
      </c>
    </row>
    <row r="8" spans="2:5">
      <c r="B8" s="39" t="s">
        <v>627</v>
      </c>
      <c r="C8" s="126">
        <v>1341370.18</v>
      </c>
      <c r="D8" s="126">
        <v>36439</v>
      </c>
      <c r="E8" s="126">
        <f t="shared" si="0"/>
        <v>1304931.18</v>
      </c>
    </row>
    <row r="9" spans="2:5">
      <c r="B9" s="39" t="s">
        <v>628</v>
      </c>
      <c r="C9" s="126">
        <v>920186.05</v>
      </c>
      <c r="D9" s="126">
        <v>0</v>
      </c>
      <c r="E9" s="126">
        <f t="shared" si="0"/>
        <v>920186.05</v>
      </c>
    </row>
    <row r="10" spans="2:5">
      <c r="B10" s="140" t="s">
        <v>629</v>
      </c>
      <c r="C10" s="141">
        <v>1078482</v>
      </c>
      <c r="D10" s="141">
        <v>0</v>
      </c>
      <c r="E10" s="126">
        <f t="shared" si="0"/>
        <v>1078482</v>
      </c>
    </row>
    <row r="11" spans="2:5">
      <c r="B11" s="142"/>
      <c r="C11" s="143">
        <v>8464428.3299999982</v>
      </c>
      <c r="D11" s="143">
        <f>SUM(D3:D10)</f>
        <v>2119750.7000000002</v>
      </c>
      <c r="E11" s="143">
        <f t="shared" si="0"/>
        <v>6344677.629999998</v>
      </c>
    </row>
    <row r="12" spans="2:5">
      <c r="B12" s="39"/>
      <c r="C12" s="39"/>
      <c r="D12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A767-9464-4F84-8FF1-9E54E5FDC623}">
  <dimension ref="B2:R56"/>
  <sheetViews>
    <sheetView showGridLines="0" topLeftCell="A33" workbookViewId="0">
      <selection activeCell="F45" sqref="F45"/>
    </sheetView>
  </sheetViews>
  <sheetFormatPr defaultColWidth="8.90625" defaultRowHeight="13"/>
  <cols>
    <col min="1" max="1" width="8.90625" style="2"/>
    <col min="2" max="2" width="10.36328125" style="2" bestFit="1" customWidth="1"/>
    <col min="3" max="3" width="35.36328125" style="2" bestFit="1" customWidth="1"/>
    <col min="4" max="4" width="15" style="2" bestFit="1" customWidth="1"/>
    <col min="5" max="5" width="16.36328125" style="2" bestFit="1" customWidth="1"/>
    <col min="6" max="6" width="19.36328125" style="2" bestFit="1" customWidth="1"/>
    <col min="7" max="7" width="13.6328125" style="2" bestFit="1" customWidth="1"/>
    <col min="8" max="8" width="14.90625" style="2" bestFit="1" customWidth="1"/>
    <col min="9" max="9" width="16.90625" style="2" bestFit="1" customWidth="1"/>
    <col min="10" max="10" width="12.36328125" style="2" bestFit="1" customWidth="1"/>
    <col min="11" max="11" width="9.08984375" style="2" bestFit="1" customWidth="1"/>
    <col min="12" max="12" width="10.6328125" style="2" bestFit="1" customWidth="1"/>
    <col min="13" max="13" width="8.453125" style="2" bestFit="1" customWidth="1"/>
    <col min="14" max="14" width="7.36328125" style="2" bestFit="1" customWidth="1"/>
    <col min="15" max="15" width="8.453125" style="2" bestFit="1" customWidth="1"/>
    <col min="16" max="16" width="9" style="2" bestFit="1" customWidth="1"/>
    <col min="17" max="17" width="10.6328125" style="2" bestFit="1" customWidth="1"/>
    <col min="18" max="18" width="12.36328125" style="2" bestFit="1" customWidth="1"/>
    <col min="19" max="16384" width="8.90625" style="2"/>
  </cols>
  <sheetData>
    <row r="2" spans="2:18">
      <c r="B2" s="79" t="s">
        <v>0</v>
      </c>
      <c r="C2" s="73" t="s">
        <v>1</v>
      </c>
      <c r="D2" s="73" t="s">
        <v>3</v>
      </c>
      <c r="E2" s="73" t="s">
        <v>2</v>
      </c>
      <c r="F2" s="73" t="s">
        <v>588</v>
      </c>
      <c r="G2" s="73" t="s">
        <v>5</v>
      </c>
      <c r="H2" s="73" t="s">
        <v>6</v>
      </c>
      <c r="I2" s="73" t="s">
        <v>7</v>
      </c>
      <c r="J2" s="78" t="s">
        <v>8</v>
      </c>
      <c r="K2" s="73" t="s">
        <v>9</v>
      </c>
      <c r="L2" s="73" t="s">
        <v>10</v>
      </c>
      <c r="M2" s="73" t="s">
        <v>11</v>
      </c>
      <c r="N2" s="73" t="s">
        <v>12</v>
      </c>
      <c r="O2" s="73" t="s">
        <v>13</v>
      </c>
      <c r="P2" s="73" t="s">
        <v>14</v>
      </c>
      <c r="Q2" s="80" t="s">
        <v>15</v>
      </c>
      <c r="R2" s="73" t="s">
        <v>16</v>
      </c>
    </row>
    <row r="3" spans="2:18">
      <c r="B3" s="81">
        <v>45310</v>
      </c>
      <c r="C3" s="82" t="s">
        <v>630</v>
      </c>
      <c r="D3" s="81">
        <v>45310</v>
      </c>
      <c r="E3" s="82">
        <v>210</v>
      </c>
      <c r="F3" s="82" t="s">
        <v>631</v>
      </c>
      <c r="G3" s="82" t="s">
        <v>453</v>
      </c>
      <c r="H3" s="82" t="s">
        <v>632</v>
      </c>
      <c r="I3" s="82" t="s">
        <v>633</v>
      </c>
      <c r="J3" s="83">
        <v>60270</v>
      </c>
      <c r="K3" s="84">
        <v>0</v>
      </c>
      <c r="L3" s="84">
        <v>60270</v>
      </c>
      <c r="M3" s="84">
        <v>6000</v>
      </c>
      <c r="N3" s="84">
        <v>0</v>
      </c>
      <c r="O3" s="84">
        <v>6000</v>
      </c>
      <c r="P3" s="85">
        <v>9.9552015928322551E-2</v>
      </c>
      <c r="Q3" s="86">
        <v>0</v>
      </c>
      <c r="R3" s="84">
        <v>6000</v>
      </c>
    </row>
    <row r="4" spans="2:18">
      <c r="B4" s="81">
        <v>45314</v>
      </c>
      <c r="C4" s="82" t="s">
        <v>634</v>
      </c>
      <c r="D4" s="81">
        <v>45314</v>
      </c>
      <c r="E4" s="82">
        <v>206</v>
      </c>
      <c r="F4" s="82" t="s">
        <v>631</v>
      </c>
      <c r="G4" s="82" t="s">
        <v>453</v>
      </c>
      <c r="H4" s="82" t="s">
        <v>635</v>
      </c>
      <c r="I4" s="82" t="s">
        <v>636</v>
      </c>
      <c r="J4" s="83">
        <v>1240560.52</v>
      </c>
      <c r="K4" s="84">
        <v>0</v>
      </c>
      <c r="L4" s="84">
        <v>1240560.52</v>
      </c>
      <c r="M4" s="84">
        <v>247000.6</v>
      </c>
      <c r="N4" s="84">
        <v>0</v>
      </c>
      <c r="O4" s="84">
        <v>247000.6</v>
      </c>
      <c r="P4" s="85">
        <v>0.19910403081342617</v>
      </c>
      <c r="Q4" s="86">
        <v>0</v>
      </c>
      <c r="R4" s="84">
        <v>247000.6</v>
      </c>
    </row>
    <row r="5" spans="2:18">
      <c r="B5" s="81">
        <v>45314</v>
      </c>
      <c r="C5" s="82" t="s">
        <v>634</v>
      </c>
      <c r="D5" s="81">
        <v>45314</v>
      </c>
      <c r="E5" s="82">
        <v>206</v>
      </c>
      <c r="F5" s="82" t="s">
        <v>631</v>
      </c>
      <c r="G5" s="82" t="s">
        <v>453</v>
      </c>
      <c r="H5" s="82" t="s">
        <v>637</v>
      </c>
      <c r="I5" s="82" t="s">
        <v>638</v>
      </c>
      <c r="J5" s="83">
        <v>1205400</v>
      </c>
      <c r="K5" s="84">
        <v>0</v>
      </c>
      <c r="L5" s="84">
        <v>1205400</v>
      </c>
      <c r="M5" s="84">
        <v>240000</v>
      </c>
      <c r="N5" s="84">
        <v>0</v>
      </c>
      <c r="O5" s="84">
        <v>240000</v>
      </c>
      <c r="P5" s="85">
        <v>0.1991040318566451</v>
      </c>
      <c r="Q5" s="86">
        <v>0</v>
      </c>
      <c r="R5" s="84">
        <v>240000</v>
      </c>
    </row>
    <row r="6" spans="2:18">
      <c r="B6" s="81">
        <v>45335</v>
      </c>
      <c r="C6" s="82" t="s">
        <v>634</v>
      </c>
      <c r="D6" s="81">
        <v>45335</v>
      </c>
      <c r="E6" s="82">
        <v>185</v>
      </c>
      <c r="F6" s="82" t="s">
        <v>631</v>
      </c>
      <c r="G6" s="82" t="s">
        <v>453</v>
      </c>
      <c r="H6" s="82" t="s">
        <v>639</v>
      </c>
      <c r="I6" s="82" t="s">
        <v>640</v>
      </c>
      <c r="J6" s="83">
        <v>452025</v>
      </c>
      <c r="K6" s="84">
        <v>452025</v>
      </c>
      <c r="L6" s="84">
        <v>0</v>
      </c>
      <c r="M6" s="84">
        <v>90000</v>
      </c>
      <c r="N6" s="84">
        <v>45000</v>
      </c>
      <c r="O6" s="84">
        <v>135000</v>
      </c>
      <c r="P6" s="85">
        <v>0.29865604778496763</v>
      </c>
      <c r="Q6" s="86">
        <v>135000</v>
      </c>
      <c r="R6" s="84">
        <v>0</v>
      </c>
    </row>
    <row r="7" spans="2:18">
      <c r="B7" s="81">
        <v>45341</v>
      </c>
      <c r="C7" s="82" t="s">
        <v>634</v>
      </c>
      <c r="D7" s="81">
        <v>45341</v>
      </c>
      <c r="E7" s="82">
        <v>179</v>
      </c>
      <c r="F7" s="82" t="s">
        <v>631</v>
      </c>
      <c r="G7" s="82" t="s">
        <v>453</v>
      </c>
      <c r="H7" s="82" t="s">
        <v>641</v>
      </c>
      <c r="I7" s="82" t="s">
        <v>638</v>
      </c>
      <c r="J7" s="83">
        <v>104849.53</v>
      </c>
      <c r="K7" s="84">
        <v>0</v>
      </c>
      <c r="L7" s="84">
        <v>104849.53</v>
      </c>
      <c r="M7" s="84">
        <v>10434</v>
      </c>
      <c r="N7" s="84">
        <v>7825.5</v>
      </c>
      <c r="O7" s="84">
        <v>18259.5</v>
      </c>
      <c r="P7" s="85">
        <v>0.17414956461893535</v>
      </c>
      <c r="Q7" s="86">
        <v>0</v>
      </c>
      <c r="R7" s="84">
        <v>18259.5</v>
      </c>
    </row>
    <row r="8" spans="2:18">
      <c r="B8" s="81">
        <v>45341</v>
      </c>
      <c r="C8" s="82" t="s">
        <v>630</v>
      </c>
      <c r="D8" s="81">
        <v>45341</v>
      </c>
      <c r="E8" s="82">
        <v>179</v>
      </c>
      <c r="F8" s="82" t="s">
        <v>631</v>
      </c>
      <c r="G8" s="82" t="s">
        <v>453</v>
      </c>
      <c r="H8" s="82" t="s">
        <v>642</v>
      </c>
      <c r="I8" s="82" t="s">
        <v>643</v>
      </c>
      <c r="J8" s="83">
        <v>22601.25</v>
      </c>
      <c r="K8" s="84">
        <v>0</v>
      </c>
      <c r="L8" s="84">
        <v>22601.25</v>
      </c>
      <c r="M8" s="84">
        <v>4500</v>
      </c>
      <c r="N8" s="84">
        <v>0</v>
      </c>
      <c r="O8" s="84">
        <v>4500</v>
      </c>
      <c r="P8" s="85">
        <v>0.1991040318566451</v>
      </c>
      <c r="Q8" s="86">
        <v>0</v>
      </c>
      <c r="R8" s="84">
        <v>4500</v>
      </c>
    </row>
    <row r="9" spans="2:18">
      <c r="B9" s="81">
        <v>45344</v>
      </c>
      <c r="C9" s="82" t="s">
        <v>634</v>
      </c>
      <c r="D9" s="81">
        <v>45344</v>
      </c>
      <c r="E9" s="82">
        <v>176</v>
      </c>
      <c r="F9" s="82" t="s">
        <v>631</v>
      </c>
      <c r="G9" s="82" t="s">
        <v>453</v>
      </c>
      <c r="H9" s="82" t="s">
        <v>644</v>
      </c>
      <c r="I9" s="82" t="s">
        <v>638</v>
      </c>
      <c r="J9" s="83">
        <v>985454.5</v>
      </c>
      <c r="K9" s="84">
        <v>0</v>
      </c>
      <c r="L9" s="84">
        <v>985454.5</v>
      </c>
      <c r="M9" s="84">
        <v>196200</v>
      </c>
      <c r="N9" s="84">
        <v>0</v>
      </c>
      <c r="O9" s="84">
        <v>196200</v>
      </c>
      <c r="P9" s="85">
        <v>0.19909595014280212</v>
      </c>
      <c r="Q9" s="86">
        <v>0</v>
      </c>
      <c r="R9" s="84">
        <v>196200</v>
      </c>
    </row>
    <row r="10" spans="2:18">
      <c r="B10" s="81">
        <v>45345</v>
      </c>
      <c r="C10" s="82" t="s">
        <v>634</v>
      </c>
      <c r="D10" s="81">
        <v>45351</v>
      </c>
      <c r="E10" s="82">
        <v>169</v>
      </c>
      <c r="F10" s="82" t="s">
        <v>631</v>
      </c>
      <c r="G10" s="82" t="s">
        <v>453</v>
      </c>
      <c r="H10" s="82" t="s">
        <v>645</v>
      </c>
      <c r="I10" s="82" t="s">
        <v>638</v>
      </c>
      <c r="J10" s="83">
        <v>500000</v>
      </c>
      <c r="K10" s="84">
        <v>332000</v>
      </c>
      <c r="L10" s="84">
        <v>168000</v>
      </c>
      <c r="M10" s="84">
        <v>40000</v>
      </c>
      <c r="N10" s="84">
        <v>0</v>
      </c>
      <c r="O10" s="84">
        <v>40000</v>
      </c>
      <c r="P10" s="85">
        <v>0.08</v>
      </c>
      <c r="Q10" s="86">
        <v>26560</v>
      </c>
      <c r="R10" s="84">
        <v>13440</v>
      </c>
    </row>
    <row r="11" spans="2:18">
      <c r="B11" s="81">
        <v>45346</v>
      </c>
      <c r="C11" s="82" t="s">
        <v>630</v>
      </c>
      <c r="D11" s="81">
        <v>45365</v>
      </c>
      <c r="E11" s="82">
        <v>155</v>
      </c>
      <c r="F11" s="82" t="s">
        <v>631</v>
      </c>
      <c r="G11" s="82" t="s">
        <v>453</v>
      </c>
      <c r="H11" s="82" t="s">
        <v>646</v>
      </c>
      <c r="I11" s="82" t="s">
        <v>647</v>
      </c>
      <c r="J11" s="83">
        <v>502.25</v>
      </c>
      <c r="K11" s="84">
        <v>0</v>
      </c>
      <c r="L11" s="84">
        <v>502.25</v>
      </c>
      <c r="M11" s="84">
        <v>100</v>
      </c>
      <c r="N11" s="84">
        <v>0</v>
      </c>
      <c r="O11" s="84">
        <v>100</v>
      </c>
      <c r="P11" s="85">
        <v>0.1991040318566451</v>
      </c>
      <c r="Q11" s="86">
        <v>0</v>
      </c>
      <c r="R11" s="84">
        <v>100</v>
      </c>
    </row>
    <row r="12" spans="2:18">
      <c r="B12" s="81">
        <v>45347</v>
      </c>
      <c r="C12" s="82" t="s">
        <v>630</v>
      </c>
      <c r="D12" s="81">
        <v>45366</v>
      </c>
      <c r="E12" s="82">
        <v>154</v>
      </c>
      <c r="F12" s="82" t="s">
        <v>631</v>
      </c>
      <c r="G12" s="82" t="s">
        <v>453</v>
      </c>
      <c r="H12" s="82" t="s">
        <v>648</v>
      </c>
      <c r="I12" s="82" t="s">
        <v>647</v>
      </c>
      <c r="J12" s="83">
        <v>87592.4</v>
      </c>
      <c r="K12" s="84">
        <v>0</v>
      </c>
      <c r="L12" s="84">
        <v>87592.4</v>
      </c>
      <c r="M12" s="84">
        <v>17440</v>
      </c>
      <c r="N12" s="84">
        <v>8720</v>
      </c>
      <c r="O12" s="84">
        <v>26160</v>
      </c>
      <c r="P12" s="85">
        <v>0.29865604778496768</v>
      </c>
      <c r="Q12" s="86">
        <v>0</v>
      </c>
      <c r="R12" s="84">
        <v>26160</v>
      </c>
    </row>
    <row r="13" spans="2:18">
      <c r="B13" s="81">
        <v>45348</v>
      </c>
      <c r="C13" s="82" t="s">
        <v>634</v>
      </c>
      <c r="D13" s="81">
        <v>45390</v>
      </c>
      <c r="E13" s="82">
        <v>130</v>
      </c>
      <c r="F13" s="82" t="s">
        <v>631</v>
      </c>
      <c r="G13" s="82" t="s">
        <v>453</v>
      </c>
      <c r="H13" s="82" t="s">
        <v>649</v>
      </c>
      <c r="I13" s="82" t="s">
        <v>558</v>
      </c>
      <c r="J13" s="83">
        <v>502.25</v>
      </c>
      <c r="K13" s="84">
        <v>0</v>
      </c>
      <c r="L13" s="84">
        <v>502.25</v>
      </c>
      <c r="M13" s="84">
        <v>50</v>
      </c>
      <c r="N13" s="84">
        <v>0</v>
      </c>
      <c r="O13" s="84">
        <v>50</v>
      </c>
      <c r="P13" s="85">
        <v>9.9552015928322551E-2</v>
      </c>
      <c r="Q13" s="86">
        <v>0</v>
      </c>
      <c r="R13" s="84">
        <v>50</v>
      </c>
    </row>
    <row r="14" spans="2:18">
      <c r="B14" s="81">
        <v>45349</v>
      </c>
      <c r="C14" s="82" t="s">
        <v>634</v>
      </c>
      <c r="D14" s="81">
        <v>45390</v>
      </c>
      <c r="E14" s="82">
        <v>130</v>
      </c>
      <c r="F14" s="82" t="s">
        <v>631</v>
      </c>
      <c r="G14" s="82" t="s">
        <v>453</v>
      </c>
      <c r="H14" s="82" t="s">
        <v>650</v>
      </c>
      <c r="I14" s="82" t="s">
        <v>558</v>
      </c>
      <c r="J14" s="83">
        <v>635.85</v>
      </c>
      <c r="K14" s="84">
        <v>0</v>
      </c>
      <c r="L14" s="84">
        <v>635.85</v>
      </c>
      <c r="M14" s="84">
        <v>63.3</v>
      </c>
      <c r="N14" s="84">
        <v>0</v>
      </c>
      <c r="O14" s="84">
        <v>63.3</v>
      </c>
      <c r="P14" s="85">
        <v>9.9551781080443491E-2</v>
      </c>
      <c r="Q14" s="86">
        <v>0</v>
      </c>
      <c r="R14" s="84">
        <v>63.3</v>
      </c>
    </row>
    <row r="15" spans="2:18">
      <c r="B15" s="81">
        <v>45350</v>
      </c>
      <c r="C15" s="82" t="s">
        <v>634</v>
      </c>
      <c r="D15" s="81">
        <v>45484</v>
      </c>
      <c r="E15" s="82">
        <v>36</v>
      </c>
      <c r="F15" s="82" t="s">
        <v>25</v>
      </c>
      <c r="G15" s="82" t="s">
        <v>453</v>
      </c>
      <c r="H15" s="82" t="s">
        <v>651</v>
      </c>
      <c r="I15" s="82" t="s">
        <v>572</v>
      </c>
      <c r="J15" s="87">
        <v>63959.01</v>
      </c>
      <c r="K15" s="88">
        <v>0</v>
      </c>
      <c r="L15" s="88">
        <v>63959.01</v>
      </c>
      <c r="M15" s="84">
        <v>6367.25</v>
      </c>
      <c r="N15" s="84">
        <v>0</v>
      </c>
      <c r="O15" s="89">
        <v>6367.25</v>
      </c>
      <c r="P15" s="85">
        <v>9.9552041221401016E-2</v>
      </c>
      <c r="Q15" s="90">
        <v>0</v>
      </c>
      <c r="R15" s="88">
        <v>6367.25</v>
      </c>
    </row>
    <row r="16" spans="2:18">
      <c r="B16" s="81">
        <v>45351</v>
      </c>
      <c r="C16" s="82" t="s">
        <v>634</v>
      </c>
      <c r="D16" s="81">
        <v>45484</v>
      </c>
      <c r="E16" s="82">
        <v>36</v>
      </c>
      <c r="F16" s="82" t="s">
        <v>25</v>
      </c>
      <c r="G16" s="82" t="s">
        <v>453</v>
      </c>
      <c r="H16" s="82" t="s">
        <v>652</v>
      </c>
      <c r="I16" s="82" t="s">
        <v>572</v>
      </c>
      <c r="J16" s="87">
        <v>213161.76</v>
      </c>
      <c r="K16" s="88">
        <v>0</v>
      </c>
      <c r="L16" s="88">
        <v>213161.76</v>
      </c>
      <c r="M16" s="84">
        <v>21220.68</v>
      </c>
      <c r="N16" s="84">
        <v>0</v>
      </c>
      <c r="O16" s="89">
        <v>21220.68</v>
      </c>
      <c r="P16" s="85">
        <v>9.9552002197767553E-2</v>
      </c>
      <c r="Q16" s="90">
        <v>0</v>
      </c>
      <c r="R16" s="88">
        <v>21220.68</v>
      </c>
    </row>
    <row r="17" spans="2:18">
      <c r="B17" s="81">
        <v>45352</v>
      </c>
      <c r="C17" s="82" t="s">
        <v>634</v>
      </c>
      <c r="D17" s="81">
        <v>45484</v>
      </c>
      <c r="E17" s="82">
        <v>36</v>
      </c>
      <c r="F17" s="82" t="s">
        <v>25</v>
      </c>
      <c r="G17" s="82" t="s">
        <v>453</v>
      </c>
      <c r="H17" s="82" t="s">
        <v>653</v>
      </c>
      <c r="I17" s="82" t="s">
        <v>572</v>
      </c>
      <c r="J17" s="87">
        <v>140529.15</v>
      </c>
      <c r="K17" s="88">
        <v>0</v>
      </c>
      <c r="L17" s="88">
        <v>140529.15</v>
      </c>
      <c r="M17" s="84">
        <v>13989.96</v>
      </c>
      <c r="N17" s="84">
        <v>0</v>
      </c>
      <c r="O17" s="89">
        <v>13989.96</v>
      </c>
      <c r="P17" s="85">
        <v>9.9552014653187609E-2</v>
      </c>
      <c r="Q17" s="90">
        <v>0</v>
      </c>
      <c r="R17" s="88">
        <v>13989.96</v>
      </c>
    </row>
    <row r="18" spans="2:18">
      <c r="B18" s="81">
        <v>45353</v>
      </c>
      <c r="C18" s="82" t="s">
        <v>634</v>
      </c>
      <c r="D18" s="81">
        <v>45484</v>
      </c>
      <c r="E18" s="82">
        <v>36</v>
      </c>
      <c r="F18" s="82" t="s">
        <v>25</v>
      </c>
      <c r="G18" s="82" t="s">
        <v>453</v>
      </c>
      <c r="H18" s="82" t="s">
        <v>654</v>
      </c>
      <c r="I18" s="82" t="s">
        <v>572</v>
      </c>
      <c r="J18" s="87">
        <v>104268.73</v>
      </c>
      <c r="K18" s="88">
        <v>0</v>
      </c>
      <c r="L18" s="88">
        <v>104268.73</v>
      </c>
      <c r="M18" s="84">
        <v>10380.16</v>
      </c>
      <c r="N18" s="84">
        <v>0</v>
      </c>
      <c r="O18" s="89">
        <v>10380.16</v>
      </c>
      <c r="P18" s="85">
        <v>9.9551994159706364E-2</v>
      </c>
      <c r="Q18" s="90">
        <v>0</v>
      </c>
      <c r="R18" s="88">
        <v>10380.16</v>
      </c>
    </row>
    <row r="19" spans="2:18">
      <c r="B19" s="81">
        <v>45354</v>
      </c>
      <c r="C19" s="82" t="s">
        <v>634</v>
      </c>
      <c r="D19" s="81">
        <v>45484</v>
      </c>
      <c r="E19" s="82">
        <v>36</v>
      </c>
      <c r="F19" s="82" t="s">
        <v>25</v>
      </c>
      <c r="G19" s="82" t="s">
        <v>453</v>
      </c>
      <c r="H19" s="82" t="s">
        <v>655</v>
      </c>
      <c r="I19" s="82" t="s">
        <v>572</v>
      </c>
      <c r="J19" s="87">
        <v>21798.21</v>
      </c>
      <c r="K19" s="88">
        <v>0</v>
      </c>
      <c r="L19" s="88">
        <v>21798.21</v>
      </c>
      <c r="M19" s="84">
        <v>2170.06</v>
      </c>
      <c r="N19" s="84">
        <v>0</v>
      </c>
      <c r="O19" s="89">
        <v>2170.06</v>
      </c>
      <c r="P19" s="85">
        <v>9.9552210938421093E-2</v>
      </c>
      <c r="Q19" s="90">
        <v>0</v>
      </c>
      <c r="R19" s="88">
        <v>2170.06</v>
      </c>
    </row>
    <row r="20" spans="2:18">
      <c r="B20" s="81">
        <v>45355</v>
      </c>
      <c r="C20" s="82" t="s">
        <v>634</v>
      </c>
      <c r="D20" s="81">
        <v>45484</v>
      </c>
      <c r="E20" s="82">
        <v>36</v>
      </c>
      <c r="F20" s="82" t="s">
        <v>25</v>
      </c>
      <c r="G20" s="82" t="s">
        <v>453</v>
      </c>
      <c r="H20" s="82" t="s">
        <v>656</v>
      </c>
      <c r="I20" s="82" t="s">
        <v>572</v>
      </c>
      <c r="J20" s="87">
        <v>143554.16</v>
      </c>
      <c r="K20" s="88">
        <v>0</v>
      </c>
      <c r="L20" s="88">
        <v>143554.16</v>
      </c>
      <c r="M20" s="84">
        <v>14291.11</v>
      </c>
      <c r="N20" s="84">
        <v>0</v>
      </c>
      <c r="O20" s="89">
        <v>14291.11</v>
      </c>
      <c r="P20" s="85">
        <v>9.9552043632869999E-2</v>
      </c>
      <c r="Q20" s="90">
        <v>0</v>
      </c>
      <c r="R20" s="88">
        <v>14291.11</v>
      </c>
    </row>
    <row r="21" spans="2:18">
      <c r="B21" s="81">
        <v>45356</v>
      </c>
      <c r="C21" s="82" t="s">
        <v>634</v>
      </c>
      <c r="D21" s="81">
        <v>45484</v>
      </c>
      <c r="E21" s="82">
        <v>36</v>
      </c>
      <c r="F21" s="82" t="s">
        <v>25</v>
      </c>
      <c r="G21" s="82" t="s">
        <v>453</v>
      </c>
      <c r="H21" s="82" t="s">
        <v>657</v>
      </c>
      <c r="I21" s="82" t="s">
        <v>572</v>
      </c>
      <c r="J21" s="87">
        <v>24576.84</v>
      </c>
      <c r="K21" s="88">
        <v>0</v>
      </c>
      <c r="L21" s="88">
        <v>24576.84</v>
      </c>
      <c r="M21" s="84">
        <v>2446.67</v>
      </c>
      <c r="N21" s="84">
        <v>0</v>
      </c>
      <c r="O21" s="89">
        <v>2446.67</v>
      </c>
      <c r="P21" s="85">
        <v>9.9551854510181129E-2</v>
      </c>
      <c r="Q21" s="90">
        <v>0</v>
      </c>
      <c r="R21" s="88">
        <v>2446.67</v>
      </c>
    </row>
    <row r="22" spans="2:18">
      <c r="B22" s="81">
        <v>45357</v>
      </c>
      <c r="C22" s="82" t="s">
        <v>634</v>
      </c>
      <c r="D22" s="81">
        <v>45484</v>
      </c>
      <c r="E22" s="82">
        <v>36</v>
      </c>
      <c r="F22" s="82" t="s">
        <v>25</v>
      </c>
      <c r="G22" s="82" t="s">
        <v>453</v>
      </c>
      <c r="H22" s="82" t="s">
        <v>658</v>
      </c>
      <c r="I22" s="82" t="s">
        <v>572</v>
      </c>
      <c r="J22" s="87">
        <v>37390.42</v>
      </c>
      <c r="K22" s="88">
        <v>0</v>
      </c>
      <c r="L22" s="88">
        <v>37390.42</v>
      </c>
      <c r="M22" s="84">
        <v>3722.29</v>
      </c>
      <c r="N22" s="84">
        <v>0</v>
      </c>
      <c r="O22" s="89">
        <v>3722.29</v>
      </c>
      <c r="P22" s="85">
        <v>9.9551970798937267E-2</v>
      </c>
      <c r="Q22" s="90">
        <v>0</v>
      </c>
      <c r="R22" s="88">
        <v>3722.29</v>
      </c>
    </row>
    <row r="23" spans="2:18">
      <c r="B23" s="81">
        <v>45358</v>
      </c>
      <c r="C23" s="82" t="s">
        <v>634</v>
      </c>
      <c r="D23" s="81">
        <v>45484</v>
      </c>
      <c r="E23" s="82">
        <v>36</v>
      </c>
      <c r="F23" s="82" t="s">
        <v>25</v>
      </c>
      <c r="G23" s="82" t="s">
        <v>453</v>
      </c>
      <c r="H23" s="82" t="s">
        <v>659</v>
      </c>
      <c r="I23" s="82" t="s">
        <v>572</v>
      </c>
      <c r="J23" s="87">
        <v>6201.02</v>
      </c>
      <c r="K23" s="88">
        <v>0</v>
      </c>
      <c r="L23" s="88">
        <v>6201.02</v>
      </c>
      <c r="M23" s="84">
        <v>617.32000000000005</v>
      </c>
      <c r="N23" s="84">
        <v>0</v>
      </c>
      <c r="O23" s="89">
        <v>617.32000000000005</v>
      </c>
      <c r="P23" s="85">
        <v>9.955136413041725E-2</v>
      </c>
      <c r="Q23" s="90">
        <v>0</v>
      </c>
      <c r="R23" s="88">
        <v>617.32000000000005</v>
      </c>
    </row>
    <row r="24" spans="2:18">
      <c r="B24" s="81">
        <v>45359</v>
      </c>
      <c r="C24" s="82" t="s">
        <v>634</v>
      </c>
      <c r="D24" s="81">
        <v>45484</v>
      </c>
      <c r="E24" s="82">
        <v>36</v>
      </c>
      <c r="F24" s="82" t="s">
        <v>25</v>
      </c>
      <c r="G24" s="82" t="s">
        <v>453</v>
      </c>
      <c r="H24" s="82" t="s">
        <v>660</v>
      </c>
      <c r="I24" s="82" t="s">
        <v>572</v>
      </c>
      <c r="J24" s="87">
        <v>102872.47</v>
      </c>
      <c r="K24" s="88">
        <v>0</v>
      </c>
      <c r="L24" s="88">
        <v>102872.47</v>
      </c>
      <c r="M24" s="84">
        <v>10241.16</v>
      </c>
      <c r="N24" s="84">
        <v>0</v>
      </c>
      <c r="O24" s="89">
        <v>10241.16</v>
      </c>
      <c r="P24" s="85">
        <v>9.9551998702859953E-2</v>
      </c>
      <c r="Q24" s="90">
        <v>0</v>
      </c>
      <c r="R24" s="88">
        <v>10241.16</v>
      </c>
    </row>
    <row r="25" spans="2:18">
      <c r="B25" s="81">
        <v>45360</v>
      </c>
      <c r="C25" s="82" t="s">
        <v>634</v>
      </c>
      <c r="D25" s="81">
        <v>45484</v>
      </c>
      <c r="E25" s="82">
        <v>36</v>
      </c>
      <c r="F25" s="82" t="s">
        <v>25</v>
      </c>
      <c r="G25" s="82" t="s">
        <v>453</v>
      </c>
      <c r="H25" s="82" t="s">
        <v>661</v>
      </c>
      <c r="I25" s="82" t="s">
        <v>572</v>
      </c>
      <c r="J25" s="87">
        <v>14559.58</v>
      </c>
      <c r="K25" s="88">
        <v>0</v>
      </c>
      <c r="L25" s="88">
        <v>14559.58</v>
      </c>
      <c r="M25" s="84">
        <v>1449.44</v>
      </c>
      <c r="N25" s="84">
        <v>0</v>
      </c>
      <c r="O25" s="89">
        <v>1449.44</v>
      </c>
      <c r="P25" s="85">
        <v>9.9552322251053954E-2</v>
      </c>
      <c r="Q25" s="90">
        <v>0</v>
      </c>
      <c r="R25" s="88">
        <v>1449.44</v>
      </c>
    </row>
    <row r="26" spans="2:18">
      <c r="B26" s="81">
        <v>45361</v>
      </c>
      <c r="C26" s="82" t="s">
        <v>634</v>
      </c>
      <c r="D26" s="81">
        <v>45485</v>
      </c>
      <c r="E26" s="82">
        <v>35</v>
      </c>
      <c r="F26" s="82" t="s">
        <v>25</v>
      </c>
      <c r="G26" s="82" t="s">
        <v>453</v>
      </c>
      <c r="H26" s="82" t="s">
        <v>662</v>
      </c>
      <c r="I26" s="82" t="s">
        <v>572</v>
      </c>
      <c r="J26" s="87">
        <v>-63591.53</v>
      </c>
      <c r="K26" s="88">
        <v>0</v>
      </c>
      <c r="L26" s="88">
        <v>-63591.53</v>
      </c>
      <c r="M26" s="84">
        <v>-6330.67</v>
      </c>
      <c r="N26" s="84">
        <v>0</v>
      </c>
      <c r="O26" s="89">
        <v>-6330.67</v>
      </c>
      <c r="P26" s="85">
        <v>9.9552094437734079E-2</v>
      </c>
      <c r="Q26" s="90">
        <v>0</v>
      </c>
      <c r="R26" s="88">
        <v>-6330.67</v>
      </c>
    </row>
    <row r="27" spans="2:18">
      <c r="B27" s="81">
        <v>45362</v>
      </c>
      <c r="C27" s="82" t="s">
        <v>634</v>
      </c>
      <c r="D27" s="81">
        <v>45485</v>
      </c>
      <c r="E27" s="82">
        <v>35</v>
      </c>
      <c r="F27" s="82" t="s">
        <v>25</v>
      </c>
      <c r="G27" s="82" t="s">
        <v>453</v>
      </c>
      <c r="H27" s="82" t="s">
        <v>663</v>
      </c>
      <c r="I27" s="82" t="s">
        <v>572</v>
      </c>
      <c r="J27" s="87">
        <v>-170780.03</v>
      </c>
      <c r="K27" s="88">
        <v>0</v>
      </c>
      <c r="L27" s="88">
        <v>-170780.03</v>
      </c>
      <c r="M27" s="84">
        <v>-17001.5</v>
      </c>
      <c r="N27" s="84">
        <v>0</v>
      </c>
      <c r="O27" s="89">
        <v>-17001.5</v>
      </c>
      <c r="P27" s="85">
        <v>9.9552037788024753E-2</v>
      </c>
      <c r="Q27" s="90">
        <v>0</v>
      </c>
      <c r="R27" s="88">
        <v>-17001.5</v>
      </c>
    </row>
    <row r="28" spans="2:18">
      <c r="B28" s="81">
        <v>45363</v>
      </c>
      <c r="C28" s="82" t="s">
        <v>634</v>
      </c>
      <c r="D28" s="81">
        <v>45485</v>
      </c>
      <c r="E28" s="82">
        <v>35</v>
      </c>
      <c r="F28" s="82" t="s">
        <v>25</v>
      </c>
      <c r="G28" s="82" t="s">
        <v>453</v>
      </c>
      <c r="H28" s="82" t="s">
        <v>664</v>
      </c>
      <c r="I28" s="82" t="s">
        <v>572</v>
      </c>
      <c r="J28" s="87">
        <v>-48432.59</v>
      </c>
      <c r="K28" s="88">
        <v>0</v>
      </c>
      <c r="L28" s="88">
        <v>-48432.59</v>
      </c>
      <c r="M28" s="84">
        <v>-4746.5</v>
      </c>
      <c r="N28" s="84">
        <v>0</v>
      </c>
      <c r="O28" s="89">
        <v>-4746.5</v>
      </c>
      <c r="P28" s="85">
        <v>9.8002192325456899E-2</v>
      </c>
      <c r="Q28" s="90">
        <v>0</v>
      </c>
      <c r="R28" s="88">
        <v>-4746.5</v>
      </c>
    </row>
    <row r="29" spans="2:18">
      <c r="B29" s="81">
        <v>45364</v>
      </c>
      <c r="C29" s="82" t="s">
        <v>634</v>
      </c>
      <c r="D29" s="81">
        <v>45485</v>
      </c>
      <c r="E29" s="82">
        <v>35</v>
      </c>
      <c r="F29" s="82" t="s">
        <v>25</v>
      </c>
      <c r="G29" s="82" t="s">
        <v>453</v>
      </c>
      <c r="H29" s="82" t="s">
        <v>665</v>
      </c>
      <c r="I29" s="82" t="s">
        <v>572</v>
      </c>
      <c r="J29" s="87">
        <v>16912.669999999998</v>
      </c>
      <c r="K29" s="88">
        <v>0</v>
      </c>
      <c r="L29" s="88">
        <v>16912.669999999998</v>
      </c>
      <c r="M29" s="84">
        <v>1608.63</v>
      </c>
      <c r="N29" s="84">
        <v>0</v>
      </c>
      <c r="O29" s="89">
        <v>1608.63</v>
      </c>
      <c r="P29" s="85">
        <v>9.511389981593682E-2</v>
      </c>
      <c r="Q29" s="90">
        <v>0</v>
      </c>
      <c r="R29" s="88">
        <v>1608.63</v>
      </c>
    </row>
    <row r="30" spans="2:18">
      <c r="B30" s="81">
        <v>45365</v>
      </c>
      <c r="C30" s="82" t="s">
        <v>634</v>
      </c>
      <c r="D30" s="81">
        <v>45485</v>
      </c>
      <c r="E30" s="82">
        <v>35</v>
      </c>
      <c r="F30" s="82" t="s">
        <v>25</v>
      </c>
      <c r="G30" s="82" t="s">
        <v>453</v>
      </c>
      <c r="H30" s="82" t="s">
        <v>666</v>
      </c>
      <c r="I30" s="82" t="s">
        <v>572</v>
      </c>
      <c r="J30" s="87">
        <v>82889.58</v>
      </c>
      <c r="K30" s="88">
        <v>0</v>
      </c>
      <c r="L30" s="88">
        <v>82889.58</v>
      </c>
      <c r="M30" s="84">
        <v>8251.82</v>
      </c>
      <c r="N30" s="84">
        <v>0</v>
      </c>
      <c r="O30" s="89">
        <v>8251.82</v>
      </c>
      <c r="P30" s="85">
        <v>9.9551958159276463E-2</v>
      </c>
      <c r="Q30" s="90">
        <v>0</v>
      </c>
      <c r="R30" s="88">
        <v>8251.82</v>
      </c>
    </row>
    <row r="31" spans="2:18">
      <c r="B31" s="81">
        <v>45366</v>
      </c>
      <c r="C31" s="82" t="s">
        <v>634</v>
      </c>
      <c r="D31" s="81">
        <v>45485</v>
      </c>
      <c r="E31" s="82">
        <v>35</v>
      </c>
      <c r="F31" s="82" t="s">
        <v>25</v>
      </c>
      <c r="G31" s="82" t="s">
        <v>453</v>
      </c>
      <c r="H31" s="82" t="s">
        <v>667</v>
      </c>
      <c r="I31" s="82" t="s">
        <v>572</v>
      </c>
      <c r="J31" s="87">
        <v>195289</v>
      </c>
      <c r="K31" s="88">
        <v>0</v>
      </c>
      <c r="L31" s="88">
        <v>195289</v>
      </c>
      <c r="M31" s="84">
        <v>19441.41</v>
      </c>
      <c r="N31" s="84">
        <v>0</v>
      </c>
      <c r="O31" s="89">
        <v>19441.41</v>
      </c>
      <c r="P31" s="85">
        <v>9.9551997296314698E-2</v>
      </c>
      <c r="Q31" s="90">
        <v>0</v>
      </c>
      <c r="R31" s="88">
        <v>19441.41</v>
      </c>
    </row>
    <row r="32" spans="2:18">
      <c r="B32" s="81">
        <v>45367</v>
      </c>
      <c r="C32" s="82" t="s">
        <v>630</v>
      </c>
      <c r="D32" s="81">
        <v>45425</v>
      </c>
      <c r="E32" s="82">
        <v>95</v>
      </c>
      <c r="F32" s="82" t="s">
        <v>29</v>
      </c>
      <c r="G32" s="82" t="s">
        <v>453</v>
      </c>
      <c r="H32" s="82" t="s">
        <v>668</v>
      </c>
      <c r="I32" s="82" t="s">
        <v>647</v>
      </c>
      <c r="J32" s="83">
        <v>244787.33</v>
      </c>
      <c r="K32" s="84">
        <v>0</v>
      </c>
      <c r="L32" s="84">
        <v>244787.33</v>
      </c>
      <c r="M32" s="84">
        <v>24369.07</v>
      </c>
      <c r="N32" s="84">
        <v>0</v>
      </c>
      <c r="O32" s="84">
        <v>24369.07</v>
      </c>
      <c r="P32" s="85">
        <v>9.9552007042194551E-2</v>
      </c>
      <c r="Q32" s="86">
        <v>0</v>
      </c>
      <c r="R32" s="84">
        <v>24369.07</v>
      </c>
    </row>
    <row r="33" spans="2:18">
      <c r="B33" s="81">
        <v>45368</v>
      </c>
      <c r="C33" s="82" t="s">
        <v>634</v>
      </c>
      <c r="D33" s="81">
        <v>45425</v>
      </c>
      <c r="E33" s="82">
        <v>95</v>
      </c>
      <c r="F33" s="82" t="s">
        <v>29</v>
      </c>
      <c r="G33" s="82" t="s">
        <v>453</v>
      </c>
      <c r="H33" s="82" t="s">
        <v>669</v>
      </c>
      <c r="I33" s="82" t="s">
        <v>638</v>
      </c>
      <c r="J33" s="83">
        <v>9040.5</v>
      </c>
      <c r="K33" s="84">
        <v>0</v>
      </c>
      <c r="L33" s="84">
        <v>9040.5</v>
      </c>
      <c r="M33" s="84">
        <v>900</v>
      </c>
      <c r="N33" s="84">
        <v>675</v>
      </c>
      <c r="O33" s="84">
        <v>1575</v>
      </c>
      <c r="P33" s="85">
        <v>0.17421602787456447</v>
      </c>
      <c r="Q33" s="86">
        <v>0</v>
      </c>
      <c r="R33" s="84">
        <v>1575</v>
      </c>
    </row>
    <row r="34" spans="2:18">
      <c r="B34" s="81">
        <v>45369</v>
      </c>
      <c r="C34" s="82" t="s">
        <v>634</v>
      </c>
      <c r="D34" s="81">
        <v>45509</v>
      </c>
      <c r="E34" s="82">
        <v>11</v>
      </c>
      <c r="F34" s="82" t="s">
        <v>23</v>
      </c>
      <c r="G34" s="82" t="s">
        <v>453</v>
      </c>
      <c r="H34" s="82" t="s">
        <v>670</v>
      </c>
      <c r="I34" s="82" t="s">
        <v>572</v>
      </c>
      <c r="J34" s="87">
        <v>17600.52</v>
      </c>
      <c r="K34" s="88">
        <v>0</v>
      </c>
      <c r="L34" s="88">
        <v>17600.52</v>
      </c>
      <c r="M34" s="88">
        <v>1752.17</v>
      </c>
      <c r="N34" s="88">
        <v>0</v>
      </c>
      <c r="O34" s="89">
        <v>1752.17</v>
      </c>
      <c r="P34" s="85">
        <v>9.9552172322181387E-2</v>
      </c>
      <c r="Q34" s="90">
        <v>0</v>
      </c>
      <c r="R34" s="88">
        <v>1752.17</v>
      </c>
    </row>
    <row r="35" spans="2:18">
      <c r="B35" s="81">
        <v>45370</v>
      </c>
      <c r="C35" s="82" t="s">
        <v>634</v>
      </c>
      <c r="D35" s="81">
        <v>45515</v>
      </c>
      <c r="E35" s="82">
        <v>5</v>
      </c>
      <c r="F35" s="82" t="s">
        <v>23</v>
      </c>
      <c r="G35" s="82" t="s">
        <v>453</v>
      </c>
      <c r="H35" s="82" t="s">
        <v>671</v>
      </c>
      <c r="I35" s="82" t="s">
        <v>572</v>
      </c>
      <c r="J35" s="87">
        <v>-50348.6</v>
      </c>
      <c r="K35" s="87">
        <v>0</v>
      </c>
      <c r="L35" s="87">
        <v>-50348.6</v>
      </c>
      <c r="M35" s="87">
        <v>-5012.3</v>
      </c>
      <c r="N35" s="87">
        <v>0</v>
      </c>
      <c r="O35" s="87">
        <v>-5012.3</v>
      </c>
      <c r="P35" s="87">
        <v>9.955192398596982E-2</v>
      </c>
      <c r="Q35" s="87">
        <v>0</v>
      </c>
      <c r="R35" s="87">
        <v>-5012.3</v>
      </c>
    </row>
    <row r="36" spans="2:18">
      <c r="B36" s="81">
        <v>45551</v>
      </c>
      <c r="C36" s="82" t="s">
        <v>634</v>
      </c>
      <c r="D36" s="81">
        <v>45574</v>
      </c>
      <c r="E36" s="82">
        <v>4</v>
      </c>
      <c r="F36" s="82" t="s">
        <v>672</v>
      </c>
      <c r="G36" s="82" t="s">
        <v>453</v>
      </c>
      <c r="H36" s="82" t="s">
        <v>673</v>
      </c>
      <c r="I36" s="82" t="s">
        <v>572</v>
      </c>
      <c r="J36" s="87">
        <v>6999116.9800000004</v>
      </c>
      <c r="K36" s="87">
        <v>0</v>
      </c>
      <c r="L36" s="87">
        <f>J36-K36</f>
        <v>6999116.9800000004</v>
      </c>
      <c r="M36" s="87">
        <v>696776.21</v>
      </c>
      <c r="N36" s="87">
        <v>0</v>
      </c>
      <c r="O36" s="87">
        <f>M36-N36</f>
        <v>696776.21</v>
      </c>
      <c r="P36" s="85">
        <f>O36/L36</f>
        <v>9.955201663167515E-2</v>
      </c>
      <c r="Q36" s="90">
        <v>0</v>
      </c>
      <c r="R36" s="84">
        <f>O36-Q36</f>
        <v>696776.21</v>
      </c>
    </row>
    <row r="39" spans="2:18">
      <c r="C39" s="114" t="s">
        <v>588</v>
      </c>
      <c r="D39" s="115" t="s">
        <v>574</v>
      </c>
      <c r="E39" s="115" t="s">
        <v>575</v>
      </c>
      <c r="F39" s="115" t="s">
        <v>589</v>
      </c>
      <c r="G39" s="115" t="s">
        <v>591</v>
      </c>
      <c r="H39" s="115" t="s">
        <v>576</v>
      </c>
      <c r="I39" s="115" t="s">
        <v>577</v>
      </c>
    </row>
    <row r="40" spans="2:18">
      <c r="C40" s="91" t="s">
        <v>23</v>
      </c>
      <c r="D40" s="95">
        <v>-32748.079999999998</v>
      </c>
      <c r="E40" s="95">
        <v>0</v>
      </c>
      <c r="F40" s="95">
        <v>-32748.079999999998</v>
      </c>
      <c r="G40" s="95">
        <v>-3260.13</v>
      </c>
      <c r="H40" s="95">
        <v>0</v>
      </c>
      <c r="I40" s="95">
        <v>-3260.13</v>
      </c>
    </row>
    <row r="41" spans="2:18">
      <c r="C41" s="92" t="s">
        <v>572</v>
      </c>
      <c r="D41" s="95">
        <v>-32748.079999999998</v>
      </c>
      <c r="E41" s="95">
        <v>0</v>
      </c>
      <c r="F41" s="95">
        <v>-32748.079999999998</v>
      </c>
      <c r="G41" s="95">
        <v>-3260.13</v>
      </c>
      <c r="H41" s="95">
        <v>0</v>
      </c>
      <c r="I41" s="95">
        <v>-3260.13</v>
      </c>
    </row>
    <row r="42" spans="2:18">
      <c r="C42" s="91" t="s">
        <v>25</v>
      </c>
      <c r="D42" s="95">
        <v>885158.45</v>
      </c>
      <c r="E42" s="95">
        <v>0</v>
      </c>
      <c r="F42" s="95">
        <v>885158.45</v>
      </c>
      <c r="G42" s="95">
        <v>88119.290000000008</v>
      </c>
      <c r="H42" s="95">
        <v>0</v>
      </c>
      <c r="I42" s="95">
        <v>88119.290000000008</v>
      </c>
    </row>
    <row r="43" spans="2:18">
      <c r="C43" s="92" t="s">
        <v>572</v>
      </c>
      <c r="D43" s="95">
        <v>885158.45</v>
      </c>
      <c r="E43" s="95">
        <v>0</v>
      </c>
      <c r="F43" s="95">
        <v>885158.45</v>
      </c>
      <c r="G43" s="95">
        <v>88119.290000000008</v>
      </c>
      <c r="H43" s="95">
        <v>0</v>
      </c>
      <c r="I43" s="95">
        <v>88119.290000000008</v>
      </c>
    </row>
    <row r="44" spans="2:18">
      <c r="C44" s="91" t="s">
        <v>29</v>
      </c>
      <c r="D44" s="95">
        <v>253827.83</v>
      </c>
      <c r="E44" s="95">
        <v>0</v>
      </c>
      <c r="F44" s="95">
        <v>253827.83</v>
      </c>
      <c r="G44" s="95">
        <v>25944.07</v>
      </c>
      <c r="H44" s="95">
        <v>0</v>
      </c>
      <c r="I44" s="95">
        <v>25944.07</v>
      </c>
    </row>
    <row r="45" spans="2:18">
      <c r="C45" s="92" t="s">
        <v>638</v>
      </c>
      <c r="D45" s="95">
        <v>9040.5</v>
      </c>
      <c r="E45" s="95">
        <v>0</v>
      </c>
      <c r="F45" s="95">
        <v>9040.5</v>
      </c>
      <c r="G45" s="95">
        <v>1575</v>
      </c>
      <c r="H45" s="95">
        <v>0</v>
      </c>
      <c r="I45" s="95">
        <v>1575</v>
      </c>
    </row>
    <row r="46" spans="2:18">
      <c r="C46" s="92" t="s">
        <v>647</v>
      </c>
      <c r="D46" s="95">
        <v>244787.33</v>
      </c>
      <c r="E46" s="95">
        <v>0</v>
      </c>
      <c r="F46" s="95">
        <v>244787.33</v>
      </c>
      <c r="G46" s="95">
        <v>24369.07</v>
      </c>
      <c r="H46" s="95">
        <v>0</v>
      </c>
      <c r="I46" s="95">
        <v>24369.07</v>
      </c>
    </row>
    <row r="47" spans="2:18">
      <c r="C47" s="91" t="s">
        <v>631</v>
      </c>
      <c r="D47" s="95">
        <v>4660393.5500000007</v>
      </c>
      <c r="E47" s="95">
        <v>784025</v>
      </c>
      <c r="F47" s="95">
        <v>3876368.5500000003</v>
      </c>
      <c r="G47" s="95">
        <v>913333.4</v>
      </c>
      <c r="H47" s="95">
        <v>161560</v>
      </c>
      <c r="I47" s="95">
        <v>751773.4</v>
      </c>
    </row>
    <row r="48" spans="2:18">
      <c r="C48" s="92" t="s">
        <v>633</v>
      </c>
      <c r="D48" s="95">
        <v>60270</v>
      </c>
      <c r="E48" s="95">
        <v>0</v>
      </c>
      <c r="F48" s="95">
        <v>60270</v>
      </c>
      <c r="G48" s="95">
        <v>6000</v>
      </c>
      <c r="H48" s="95">
        <v>0</v>
      </c>
      <c r="I48" s="95">
        <v>6000</v>
      </c>
    </row>
    <row r="49" spans="3:9">
      <c r="C49" s="92" t="s">
        <v>640</v>
      </c>
      <c r="D49" s="95">
        <v>452025</v>
      </c>
      <c r="E49" s="95">
        <v>452025</v>
      </c>
      <c r="F49" s="95">
        <v>0</v>
      </c>
      <c r="G49" s="95">
        <v>135000</v>
      </c>
      <c r="H49" s="95">
        <v>135000</v>
      </c>
      <c r="I49" s="95">
        <v>0</v>
      </c>
    </row>
    <row r="50" spans="3:9">
      <c r="C50" s="92" t="s">
        <v>558</v>
      </c>
      <c r="D50" s="95">
        <v>1138.0999999999999</v>
      </c>
      <c r="E50" s="95">
        <v>0</v>
      </c>
      <c r="F50" s="95">
        <v>1138.0999999999999</v>
      </c>
      <c r="G50" s="95">
        <v>113.3</v>
      </c>
      <c r="H50" s="95">
        <v>0</v>
      </c>
      <c r="I50" s="95">
        <v>113.3</v>
      </c>
    </row>
    <row r="51" spans="3:9">
      <c r="C51" s="92" t="s">
        <v>636</v>
      </c>
      <c r="D51" s="95">
        <v>1240560.52</v>
      </c>
      <c r="E51" s="95">
        <v>0</v>
      </c>
      <c r="F51" s="95">
        <v>1240560.52</v>
      </c>
      <c r="G51" s="95">
        <v>247000.6</v>
      </c>
      <c r="H51" s="95">
        <v>0</v>
      </c>
      <c r="I51" s="95">
        <v>247000.6</v>
      </c>
    </row>
    <row r="52" spans="3:9">
      <c r="C52" s="92" t="s">
        <v>638</v>
      </c>
      <c r="D52" s="95">
        <v>2795704.0300000003</v>
      </c>
      <c r="E52" s="95">
        <v>332000</v>
      </c>
      <c r="F52" s="95">
        <v>2463704.0300000003</v>
      </c>
      <c r="G52" s="95">
        <v>494459.5</v>
      </c>
      <c r="H52" s="95">
        <v>26560</v>
      </c>
      <c r="I52" s="95">
        <v>467899.5</v>
      </c>
    </row>
    <row r="53" spans="3:9">
      <c r="C53" s="92" t="s">
        <v>647</v>
      </c>
      <c r="D53" s="95">
        <v>88094.65</v>
      </c>
      <c r="E53" s="95">
        <v>0</v>
      </c>
      <c r="F53" s="95">
        <v>88094.65</v>
      </c>
      <c r="G53" s="95">
        <v>26260</v>
      </c>
      <c r="H53" s="95">
        <v>0</v>
      </c>
      <c r="I53" s="95">
        <v>26260</v>
      </c>
    </row>
    <row r="54" spans="3:9" ht="13.5" thickBot="1">
      <c r="C54" s="92" t="s">
        <v>643</v>
      </c>
      <c r="D54" s="95">
        <v>22601.25</v>
      </c>
      <c r="E54" s="95">
        <v>0</v>
      </c>
      <c r="F54" s="95">
        <v>22601.25</v>
      </c>
      <c r="G54" s="95">
        <v>4500</v>
      </c>
      <c r="H54" s="95">
        <v>0</v>
      </c>
      <c r="I54" s="95">
        <v>4500</v>
      </c>
    </row>
    <row r="55" spans="3:9" ht="14" thickTop="1" thickBot="1">
      <c r="C55" s="93" t="s">
        <v>587</v>
      </c>
      <c r="D55" s="94">
        <v>5766631.7500000009</v>
      </c>
      <c r="E55" s="94">
        <v>784025</v>
      </c>
      <c r="F55" s="94">
        <v>4982606.7500000009</v>
      </c>
      <c r="G55" s="94">
        <v>1024136.63</v>
      </c>
      <c r="H55" s="94">
        <v>161560</v>
      </c>
      <c r="I55" s="94">
        <v>862576.63</v>
      </c>
    </row>
    <row r="56" spans="3:9" ht="13.5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DCCA-DCAF-4BE3-8C98-9B9F0AFEDCAE}">
  <dimension ref="A1:J44"/>
  <sheetViews>
    <sheetView showGridLines="0" topLeftCell="A28" workbookViewId="0">
      <selection activeCell="G42" sqref="G42"/>
    </sheetView>
  </sheetViews>
  <sheetFormatPr defaultRowHeight="14.5"/>
  <cols>
    <col min="1" max="1" width="30.6328125" bestFit="1" customWidth="1"/>
    <col min="2" max="2" width="18" bestFit="1" customWidth="1"/>
    <col min="3" max="3" width="16.54296875" bestFit="1" customWidth="1"/>
    <col min="4" max="4" width="11.6328125" bestFit="1" customWidth="1"/>
    <col min="5" max="5" width="13.08984375" bestFit="1" customWidth="1"/>
    <col min="6" max="6" width="17" bestFit="1" customWidth="1"/>
    <col min="7" max="7" width="12.6328125" bestFit="1" customWidth="1"/>
    <col min="8" max="8" width="14.54296875" bestFit="1" customWidth="1"/>
    <col min="10" max="10" width="25.36328125" bestFit="1" customWidth="1"/>
  </cols>
  <sheetData>
    <row r="1" spans="1:10" ht="15" thickTop="1">
      <c r="A1" s="303" t="s">
        <v>674</v>
      </c>
      <c r="B1" s="303"/>
      <c r="C1" s="303"/>
      <c r="D1" s="303"/>
      <c r="E1" s="303"/>
      <c r="F1" s="303"/>
      <c r="G1" s="303"/>
      <c r="H1" s="303"/>
      <c r="I1" s="303"/>
      <c r="J1" s="303"/>
    </row>
    <row r="2" spans="1:10">
      <c r="A2" s="40" t="s">
        <v>675</v>
      </c>
      <c r="B2" s="40" t="s">
        <v>676</v>
      </c>
      <c r="C2" s="40" t="s">
        <v>677</v>
      </c>
      <c r="D2" s="40" t="s">
        <v>678</v>
      </c>
      <c r="E2" s="40" t="s">
        <v>679</v>
      </c>
      <c r="F2" s="40" t="s">
        <v>680</v>
      </c>
      <c r="G2" s="40" t="s">
        <v>681</v>
      </c>
      <c r="H2" s="40" t="s">
        <v>577</v>
      </c>
      <c r="I2" s="40" t="s">
        <v>682</v>
      </c>
      <c r="J2" s="40" t="s">
        <v>683</v>
      </c>
    </row>
    <row r="3" spans="1:10" ht="24">
      <c r="A3" s="41" t="s">
        <v>684</v>
      </c>
      <c r="B3" s="42">
        <v>2020</v>
      </c>
      <c r="C3" s="43">
        <v>2101769</v>
      </c>
      <c r="D3" s="43"/>
      <c r="E3" s="43">
        <v>2101769</v>
      </c>
      <c r="F3" s="43">
        <v>2101769</v>
      </c>
      <c r="G3" s="43">
        <v>0</v>
      </c>
      <c r="H3" s="43">
        <v>2101769</v>
      </c>
      <c r="I3" s="44" t="s">
        <v>18</v>
      </c>
      <c r="J3" s="44" t="s">
        <v>685</v>
      </c>
    </row>
    <row r="4" spans="1:10">
      <c r="A4" s="44" t="s">
        <v>686</v>
      </c>
      <c r="B4" s="44">
        <v>2022</v>
      </c>
      <c r="C4" s="43">
        <v>738689</v>
      </c>
      <c r="D4" s="43">
        <v>561632</v>
      </c>
      <c r="E4" s="43">
        <v>177057</v>
      </c>
      <c r="F4" s="45">
        <v>738689</v>
      </c>
      <c r="G4" s="45">
        <v>561632</v>
      </c>
      <c r="H4" s="43">
        <v>177057</v>
      </c>
      <c r="I4" s="41" t="s">
        <v>453</v>
      </c>
      <c r="J4" s="41" t="s">
        <v>687</v>
      </c>
    </row>
    <row r="5" spans="1:10">
      <c r="A5" s="42" t="s">
        <v>688</v>
      </c>
      <c r="B5" s="42">
        <v>2022</v>
      </c>
      <c r="C5" s="46">
        <v>320114</v>
      </c>
      <c r="D5" s="46"/>
      <c r="E5" s="43">
        <v>320114</v>
      </c>
      <c r="F5" s="46">
        <v>320114</v>
      </c>
      <c r="G5" s="46">
        <v>0</v>
      </c>
      <c r="H5" s="46">
        <v>320114</v>
      </c>
      <c r="I5" s="41" t="s">
        <v>453</v>
      </c>
      <c r="J5" s="41" t="s">
        <v>687</v>
      </c>
    </row>
    <row r="6" spans="1:10">
      <c r="A6" s="41" t="s">
        <v>689</v>
      </c>
      <c r="B6" s="41">
        <v>2022</v>
      </c>
      <c r="C6" s="45">
        <v>344811.75</v>
      </c>
      <c r="D6" s="45">
        <v>334678.75</v>
      </c>
      <c r="E6" s="43">
        <v>10133</v>
      </c>
      <c r="F6" s="45">
        <v>344811.75</v>
      </c>
      <c r="G6" s="45">
        <v>334678.75</v>
      </c>
      <c r="H6" s="43">
        <v>10133</v>
      </c>
      <c r="I6" s="41" t="s">
        <v>453</v>
      </c>
      <c r="J6" s="41" t="s">
        <v>687</v>
      </c>
    </row>
    <row r="7" spans="1:10">
      <c r="A7" s="41" t="s">
        <v>690</v>
      </c>
      <c r="B7" s="41">
        <v>2022</v>
      </c>
      <c r="C7" s="45">
        <v>353211.59</v>
      </c>
      <c r="D7" s="45">
        <v>353211.5</v>
      </c>
      <c r="E7" s="43">
        <v>9.0000000025611371E-2</v>
      </c>
      <c r="F7" s="45">
        <v>353211.59</v>
      </c>
      <c r="G7" s="45">
        <v>353211.5</v>
      </c>
      <c r="H7" s="43">
        <v>9.0000000025611371E-2</v>
      </c>
      <c r="I7" s="41"/>
      <c r="J7" s="41"/>
    </row>
    <row r="8" spans="1:10">
      <c r="A8" s="41" t="s">
        <v>691</v>
      </c>
      <c r="B8" s="41">
        <v>2022</v>
      </c>
      <c r="C8" s="45">
        <v>106725</v>
      </c>
      <c r="D8" s="45">
        <v>106725</v>
      </c>
      <c r="E8" s="43">
        <v>0</v>
      </c>
      <c r="F8" s="45">
        <v>106725</v>
      </c>
      <c r="G8" s="45">
        <v>106725</v>
      </c>
      <c r="H8" s="43">
        <v>0</v>
      </c>
      <c r="I8" s="41"/>
      <c r="J8" s="41"/>
    </row>
    <row r="9" spans="1:10">
      <c r="A9" s="41" t="s">
        <v>692</v>
      </c>
      <c r="B9" s="41">
        <v>2021</v>
      </c>
      <c r="C9" s="45">
        <v>56345</v>
      </c>
      <c r="D9" s="45"/>
      <c r="E9" s="43">
        <v>56345</v>
      </c>
      <c r="F9" s="45">
        <v>56345</v>
      </c>
      <c r="G9" s="45"/>
      <c r="H9" s="46">
        <v>5634.5</v>
      </c>
      <c r="I9" s="41" t="s">
        <v>453</v>
      </c>
      <c r="J9" s="41" t="s">
        <v>687</v>
      </c>
    </row>
    <row r="10" spans="1:10">
      <c r="A10" s="41" t="s">
        <v>688</v>
      </c>
      <c r="B10" s="41">
        <v>2021</v>
      </c>
      <c r="C10" s="45">
        <v>154038</v>
      </c>
      <c r="D10" s="45"/>
      <c r="E10" s="43">
        <v>154038</v>
      </c>
      <c r="F10" s="45">
        <v>154038</v>
      </c>
      <c r="G10" s="45"/>
      <c r="H10" s="46">
        <v>15403.800000000001</v>
      </c>
      <c r="I10" s="41" t="s">
        <v>453</v>
      </c>
      <c r="J10" s="41" t="s">
        <v>687</v>
      </c>
    </row>
    <row r="11" spans="1:10">
      <c r="A11" s="41" t="s">
        <v>693</v>
      </c>
      <c r="B11" s="41">
        <v>2021</v>
      </c>
      <c r="C11" s="45">
        <v>100123</v>
      </c>
      <c r="D11" s="45"/>
      <c r="E11" s="43">
        <v>100123</v>
      </c>
      <c r="F11" s="45">
        <v>100123</v>
      </c>
      <c r="G11" s="45"/>
      <c r="H11" s="46">
        <v>10012.300000000001</v>
      </c>
      <c r="I11" s="41" t="s">
        <v>453</v>
      </c>
      <c r="J11" s="41" t="s">
        <v>687</v>
      </c>
    </row>
    <row r="12" spans="1:10">
      <c r="A12" s="47" t="s">
        <v>694</v>
      </c>
      <c r="B12" s="47"/>
      <c r="C12" s="48">
        <v>4275826.34</v>
      </c>
      <c r="D12" s="48">
        <v>1356247.25</v>
      </c>
      <c r="E12" s="48">
        <v>2919579.09</v>
      </c>
      <c r="F12" s="48">
        <v>4275826.34</v>
      </c>
      <c r="G12" s="48">
        <v>1356247.25</v>
      </c>
      <c r="H12" s="48">
        <v>2640123.6899999995</v>
      </c>
      <c r="I12" s="48"/>
      <c r="J12" s="48"/>
    </row>
    <row r="13" spans="1:10">
      <c r="A13" s="49" t="s">
        <v>695</v>
      </c>
      <c r="B13" s="49"/>
      <c r="C13" s="50"/>
      <c r="D13" s="50"/>
      <c r="E13" s="50"/>
      <c r="F13" s="51"/>
      <c r="G13" s="51"/>
      <c r="H13" s="52">
        <v>0</v>
      </c>
      <c r="I13" s="52"/>
      <c r="J13" s="52"/>
    </row>
    <row r="14" spans="1:10">
      <c r="A14" s="41" t="s">
        <v>696</v>
      </c>
      <c r="B14" s="41" t="s">
        <v>697</v>
      </c>
      <c r="C14" s="45">
        <v>4512864</v>
      </c>
      <c r="D14" s="45">
        <v>0</v>
      </c>
      <c r="E14" s="45">
        <v>4512864</v>
      </c>
      <c r="F14" s="45">
        <v>451286.4</v>
      </c>
      <c r="G14" s="45">
        <v>0</v>
      </c>
      <c r="H14" s="43">
        <v>451286.4</v>
      </c>
      <c r="I14" s="44" t="s">
        <v>698</v>
      </c>
      <c r="J14" s="41" t="s">
        <v>699</v>
      </c>
    </row>
    <row r="15" spans="1:10">
      <c r="A15" s="53" t="s">
        <v>700</v>
      </c>
      <c r="B15" s="41" t="s">
        <v>701</v>
      </c>
      <c r="C15" s="54">
        <v>758684</v>
      </c>
      <c r="D15" s="54">
        <v>758684</v>
      </c>
      <c r="E15" s="45">
        <v>0</v>
      </c>
      <c r="F15" s="54">
        <v>75868.400000000009</v>
      </c>
      <c r="G15" s="54">
        <v>75868.399999999994</v>
      </c>
      <c r="H15" s="43">
        <v>0</v>
      </c>
      <c r="I15" s="41"/>
      <c r="J15" s="41"/>
    </row>
    <row r="16" spans="1:10">
      <c r="A16" s="41" t="s">
        <v>702</v>
      </c>
      <c r="B16" s="41" t="s">
        <v>697</v>
      </c>
      <c r="C16" s="45">
        <v>2314829.21</v>
      </c>
      <c r="D16" s="45">
        <v>0</v>
      </c>
      <c r="E16" s="45">
        <v>2314829.21</v>
      </c>
      <c r="F16" s="45">
        <v>231482.921</v>
      </c>
      <c r="G16" s="45">
        <v>0</v>
      </c>
      <c r="H16" s="43">
        <v>231482.921</v>
      </c>
      <c r="I16" s="41" t="s">
        <v>453</v>
      </c>
      <c r="J16" s="41" t="s">
        <v>703</v>
      </c>
    </row>
    <row r="17" spans="1:10">
      <c r="A17" s="41" t="s">
        <v>704</v>
      </c>
      <c r="B17" s="41" t="s">
        <v>705</v>
      </c>
      <c r="C17" s="45">
        <v>641273</v>
      </c>
      <c r="D17" s="45">
        <v>0</v>
      </c>
      <c r="E17" s="45">
        <v>641273</v>
      </c>
      <c r="F17" s="45">
        <v>64127.3</v>
      </c>
      <c r="G17" s="45">
        <v>0</v>
      </c>
      <c r="H17" s="43">
        <v>64127.3</v>
      </c>
      <c r="I17" s="44" t="s">
        <v>453</v>
      </c>
      <c r="J17" s="41" t="s">
        <v>706</v>
      </c>
    </row>
    <row r="18" spans="1:10">
      <c r="A18" s="41" t="s">
        <v>707</v>
      </c>
      <c r="B18" s="41">
        <v>2018</v>
      </c>
      <c r="C18" s="45">
        <v>2776372</v>
      </c>
      <c r="D18" s="45">
        <v>0</v>
      </c>
      <c r="E18" s="45">
        <v>2776372</v>
      </c>
      <c r="F18" s="45">
        <v>277637.2</v>
      </c>
      <c r="G18" s="45">
        <v>277637.2</v>
      </c>
      <c r="H18" s="43">
        <v>0</v>
      </c>
      <c r="I18" s="44" t="s">
        <v>453</v>
      </c>
      <c r="J18" s="44" t="s">
        <v>708</v>
      </c>
    </row>
    <row r="19" spans="1:10">
      <c r="A19" s="41" t="s">
        <v>709</v>
      </c>
      <c r="B19" s="41">
        <v>2020</v>
      </c>
      <c r="C19" s="45">
        <v>193000</v>
      </c>
      <c r="D19" s="45">
        <v>0</v>
      </c>
      <c r="E19" s="45">
        <v>193000</v>
      </c>
      <c r="F19" s="45">
        <v>19300</v>
      </c>
      <c r="G19" s="45">
        <v>3157.4409999999998</v>
      </c>
      <c r="H19" s="43">
        <v>16142.559000000001</v>
      </c>
      <c r="I19" s="41" t="s">
        <v>453</v>
      </c>
      <c r="J19" s="41" t="s">
        <v>687</v>
      </c>
    </row>
    <row r="20" spans="1:10">
      <c r="A20" s="47" t="s">
        <v>710</v>
      </c>
      <c r="B20" s="47"/>
      <c r="C20" s="48">
        <v>11197022.210000001</v>
      </c>
      <c r="D20" s="48">
        <v>758684</v>
      </c>
      <c r="E20" s="48">
        <v>10438338.210000001</v>
      </c>
      <c r="F20" s="48">
        <v>1119702.2210000001</v>
      </c>
      <c r="G20" s="48">
        <v>356663.04099999997</v>
      </c>
      <c r="H20" s="48">
        <v>763039.18</v>
      </c>
      <c r="I20" s="48"/>
      <c r="J20" s="48"/>
    </row>
    <row r="21" spans="1:10">
      <c r="A21" s="49" t="s">
        <v>711</v>
      </c>
      <c r="B21" s="49"/>
      <c r="C21" s="51"/>
      <c r="D21" s="51"/>
      <c r="E21" s="51"/>
      <c r="F21" s="55"/>
      <c r="G21" s="55"/>
      <c r="H21" s="56">
        <v>0</v>
      </c>
      <c r="I21" s="56"/>
      <c r="J21" s="56"/>
    </row>
    <row r="22" spans="1:10">
      <c r="A22" s="41" t="s">
        <v>712</v>
      </c>
      <c r="B22" s="41" t="s">
        <v>713</v>
      </c>
      <c r="C22" s="45">
        <v>3066137</v>
      </c>
      <c r="D22" s="45">
        <v>0</v>
      </c>
      <c r="E22" s="45">
        <v>3066137</v>
      </c>
      <c r="F22" s="45">
        <v>306613.7</v>
      </c>
      <c r="G22" s="45">
        <v>0</v>
      </c>
      <c r="H22" s="43">
        <v>306613.7</v>
      </c>
      <c r="I22" s="44" t="s">
        <v>453</v>
      </c>
      <c r="J22" s="41" t="s">
        <v>714</v>
      </c>
    </row>
    <row r="23" spans="1:10">
      <c r="A23" s="41" t="s">
        <v>715</v>
      </c>
      <c r="B23" s="41" t="s">
        <v>716</v>
      </c>
      <c r="C23" s="45">
        <v>5846546</v>
      </c>
      <c r="D23" s="45">
        <v>0</v>
      </c>
      <c r="E23" s="45">
        <v>5846546</v>
      </c>
      <c r="F23" s="45">
        <v>584654.6</v>
      </c>
      <c r="G23" s="45">
        <v>0</v>
      </c>
      <c r="H23" s="43">
        <v>584654.6</v>
      </c>
      <c r="I23" s="44" t="s">
        <v>453</v>
      </c>
      <c r="J23" s="41" t="s">
        <v>714</v>
      </c>
    </row>
    <row r="24" spans="1:10" ht="24">
      <c r="A24" s="41" t="s">
        <v>717</v>
      </c>
      <c r="B24" s="41" t="s">
        <v>718</v>
      </c>
      <c r="C24" s="45">
        <v>444000</v>
      </c>
      <c r="D24" s="45">
        <v>199000</v>
      </c>
      <c r="E24" s="45">
        <v>245000</v>
      </c>
      <c r="F24" s="45">
        <v>77700</v>
      </c>
      <c r="G24" s="45">
        <v>46725</v>
      </c>
      <c r="H24" s="43">
        <v>30975</v>
      </c>
      <c r="I24" s="44" t="s">
        <v>453</v>
      </c>
      <c r="J24" s="44" t="s">
        <v>719</v>
      </c>
    </row>
    <row r="25" spans="1:10" ht="24">
      <c r="A25" s="41" t="s">
        <v>720</v>
      </c>
      <c r="B25" s="41" t="s">
        <v>718</v>
      </c>
      <c r="C25" s="45">
        <v>1489871</v>
      </c>
      <c r="D25" s="45">
        <v>1339871</v>
      </c>
      <c r="E25" s="45">
        <v>150000</v>
      </c>
      <c r="F25" s="45">
        <v>260727.42499999999</v>
      </c>
      <c r="G25" s="45">
        <v>234477.43</v>
      </c>
      <c r="H25" s="43">
        <v>26249.994999999995</v>
      </c>
      <c r="I25" s="44" t="s">
        <v>453</v>
      </c>
      <c r="J25" s="44" t="s">
        <v>721</v>
      </c>
    </row>
    <row r="26" spans="1:10">
      <c r="A26" s="47" t="s">
        <v>722</v>
      </c>
      <c r="B26" s="47"/>
      <c r="C26" s="48">
        <v>10846554</v>
      </c>
      <c r="D26" s="48">
        <v>1538871</v>
      </c>
      <c r="E26" s="48">
        <v>9307683</v>
      </c>
      <c r="F26" s="48">
        <v>1229695.7250000001</v>
      </c>
      <c r="G26" s="48">
        <v>281202.43</v>
      </c>
      <c r="H26" s="48">
        <v>948493.29500000004</v>
      </c>
      <c r="I26" s="48"/>
      <c r="J26" s="48"/>
    </row>
    <row r="27" spans="1:10">
      <c r="A27" s="55"/>
      <c r="B27" s="55"/>
      <c r="C27" s="55"/>
      <c r="D27" s="55"/>
      <c r="E27" s="55"/>
      <c r="F27" s="55"/>
      <c r="G27" s="55"/>
      <c r="H27" s="56">
        <v>0</v>
      </c>
      <c r="I27" s="56"/>
      <c r="J27" s="56"/>
    </row>
    <row r="28" spans="1:10" ht="24">
      <c r="A28" s="41" t="s">
        <v>723</v>
      </c>
      <c r="B28" s="41">
        <v>2018</v>
      </c>
      <c r="C28" s="45">
        <v>4275765</v>
      </c>
      <c r="D28" s="45">
        <v>0</v>
      </c>
      <c r="E28" s="45">
        <v>4275765</v>
      </c>
      <c r="F28" s="57">
        <v>427576.5</v>
      </c>
      <c r="G28" s="57">
        <v>0</v>
      </c>
      <c r="H28" s="43">
        <v>427576.5</v>
      </c>
      <c r="I28" s="44" t="s">
        <v>453</v>
      </c>
      <c r="J28" s="44" t="s">
        <v>724</v>
      </c>
    </row>
    <row r="29" spans="1:10">
      <c r="A29" s="58"/>
      <c r="B29" s="58"/>
      <c r="C29" s="59">
        <v>4275765</v>
      </c>
      <c r="D29" s="60">
        <v>0</v>
      </c>
      <c r="E29" s="60">
        <v>4275765</v>
      </c>
      <c r="F29" s="59">
        <v>427576.5</v>
      </c>
      <c r="G29" s="61">
        <v>0</v>
      </c>
      <c r="H29" s="61">
        <v>427576.5</v>
      </c>
      <c r="I29" s="61"/>
      <c r="J29" s="61"/>
    </row>
    <row r="30" spans="1:10" ht="24">
      <c r="A30" s="41" t="s">
        <v>725</v>
      </c>
      <c r="B30" s="41">
        <v>2022</v>
      </c>
      <c r="C30" s="45">
        <v>492490</v>
      </c>
      <c r="D30" s="45"/>
      <c r="E30" s="45">
        <v>492490</v>
      </c>
      <c r="F30" s="57">
        <v>49249</v>
      </c>
      <c r="G30" s="57">
        <v>0</v>
      </c>
      <c r="H30" s="43">
        <v>49249</v>
      </c>
      <c r="I30" s="44" t="s">
        <v>453</v>
      </c>
      <c r="J30" s="44" t="s">
        <v>726</v>
      </c>
    </row>
    <row r="31" spans="1:10">
      <c r="A31" s="41" t="s">
        <v>727</v>
      </c>
      <c r="B31" s="41">
        <v>2022</v>
      </c>
      <c r="C31" s="45">
        <v>6605962</v>
      </c>
      <c r="D31" s="45">
        <v>6605962</v>
      </c>
      <c r="E31" s="45">
        <v>0</v>
      </c>
      <c r="F31" s="57">
        <v>660596.20000000007</v>
      </c>
      <c r="G31" s="57">
        <v>660596.19999999995</v>
      </c>
      <c r="H31" s="43">
        <v>0</v>
      </c>
      <c r="I31" s="41"/>
      <c r="J31" s="41"/>
    </row>
    <row r="32" spans="1:10">
      <c r="A32" s="58" t="s">
        <v>728</v>
      </c>
      <c r="B32" s="58"/>
      <c r="C32" s="59">
        <v>7098452</v>
      </c>
      <c r="D32" s="59">
        <v>6605962</v>
      </c>
      <c r="E32" s="59">
        <v>492490</v>
      </c>
      <c r="F32" s="59">
        <v>709845.20000000007</v>
      </c>
      <c r="G32" s="59">
        <v>660596.19999999995</v>
      </c>
      <c r="H32" s="59">
        <v>49249.000000000116</v>
      </c>
      <c r="I32" s="59"/>
      <c r="J32" s="59"/>
    </row>
    <row r="33" spans="1:10">
      <c r="A33" s="41"/>
      <c r="B33" s="41"/>
      <c r="C33" s="41"/>
      <c r="D33" s="41"/>
      <c r="E33" s="41"/>
      <c r="F33" s="41"/>
      <c r="G33" s="41"/>
      <c r="H33" s="43">
        <v>0</v>
      </c>
      <c r="I33" s="41"/>
      <c r="J33" s="41"/>
    </row>
    <row r="34" spans="1:10">
      <c r="A34" s="40" t="s">
        <v>729</v>
      </c>
      <c r="B34" s="40"/>
      <c r="C34" s="62">
        <v>37693619.549999997</v>
      </c>
      <c r="D34" s="62">
        <v>10259764.25</v>
      </c>
      <c r="E34" s="62">
        <v>27433855.300000001</v>
      </c>
      <c r="F34" s="62">
        <v>7762645.9860000005</v>
      </c>
      <c r="G34" s="62">
        <v>2654708.9210000001</v>
      </c>
      <c r="H34" s="62">
        <v>4828481.665</v>
      </c>
      <c r="I34" s="62"/>
      <c r="J34" s="62"/>
    </row>
    <row r="35" spans="1:10">
      <c r="A35" s="63"/>
      <c r="B35" s="63"/>
      <c r="C35" s="63"/>
      <c r="D35" s="63"/>
      <c r="E35" s="63"/>
      <c r="F35" s="63"/>
      <c r="G35" s="63"/>
      <c r="H35" s="63"/>
      <c r="I35" s="63"/>
      <c r="J35" s="63"/>
    </row>
    <row r="36" spans="1:10">
      <c r="A36" s="63"/>
      <c r="B36" s="63"/>
      <c r="C36" s="63"/>
      <c r="D36" s="63"/>
      <c r="E36" s="63"/>
      <c r="F36" s="63"/>
      <c r="G36" s="63"/>
      <c r="H36" s="63"/>
      <c r="I36" s="63"/>
      <c r="J36" s="63"/>
    </row>
    <row r="37" spans="1:10" ht="15" thickBot="1">
      <c r="A37" s="63"/>
      <c r="B37" s="63"/>
      <c r="C37" s="63"/>
      <c r="D37" s="63"/>
      <c r="E37" s="63"/>
      <c r="F37" s="63"/>
      <c r="G37" s="63"/>
      <c r="H37" s="63"/>
      <c r="I37" s="63"/>
      <c r="J37" s="63"/>
    </row>
    <row r="38" spans="1:10" ht="15" thickTop="1">
      <c r="A38" s="304" t="s">
        <v>730</v>
      </c>
      <c r="B38" s="304"/>
      <c r="C38" s="304"/>
      <c r="D38" s="64"/>
      <c r="E38" s="63"/>
      <c r="F38" s="63"/>
      <c r="G38" s="63"/>
      <c r="H38" s="63"/>
      <c r="I38" s="63"/>
      <c r="J38" s="63"/>
    </row>
    <row r="39" spans="1:10">
      <c r="A39" s="65" t="s">
        <v>676</v>
      </c>
      <c r="B39" s="66" t="s">
        <v>731</v>
      </c>
      <c r="C39" s="66" t="s">
        <v>732</v>
      </c>
      <c r="D39" s="66" t="s">
        <v>733</v>
      </c>
      <c r="E39" s="39"/>
      <c r="F39" s="39"/>
      <c r="G39" s="39"/>
      <c r="H39" s="39"/>
      <c r="I39" s="39"/>
      <c r="J39" s="39"/>
    </row>
    <row r="40" spans="1:10">
      <c r="A40" s="38">
        <v>2022</v>
      </c>
      <c r="B40" s="67">
        <v>1394794</v>
      </c>
      <c r="C40" s="67">
        <v>613777.995</v>
      </c>
      <c r="D40" s="67" t="s">
        <v>453</v>
      </c>
      <c r="E40" s="39"/>
      <c r="F40" s="39"/>
      <c r="G40" s="39"/>
      <c r="H40" s="39"/>
      <c r="I40" s="39"/>
      <c r="J40" s="39"/>
    </row>
    <row r="41" spans="1:10">
      <c r="A41" s="38">
        <v>2021</v>
      </c>
      <c r="B41" s="67">
        <v>310506</v>
      </c>
      <c r="C41" s="67">
        <v>31050.600000000006</v>
      </c>
      <c r="D41" s="67" t="s">
        <v>453</v>
      </c>
      <c r="E41" s="39"/>
      <c r="F41" s="39"/>
      <c r="G41" s="39"/>
      <c r="H41" s="39"/>
      <c r="I41" s="39"/>
      <c r="J41" s="39"/>
    </row>
    <row r="42" spans="1:10">
      <c r="A42" s="38">
        <v>2020</v>
      </c>
      <c r="B42" s="67">
        <v>2294769</v>
      </c>
      <c r="C42" s="67">
        <v>2117911.5589999999</v>
      </c>
      <c r="D42" s="67" t="s">
        <v>453</v>
      </c>
      <c r="E42" s="39"/>
      <c r="F42" s="39"/>
      <c r="G42" s="39"/>
      <c r="H42" s="39"/>
      <c r="I42" s="39"/>
      <c r="J42" s="39"/>
    </row>
    <row r="43" spans="1:10">
      <c r="A43" s="68" t="s">
        <v>734</v>
      </c>
      <c r="B43" s="67">
        <v>23433786.210000001</v>
      </c>
      <c r="C43" s="67">
        <v>2065741.4210000001</v>
      </c>
      <c r="D43" s="67" t="s">
        <v>453</v>
      </c>
      <c r="E43" s="39"/>
      <c r="F43" s="39"/>
      <c r="G43" s="39"/>
      <c r="H43" s="39"/>
      <c r="I43" s="39"/>
      <c r="J43" s="39"/>
    </row>
    <row r="44" spans="1:10">
      <c r="A44" s="69" t="s">
        <v>603</v>
      </c>
      <c r="B44" s="70">
        <v>27433855.210000001</v>
      </c>
      <c r="C44" s="70">
        <v>4828481.5750000002</v>
      </c>
      <c r="D44" s="70"/>
      <c r="E44" s="39"/>
      <c r="F44" s="39"/>
      <c r="G44" s="39"/>
      <c r="H44" s="39"/>
      <c r="I44" s="39"/>
      <c r="J44" s="39"/>
    </row>
  </sheetData>
  <mergeCells count="2">
    <mergeCell ref="A1:J1"/>
    <mergeCell ref="A38:C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D23E-3702-497B-A3D1-AE10BC91EEBC}">
  <dimension ref="B1:J23"/>
  <sheetViews>
    <sheetView showGridLines="0" workbookViewId="0">
      <selection activeCell="I26" sqref="I26"/>
    </sheetView>
  </sheetViews>
  <sheetFormatPr defaultColWidth="8.90625" defaultRowHeight="13"/>
  <cols>
    <col min="1" max="1" width="8.90625" style="2"/>
    <col min="2" max="2" width="4.453125" style="2" customWidth="1"/>
    <col min="3" max="3" width="27.453125" style="2" bestFit="1" customWidth="1"/>
    <col min="4" max="4" width="12.08984375" style="2" bestFit="1" customWidth="1"/>
    <col min="5" max="5" width="15.36328125" style="2" bestFit="1" customWidth="1"/>
    <col min="6" max="6" width="8.6328125" style="2" bestFit="1" customWidth="1"/>
    <col min="7" max="7" width="7.6328125" style="2" bestFit="1" customWidth="1"/>
    <col min="8" max="8" width="10.54296875" style="2" bestFit="1" customWidth="1"/>
    <col min="9" max="9" width="13.36328125" style="2" bestFit="1" customWidth="1"/>
    <col min="10" max="10" width="3.453125" style="2" customWidth="1"/>
    <col min="11" max="16384" width="8.90625" style="2"/>
  </cols>
  <sheetData>
    <row r="1" spans="2:10" ht="13.5" thickBot="1"/>
    <row r="2" spans="2:10">
      <c r="B2" s="119"/>
      <c r="C2" s="116"/>
      <c r="D2" s="116"/>
      <c r="E2" s="116"/>
      <c r="F2" s="116"/>
      <c r="G2" s="116"/>
      <c r="H2" s="116"/>
      <c r="I2" s="116"/>
      <c r="J2" s="120"/>
    </row>
    <row r="3" spans="2:10">
      <c r="B3" s="121"/>
      <c r="C3" s="106" t="s">
        <v>735</v>
      </c>
      <c r="D3" s="107" t="s">
        <v>736</v>
      </c>
      <c r="E3" s="107" t="s">
        <v>737</v>
      </c>
      <c r="J3" s="122"/>
    </row>
    <row r="4" spans="2:10">
      <c r="B4" s="121"/>
      <c r="C4" s="6" t="s">
        <v>738</v>
      </c>
      <c r="D4" s="96" t="e">
        <f>#REF!</f>
        <v>#REF!</v>
      </c>
      <c r="E4" s="97" t="e">
        <f>D4/D4</f>
        <v>#REF!</v>
      </c>
      <c r="J4" s="122"/>
    </row>
    <row r="5" spans="2:10">
      <c r="B5" s="121"/>
      <c r="C5" s="6" t="s">
        <v>739</v>
      </c>
      <c r="D5" s="96" t="e">
        <f>#REF!</f>
        <v>#REF!</v>
      </c>
      <c r="E5" s="97" t="e">
        <f>D5/D4</f>
        <v>#REF!</v>
      </c>
      <c r="J5" s="122"/>
    </row>
    <row r="6" spans="2:10">
      <c r="B6" s="121"/>
      <c r="C6" s="6" t="s">
        <v>740</v>
      </c>
      <c r="D6" s="98" t="e">
        <f>#REF!</f>
        <v>#REF!</v>
      </c>
      <c r="E6" s="97" t="e">
        <f>D6/D4</f>
        <v>#REF!</v>
      </c>
      <c r="J6" s="122"/>
    </row>
    <row r="7" spans="2:10">
      <c r="B7" s="121"/>
      <c r="C7" s="6"/>
      <c r="D7" s="99"/>
      <c r="E7" s="99"/>
      <c r="J7" s="122"/>
    </row>
    <row r="8" spans="2:10">
      <c r="B8" s="121"/>
      <c r="C8" s="6" t="s">
        <v>741</v>
      </c>
      <c r="D8" s="96" t="e">
        <f>#REF!</f>
        <v>#REF!</v>
      </c>
      <c r="E8" s="97" t="e">
        <f>D8/D8</f>
        <v>#REF!</v>
      </c>
      <c r="J8" s="122"/>
    </row>
    <row r="9" spans="2:10" ht="13.5" thickBot="1">
      <c r="B9" s="121"/>
      <c r="C9" s="100" t="s">
        <v>742</v>
      </c>
      <c r="D9" s="101" t="e">
        <f>#REF!</f>
        <v>#REF!</v>
      </c>
      <c r="E9" s="102" t="e">
        <f>D9/D8</f>
        <v>#REF!</v>
      </c>
      <c r="J9" s="122"/>
    </row>
    <row r="10" spans="2:10" ht="14" thickTop="1" thickBot="1">
      <c r="B10" s="121"/>
      <c r="C10" s="103" t="s">
        <v>743</v>
      </c>
      <c r="D10" s="104" t="e">
        <f>#REF!</f>
        <v>#REF!</v>
      </c>
      <c r="E10" s="105" t="e">
        <f>D10/D8</f>
        <v>#REF!</v>
      </c>
      <c r="J10" s="122"/>
    </row>
    <row r="11" spans="2:10" ht="13.5" thickTop="1">
      <c r="B11" s="121"/>
      <c r="D11" s="71"/>
      <c r="E11" s="72"/>
      <c r="J11" s="122"/>
    </row>
    <row r="12" spans="2:10">
      <c r="B12" s="121"/>
      <c r="D12" s="71"/>
      <c r="E12" s="72"/>
      <c r="J12" s="122"/>
    </row>
    <row r="13" spans="2:10">
      <c r="B13" s="121"/>
      <c r="J13" s="122"/>
    </row>
    <row r="14" spans="2:10">
      <c r="B14" s="121"/>
      <c r="C14" s="305" t="s">
        <v>744</v>
      </c>
      <c r="D14" s="306"/>
      <c r="E14" s="306"/>
      <c r="F14" s="306"/>
      <c r="G14" s="306"/>
      <c r="H14" s="306"/>
      <c r="I14" s="306"/>
      <c r="J14" s="122"/>
    </row>
    <row r="15" spans="2:10">
      <c r="B15" s="121"/>
      <c r="C15" s="108" t="s">
        <v>745</v>
      </c>
      <c r="D15" s="109">
        <v>2024</v>
      </c>
      <c r="E15" s="108">
        <v>2023</v>
      </c>
      <c r="F15" s="108">
        <v>2022</v>
      </c>
      <c r="G15" s="108">
        <v>2021</v>
      </c>
      <c r="H15" s="108" t="s">
        <v>746</v>
      </c>
      <c r="I15" s="108" t="s">
        <v>587</v>
      </c>
      <c r="J15" s="122"/>
    </row>
    <row r="16" spans="2:10">
      <c r="B16" s="121"/>
      <c r="C16" s="6" t="s">
        <v>747</v>
      </c>
      <c r="D16" s="110" t="e">
        <f>D10</f>
        <v>#REF!</v>
      </c>
      <c r="E16" s="110">
        <f>'Year 2023'!D10</f>
        <v>1053496.6863999998</v>
      </c>
      <c r="F16" s="110">
        <v>613777.995</v>
      </c>
      <c r="G16" s="110">
        <v>31050.600000000006</v>
      </c>
      <c r="H16" s="110">
        <v>4183652.98</v>
      </c>
      <c r="I16" s="110" t="e">
        <f>SUM(D16:H16)</f>
        <v>#REF!</v>
      </c>
      <c r="J16" s="122"/>
    </row>
    <row r="17" spans="2:10">
      <c r="B17" s="121"/>
      <c r="C17" s="6" t="s">
        <v>748</v>
      </c>
      <c r="D17" s="110">
        <f>'IPMI &amp; ADMIN FEE'!E11</f>
        <v>6344677.629999998</v>
      </c>
      <c r="E17" s="110"/>
      <c r="F17" s="110"/>
      <c r="G17" s="110"/>
      <c r="H17" s="110"/>
      <c r="I17" s="110">
        <f t="shared" ref="I17:I18" si="0">SUM(D17:H17)</f>
        <v>6344677.629999998</v>
      </c>
      <c r="J17" s="122"/>
    </row>
    <row r="18" spans="2:10">
      <c r="B18" s="121"/>
      <c r="C18" s="6" t="s">
        <v>749</v>
      </c>
      <c r="D18" s="110">
        <v>145513</v>
      </c>
      <c r="E18" s="110"/>
      <c r="F18" s="110"/>
      <c r="G18" s="110"/>
      <c r="H18" s="110">
        <v>14961.6</v>
      </c>
      <c r="I18" s="110">
        <f t="shared" si="0"/>
        <v>160474.6</v>
      </c>
      <c r="J18" s="122"/>
    </row>
    <row r="19" spans="2:10" ht="13.5" thickBot="1">
      <c r="B19" s="121"/>
      <c r="C19" s="100"/>
      <c r="D19" s="111"/>
      <c r="E19" s="111"/>
      <c r="F19" s="111"/>
      <c r="G19" s="111"/>
      <c r="H19" s="111"/>
      <c r="I19" s="111"/>
      <c r="J19" s="122"/>
    </row>
    <row r="20" spans="2:10" ht="14" thickTop="1" thickBot="1">
      <c r="B20" s="121"/>
      <c r="C20" s="112" t="s">
        <v>750</v>
      </c>
      <c r="D20" s="4" t="e">
        <f>SUM(D16:D19)</f>
        <v>#REF!</v>
      </c>
      <c r="E20" s="4">
        <f t="shared" ref="E20:I20" si="1">SUM(E16:E19)</f>
        <v>1053496.6863999998</v>
      </c>
      <c r="F20" s="4">
        <f>SUM(F16:F19)</f>
        <v>613777.995</v>
      </c>
      <c r="G20" s="4">
        <f>SUM(G16:G19)</f>
        <v>31050.600000000006</v>
      </c>
      <c r="H20" s="4">
        <f t="shared" si="1"/>
        <v>4198614.58</v>
      </c>
      <c r="I20" s="4" t="e">
        <f t="shared" si="1"/>
        <v>#REF!</v>
      </c>
      <c r="J20" s="122"/>
    </row>
    <row r="21" spans="2:10" ht="14" thickTop="1" thickBot="1">
      <c r="B21" s="123"/>
      <c r="C21" s="124"/>
      <c r="D21" s="124"/>
      <c r="E21" s="124"/>
      <c r="F21" s="124"/>
      <c r="G21" s="124"/>
      <c r="H21" s="124"/>
      <c r="I21" s="124"/>
      <c r="J21" s="125"/>
    </row>
    <row r="23" spans="2:10">
      <c r="I23" s="144"/>
    </row>
  </sheetData>
  <mergeCells count="1">
    <mergeCell ref="C14:I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4DEC04F77E043A562823F10D22435" ma:contentTypeVersion="13" ma:contentTypeDescription="Create a new document." ma:contentTypeScope="" ma:versionID="a39465f3c3e425f6eda705618d9a6762">
  <xsd:schema xmlns:xsd="http://www.w3.org/2001/XMLSchema" xmlns:xs="http://www.w3.org/2001/XMLSchema" xmlns:p="http://schemas.microsoft.com/office/2006/metadata/properties" xmlns:ns2="2fde81b7-13e2-40b8-9c3f-3c2e0d0d2bcd" xmlns:ns3="eaf0034b-6475-43ff-84f3-1a043af659f0" targetNamespace="http://schemas.microsoft.com/office/2006/metadata/properties" ma:root="true" ma:fieldsID="e51a872b3827bd695a17410105e48374" ns2:_="" ns3:_="">
    <xsd:import namespace="2fde81b7-13e2-40b8-9c3f-3c2e0d0d2bcd"/>
    <xsd:import namespace="eaf0034b-6475-43ff-84f3-1a043af65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81b7-13e2-40b8-9c3f-3c2e0d0d2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775f1b-94bf-41d1-bd5b-4e74f3913f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0034b-6475-43ff-84f3-1a043af65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22c5d01-f1cf-44a8-8c1e-4bfb8153abc8}" ma:internalName="TaxCatchAll" ma:showField="CatchAllData" ma:web="eaf0034b-6475-43ff-84f3-1a043af65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de81b7-13e2-40b8-9c3f-3c2e0d0d2bcd">
      <Terms xmlns="http://schemas.microsoft.com/office/infopath/2007/PartnerControls"/>
    </lcf76f155ced4ddcb4097134ff3c332f>
    <TaxCatchAll xmlns="eaf0034b-6475-43ff-84f3-1a043af659f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3ACF26-C143-437C-A34F-9ED2C939C976}"/>
</file>

<file path=customXml/itemProps2.xml><?xml version="1.0" encoding="utf-8"?>
<ds:datastoreItem xmlns:ds="http://schemas.openxmlformats.org/officeDocument/2006/customXml" ds:itemID="{39405D8D-C881-4457-80F1-1B82CA9941D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15f1c10-29d1-41e9-ae93-a5c3b2496b9b"/>
    <ds:schemaRef ds:uri="http://purl.org/dc/terms/"/>
    <ds:schemaRef ds:uri="a9103ccb-4da5-43b2-aff3-882dd1ba7409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C10D2D-C26B-4078-914F-72EE386095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Weekly Comp Data</vt:lpstr>
      <vt:lpstr>Monthly Debt</vt:lpstr>
      <vt:lpstr>Data Source</vt:lpstr>
      <vt:lpstr>PIVOTS</vt:lpstr>
      <vt:lpstr>Weekly Comparison</vt:lpstr>
      <vt:lpstr>Year 2023</vt:lpstr>
      <vt:lpstr>CURRENT WEEK COLLECTION</vt:lpstr>
      <vt:lpstr>MINT</vt:lpstr>
      <vt:lpstr>IPMI &amp; ADMIN FEE</vt:lpstr>
      <vt:lpstr>Kenbright Policies</vt:lpstr>
      <vt:lpstr>Old Debts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Pius Munoka</dc:creator>
  <cp:keywords/>
  <dc:description/>
  <cp:lastModifiedBy>Robin Ochieng</cp:lastModifiedBy>
  <cp:revision/>
  <dcterms:created xsi:type="dcterms:W3CDTF">2015-06-05T18:17:20Z</dcterms:created>
  <dcterms:modified xsi:type="dcterms:W3CDTF">2024-10-31T21:52:11Z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0x0101008AD4DEC04F77E043A562823F10D22435</vt:lpwstr>
  </property>
  <property fmtid="{D5CDD505-2E9C-101B-9397-08002B2CF9AE}" pid="3" name="MediaServiceImageTags">
    <vt:lpwstr/>
  </property>
</Properties>
</file>