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68623E75-5676-DF4F-9735-6366CDBE8BBC}" xr6:coauthVersionLast="47" xr6:coauthVersionMax="47" xr10:uidLastSave="{00000000-0000-0000-0000-000000000000}"/>
  <bookViews>
    <workbookView xWindow="5400" yWindow="500" windowWidth="27640" windowHeight="15920" activeTab="1" xr2:uid="{26D4EB12-4743-9048-9A76-D4D7675E8AA2}"/>
  </bookViews>
  <sheets>
    <sheet name="Transport_B_base" sheetId="1" r:id="rId1"/>
    <sheet name="Transport_B_trainavion" sheetId="2" r:id="rId2"/>
    <sheet name="Transport_C_base" sheetId="3" r:id="rId3"/>
    <sheet name="Transport_C_trainavi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4" l="1"/>
  <c r="B8" i="4"/>
  <c r="B7" i="4"/>
  <c r="D16" i="3"/>
  <c r="D15" i="3"/>
  <c r="D14" i="3"/>
  <c r="C13" i="3"/>
  <c r="D13" i="3" s="1"/>
  <c r="C12" i="3"/>
  <c r="D12" i="3" s="1"/>
  <c r="D11" i="3"/>
  <c r="C11" i="3"/>
  <c r="C10" i="3"/>
  <c r="D10" i="3" s="1"/>
  <c r="C9" i="3"/>
  <c r="D9" i="3" s="1"/>
  <c r="C8" i="3"/>
  <c r="D8" i="3" s="1"/>
  <c r="D7" i="3"/>
  <c r="C7" i="3"/>
  <c r="D6" i="3"/>
  <c r="D5" i="3"/>
  <c r="D4" i="3"/>
  <c r="D3" i="3"/>
  <c r="D2" i="3"/>
  <c r="C4" i="2"/>
  <c r="D10" i="1"/>
  <c r="B6" i="1" s="1"/>
  <c r="B10" i="1"/>
  <c r="D9" i="1"/>
  <c r="D8" i="1"/>
  <c r="B8" i="1"/>
  <c r="D7" i="1"/>
  <c r="D6" i="1"/>
  <c r="D5" i="1"/>
  <c r="D4" i="1"/>
  <c r="B4" i="1"/>
  <c r="D3" i="1"/>
  <c r="B3" i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7A63FA2D-720F-2A43-AF1C-822C0381463D}">
      <text>
        <r>
          <rPr>
            <sz val="11"/>
            <color theme="1"/>
            <rFont val="Arial"/>
            <family val="2"/>
          </rPr>
          <t>======
ID#AAAARSFltn4
Marie Gruet    (2021-10-27 08:29:01)
https://www.oui.sncf/aide/calcul-des-emissions-de-co2-sur-votre-trajet-en-train</t>
        </r>
      </text>
    </comment>
    <comment ref="B3" authorId="0" shapeId="0" xr:uid="{83F2FBE0-9A71-C64A-9F2A-87437D6EE747}">
      <text>
        <r>
          <rPr>
            <sz val="11"/>
            <color theme="1"/>
            <rFont val="Arial"/>
            <family val="2"/>
          </rPr>
          <t>======
ID#AAAARSFltoA
Marie Gruet    (2021-10-27 08:31:24)
https://www.oui.sncf/aide/calcul-des-emissions-de-co2-sur-votre-trajet-en-train</t>
        </r>
      </text>
    </comment>
    <comment ref="B4" authorId="0" shapeId="0" xr:uid="{CFC126CE-23A5-4441-9118-7A0861F85DF8}">
      <text>
        <r>
          <rPr>
            <sz val="11"/>
            <color theme="1"/>
            <rFont val="Arial"/>
            <family val="2"/>
          </rPr>
          <t>======
ID#AAAARSFltoE
Marie Gruet    (2021-10-27 08:31:30)
https://www.oui.sncf/aide/calcul-des-emissions-de-co2-sur-votre-trajet-en-train</t>
        </r>
      </text>
    </comment>
    <comment ref="B5" authorId="0" shapeId="0" xr:uid="{7ACAC4D1-27D1-F540-A2BD-A05204475B10}">
      <text>
        <r>
          <rPr>
            <sz val="11"/>
            <color theme="1"/>
            <rFont val="Arial"/>
            <family val="2"/>
          </rPr>
          <t>======
ID#AAAARSFltoI
Marie Gruet    (2021-10-27 08:31:35)
https://www.oui.sncf/aide/calcul-des-emissions-de-co2-sur-votre-trajet-en-train</t>
        </r>
      </text>
    </comment>
    <comment ref="B6" authorId="0" shapeId="0" xr:uid="{79326D8D-5993-3E44-A44E-D0C3258C3906}">
      <text>
        <r>
          <rPr>
            <sz val="11"/>
            <color theme="1"/>
            <rFont val="Arial"/>
            <family val="2"/>
          </rPr>
          <t>======
ID#AAAARSFltn8
Marie Gruet    (2021-10-27 08:31:08)
https://www.transilien.com/fr/page-corporate/calcul-emissions-co2</t>
        </r>
      </text>
    </comment>
  </commentList>
</comments>
</file>

<file path=xl/sharedStrings.xml><?xml version="1.0" encoding="utf-8"?>
<sst xmlns="http://schemas.openxmlformats.org/spreadsheetml/2006/main" count="50" uniqueCount="39">
  <si>
    <t>Véhicule</t>
  </si>
  <si>
    <t>gC02e/km (scope 1+2)</t>
  </si>
  <si>
    <t>Mds véh.km</t>
  </si>
  <si>
    <t>Mds voy.km</t>
  </si>
  <si>
    <t>Taux de remplissage</t>
  </si>
  <si>
    <t>2RM petrole</t>
  </si>
  <si>
    <t>2RM Gaz</t>
  </si>
  <si>
    <t>2RM Elec Batt</t>
  </si>
  <si>
    <t>Bus et cars pétrole</t>
  </si>
  <si>
    <t>Bus et cars Gaz</t>
  </si>
  <si>
    <t>Bus et cars électriques batt</t>
  </si>
  <si>
    <t>Bus et cars H2</t>
  </si>
  <si>
    <t>Deux roues pétrole</t>
  </si>
  <si>
    <t>Deux roues électtrique batt</t>
  </si>
  <si>
    <t>gC02e/voy.km</t>
  </si>
  <si>
    <t>Train-metro-Tram</t>
  </si>
  <si>
    <t>Transport aérien Métropole-Métropole</t>
  </si>
  <si>
    <t>Transport aérien Métropole-Outre mer</t>
  </si>
  <si>
    <t>gC02e/km</t>
  </si>
  <si>
    <t>VP diesel</t>
  </si>
  <si>
    <t>VP essence</t>
  </si>
  <si>
    <t>VP GPL</t>
  </si>
  <si>
    <t>VP GNV</t>
  </si>
  <si>
    <t>VP électriques</t>
  </si>
  <si>
    <t>VUL diesel</t>
  </si>
  <si>
    <t>VUL essence</t>
  </si>
  <si>
    <t>VUL électriques</t>
  </si>
  <si>
    <t>Bus et cars diesel</t>
  </si>
  <si>
    <t>Bus et cars essence</t>
  </si>
  <si>
    <t xml:space="preserve">Bus et cars GNV </t>
  </si>
  <si>
    <t>Bus et cars électriques</t>
  </si>
  <si>
    <t>Deux roues essence</t>
  </si>
  <si>
    <t>Deux roues diesel</t>
  </si>
  <si>
    <t>Deux roues électriques</t>
  </si>
  <si>
    <t>TGV</t>
  </si>
  <si>
    <t>TER</t>
  </si>
  <si>
    <t>Intercité</t>
  </si>
  <si>
    <t>Transilien/RER</t>
  </si>
  <si>
    <t>Métro/Tram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</si>
</sst>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2"/>
      <color theme="1"/>
      <name val="Calibri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2F6"/>
        <bgColor rgb="FFEEE2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horizontal="center" wrapText="1"/>
    </xf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2" fillId="2" borderId="3" xfId="0" applyFont="1" applyFill="1" applyBorder="1" applyAlignment="1">
      <alignment vertical="center" wrapText="1"/>
    </xf>
    <xf numFmtId="0" fontId="3" fillId="0" borderId="0" xfId="0" applyFont="1"/>
    <xf numFmtId="1" fontId="3" fillId="0" borderId="4" xfId="0" applyNumberFormat="1" applyFont="1" applyBorder="1" applyAlignment="1">
      <alignment horizontal="right" vertical="center"/>
    </xf>
    <xf numFmtId="1" fontId="3" fillId="0" borderId="0" xfId="0" applyNumberFormat="1" applyFont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2" fontId="1" fillId="3" borderId="2" xfId="0" applyNumberFormat="1" applyFont="1" applyFill="1" applyBorder="1" applyAlignment="1">
      <alignment horizontal="center"/>
    </xf>
    <xf numFmtId="2" fontId="3" fillId="0" borderId="0" xfId="0" applyNumberFormat="1" applyFont="1"/>
    <xf numFmtId="2" fontId="2" fillId="3" borderId="7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2" fontId="4" fillId="4" borderId="7" xfId="0" applyNumberFormat="1" applyFont="1" applyFill="1" applyBorder="1" applyAlignment="1">
      <alignment horizontal="center"/>
    </xf>
    <xf numFmtId="0" fontId="4" fillId="4" borderId="7" xfId="0" applyFont="1" applyFill="1" applyBorder="1"/>
    <xf numFmtId="0" fontId="4" fillId="4" borderId="7" xfId="0" applyFont="1" applyFill="1" applyBorder="1" applyAlignment="1">
      <alignment wrapText="1"/>
    </xf>
    <xf numFmtId="0" fontId="5" fillId="2" borderId="7" xfId="0" applyFont="1" applyFill="1" applyBorder="1" applyAlignment="1">
      <alignment vertical="center" wrapText="1"/>
    </xf>
    <xf numFmtId="2" fontId="5" fillId="4" borderId="7" xfId="0" applyNumberFormat="1" applyFont="1" applyFill="1" applyBorder="1" applyAlignment="1">
      <alignment horizontal="center"/>
    </xf>
    <xf numFmtId="2" fontId="5" fillId="4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99B9-1265-AB4A-B247-91C60532B105}">
  <dimension ref="A1:E10"/>
  <sheetViews>
    <sheetView workbookViewId="0"/>
  </sheetViews>
  <sheetFormatPr baseColWidth="10" defaultRowHeight="16" x14ac:dyDescent="0.2"/>
  <sheetData>
    <row r="1" spans="1:5" ht="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x14ac:dyDescent="0.2">
      <c r="A2" s="5" t="s">
        <v>5</v>
      </c>
      <c r="B2" s="6">
        <v>170</v>
      </c>
      <c r="C2" s="6">
        <f>316+143+55+6</f>
        <v>520</v>
      </c>
      <c r="D2" s="6">
        <f>E2*C2</f>
        <v>676</v>
      </c>
      <c r="E2" s="6">
        <v>1.3</v>
      </c>
    </row>
    <row r="3" spans="1:5" x14ac:dyDescent="0.2">
      <c r="A3" s="5" t="s">
        <v>6</v>
      </c>
      <c r="B3" s="6">
        <f>120*(1-D$10)+D$10*$H$6*$H$4*$H$1</f>
        <v>108</v>
      </c>
      <c r="C3" s="6">
        <v>1.5</v>
      </c>
      <c r="D3" s="6">
        <f t="shared" ref="D3:D10" si="0">E3*C3</f>
        <v>1.9500000000000002</v>
      </c>
      <c r="E3" s="6">
        <v>1.3</v>
      </c>
    </row>
    <row r="4" spans="1:5" x14ac:dyDescent="0.2">
      <c r="A4" s="5" t="s">
        <v>7</v>
      </c>
      <c r="B4" s="7">
        <f>$H$5*$H$4</f>
        <v>0</v>
      </c>
      <c r="C4" s="8">
        <v>1</v>
      </c>
      <c r="D4" s="6">
        <f t="shared" si="0"/>
        <v>1.3</v>
      </c>
      <c r="E4" s="6">
        <v>1.3</v>
      </c>
    </row>
    <row r="5" spans="1:5" ht="24" x14ac:dyDescent="0.2">
      <c r="A5" s="5" t="s">
        <v>8</v>
      </c>
      <c r="B5" s="6">
        <v>1100</v>
      </c>
      <c r="C5" s="8">
        <v>2.9</v>
      </c>
      <c r="D5" s="6">
        <f t="shared" si="0"/>
        <v>43.5</v>
      </c>
      <c r="E5" s="6">
        <v>15</v>
      </c>
    </row>
    <row r="6" spans="1:5" x14ac:dyDescent="0.2">
      <c r="A6" s="5" t="s">
        <v>9</v>
      </c>
      <c r="B6" s="6">
        <f>1000*(1-D$10)+D$10*$H$6*$H$4*$H$3*$H$1</f>
        <v>900</v>
      </c>
      <c r="C6" s="6">
        <v>0.03</v>
      </c>
      <c r="D6" s="6">
        <f t="shared" si="0"/>
        <v>0.44999999999999996</v>
      </c>
      <c r="E6" s="6">
        <v>15</v>
      </c>
    </row>
    <row r="7" spans="1:5" ht="24" x14ac:dyDescent="0.2">
      <c r="A7" s="5" t="s">
        <v>10</v>
      </c>
      <c r="B7" s="6">
        <v>0</v>
      </c>
      <c r="C7" s="8">
        <v>0</v>
      </c>
      <c r="D7" s="6">
        <f t="shared" si="0"/>
        <v>0</v>
      </c>
      <c r="E7" s="6">
        <v>15</v>
      </c>
    </row>
    <row r="8" spans="1:5" x14ac:dyDescent="0.2">
      <c r="A8" s="5" t="s">
        <v>11</v>
      </c>
      <c r="B8" s="6">
        <f>$H$5*$H$4*$H$3*$H$1</f>
        <v>0</v>
      </c>
      <c r="C8" s="8">
        <v>0</v>
      </c>
      <c r="D8" s="6">
        <f t="shared" si="0"/>
        <v>0</v>
      </c>
      <c r="E8" s="6">
        <v>15</v>
      </c>
    </row>
    <row r="9" spans="1:5" ht="24" x14ac:dyDescent="0.2">
      <c r="A9" s="5" t="s">
        <v>12</v>
      </c>
      <c r="B9" s="6">
        <v>100</v>
      </c>
      <c r="C9" s="6">
        <v>13.5</v>
      </c>
      <c r="D9" s="6">
        <f t="shared" si="0"/>
        <v>13.5</v>
      </c>
      <c r="E9" s="6">
        <v>1</v>
      </c>
    </row>
    <row r="10" spans="1:5" ht="25" thickBot="1" x14ac:dyDescent="0.25">
      <c r="A10" s="9" t="s">
        <v>13</v>
      </c>
      <c r="B10" s="10">
        <f>$H$4*$H$2*$H$5</f>
        <v>0</v>
      </c>
      <c r="C10" s="10">
        <v>0.1</v>
      </c>
      <c r="D10" s="10">
        <f t="shared" si="0"/>
        <v>0.1</v>
      </c>
      <c r="E10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BC84-7902-2840-9F99-8EC9F477A9F3}">
  <dimension ref="A1:C4"/>
  <sheetViews>
    <sheetView tabSelected="1" workbookViewId="0">
      <selection activeCell="H25" sqref="H25"/>
    </sheetView>
  </sheetViews>
  <sheetFormatPr baseColWidth="10" defaultRowHeight="16" x14ac:dyDescent="0.2"/>
  <sheetData>
    <row r="1" spans="1:3" x14ac:dyDescent="0.2">
      <c r="A1" s="1" t="s">
        <v>0</v>
      </c>
      <c r="B1" s="11" t="s">
        <v>14</v>
      </c>
      <c r="C1" s="4" t="s">
        <v>3</v>
      </c>
    </row>
    <row r="2" spans="1:3" ht="24" x14ac:dyDescent="0.2">
      <c r="A2" s="5" t="s">
        <v>15</v>
      </c>
      <c r="B2" s="6">
        <v>5</v>
      </c>
      <c r="C2" s="12">
        <v>112</v>
      </c>
    </row>
    <row r="3" spans="1:3" ht="36" x14ac:dyDescent="0.2">
      <c r="A3" s="5" t="s">
        <v>16</v>
      </c>
      <c r="B3" s="13">
        <v>134</v>
      </c>
      <c r="C3" s="13">
        <v>15.6</v>
      </c>
    </row>
    <row r="4" spans="1:3" ht="37" thickBot="1" x14ac:dyDescent="0.25">
      <c r="A4" s="9" t="s">
        <v>17</v>
      </c>
      <c r="B4" s="14">
        <v>80</v>
      </c>
      <c r="C4" s="14">
        <f>0.004*8400</f>
        <v>33.6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ECB0-27BF-6240-8EF3-0F69D9DF7856}">
  <dimension ref="A1:E16"/>
  <sheetViews>
    <sheetView workbookViewId="0">
      <selection sqref="A1:E16"/>
    </sheetView>
  </sheetViews>
  <sheetFormatPr baseColWidth="10" defaultRowHeight="16" x14ac:dyDescent="0.2"/>
  <sheetData>
    <row r="1" spans="1:5" ht="25" x14ac:dyDescent="0.2">
      <c r="A1" s="15" t="s">
        <v>0</v>
      </c>
      <c r="B1" s="16" t="s">
        <v>18</v>
      </c>
      <c r="C1" s="17" t="s">
        <v>2</v>
      </c>
      <c r="D1" s="18" t="s">
        <v>3</v>
      </c>
      <c r="E1" s="18" t="s">
        <v>4</v>
      </c>
    </row>
    <row r="2" spans="1:5" x14ac:dyDescent="0.2">
      <c r="A2" s="19" t="s">
        <v>19</v>
      </c>
      <c r="B2" s="20">
        <v>165.7424412138364</v>
      </c>
      <c r="C2" s="20">
        <v>316.26114815516769</v>
      </c>
      <c r="D2" s="20">
        <f t="shared" ref="D2:D16" si="0">C2*E2</f>
        <v>379.5133777862012</v>
      </c>
      <c r="E2" s="20">
        <v>1.2</v>
      </c>
    </row>
    <row r="3" spans="1:5" x14ac:dyDescent="0.2">
      <c r="A3" s="19" t="s">
        <v>20</v>
      </c>
      <c r="B3" s="20">
        <v>155.80063510128798</v>
      </c>
      <c r="C3" s="20">
        <v>143.02161906059894</v>
      </c>
      <c r="D3" s="20">
        <f t="shared" si="0"/>
        <v>171.62594287271872</v>
      </c>
      <c r="E3" s="20">
        <v>1.2</v>
      </c>
    </row>
    <row r="4" spans="1:5" x14ac:dyDescent="0.2">
      <c r="A4" s="19" t="s">
        <v>21</v>
      </c>
      <c r="B4" s="20">
        <v>110.15297857651096</v>
      </c>
      <c r="C4" s="20">
        <v>1.438258794821085</v>
      </c>
      <c r="D4" s="20">
        <f t="shared" si="0"/>
        <v>1.7259105537853019</v>
      </c>
      <c r="E4" s="20">
        <v>1.2</v>
      </c>
    </row>
    <row r="5" spans="1:5" x14ac:dyDescent="0.2">
      <c r="A5" s="19" t="s">
        <v>22</v>
      </c>
      <c r="B5" s="20">
        <v>139.32332715645703</v>
      </c>
      <c r="C5" s="20">
        <v>7.6668475639745687E-2</v>
      </c>
      <c r="D5" s="20">
        <f t="shared" si="0"/>
        <v>9.2002170767694819E-2</v>
      </c>
      <c r="E5" s="20">
        <v>1.2</v>
      </c>
    </row>
    <row r="6" spans="1:5" x14ac:dyDescent="0.2">
      <c r="A6" s="19" t="s">
        <v>23</v>
      </c>
      <c r="B6" s="20">
        <v>0</v>
      </c>
      <c r="C6" s="20">
        <v>1.0241650189542271</v>
      </c>
      <c r="D6" s="20">
        <f t="shared" si="0"/>
        <v>1.2289980227450725</v>
      </c>
      <c r="E6" s="20">
        <v>1.2</v>
      </c>
    </row>
    <row r="7" spans="1:5" x14ac:dyDescent="0.2">
      <c r="A7" s="19" t="s">
        <v>24</v>
      </c>
      <c r="B7" s="20">
        <v>219.20672641734643</v>
      </c>
      <c r="C7" s="20">
        <f>91.0319547781913*0.6</f>
        <v>54.619172866914781</v>
      </c>
      <c r="D7" s="20">
        <f t="shared" si="0"/>
        <v>98.314511160446614</v>
      </c>
      <c r="E7" s="20">
        <v>1.8</v>
      </c>
    </row>
    <row r="8" spans="1:5" x14ac:dyDescent="0.2">
      <c r="A8" s="19" t="s">
        <v>25</v>
      </c>
      <c r="B8" s="20">
        <v>189.07207216638702</v>
      </c>
      <c r="C8" s="20">
        <f>10.4229775052414*0.6</f>
        <v>6.2537865031448403</v>
      </c>
      <c r="D8" s="20">
        <f t="shared" si="0"/>
        <v>11.256815705660713</v>
      </c>
      <c r="E8" s="20">
        <v>1.8</v>
      </c>
    </row>
    <row r="9" spans="1:5" x14ac:dyDescent="0.2">
      <c r="A9" s="19" t="s">
        <v>26</v>
      </c>
      <c r="B9" s="20">
        <v>0</v>
      </c>
      <c r="C9" s="20">
        <f>0.435578638449838*0.6</f>
        <v>0.26134718306990279</v>
      </c>
      <c r="D9" s="20">
        <f t="shared" si="0"/>
        <v>0.47042492952582504</v>
      </c>
      <c r="E9" s="20">
        <v>1.8</v>
      </c>
    </row>
    <row r="10" spans="1:5" x14ac:dyDescent="0.2">
      <c r="A10" s="19" t="s">
        <v>27</v>
      </c>
      <c r="B10" s="20">
        <v>1112.9766344540224</v>
      </c>
      <c r="C10" s="20">
        <f>28.97/10</f>
        <v>2.8969999999999998</v>
      </c>
      <c r="D10" s="20">
        <f t="shared" si="0"/>
        <v>41.340189999999993</v>
      </c>
      <c r="E10" s="20">
        <v>14.27</v>
      </c>
    </row>
    <row r="11" spans="1:5" ht="24" x14ac:dyDescent="0.2">
      <c r="A11" s="19" t="s">
        <v>28</v>
      </c>
      <c r="B11" s="20">
        <v>431.32970528073014</v>
      </c>
      <c r="C11" s="20">
        <f>0/10</f>
        <v>0</v>
      </c>
      <c r="D11" s="20">
        <f t="shared" si="0"/>
        <v>0</v>
      </c>
      <c r="E11" s="20">
        <v>14.27</v>
      </c>
    </row>
    <row r="12" spans="1:5" x14ac:dyDescent="0.2">
      <c r="A12" s="19" t="s">
        <v>29</v>
      </c>
      <c r="B12" s="20">
        <v>1140.5937522829518</v>
      </c>
      <c r="C12" s="20">
        <f>0.327630360261145/10</f>
        <v>3.2763036026114502E-2</v>
      </c>
      <c r="D12" s="20">
        <f t="shared" si="0"/>
        <v>0.46752852409265394</v>
      </c>
      <c r="E12" s="20">
        <v>14.27</v>
      </c>
    </row>
    <row r="13" spans="1:5" ht="24" x14ac:dyDescent="0.2">
      <c r="A13" s="19" t="s">
        <v>30</v>
      </c>
      <c r="B13" s="20">
        <v>0</v>
      </c>
      <c r="C13" s="20">
        <f>0.0233699210162792/10</f>
        <v>2.33699210162792E-3</v>
      </c>
      <c r="D13" s="20">
        <f t="shared" si="0"/>
        <v>3.3348877290230415E-2</v>
      </c>
      <c r="E13" s="20">
        <v>14.27</v>
      </c>
    </row>
    <row r="14" spans="1:5" ht="24" x14ac:dyDescent="0.2">
      <c r="A14" s="19" t="s">
        <v>31</v>
      </c>
      <c r="B14" s="20">
        <v>105.50510244538106</v>
      </c>
      <c r="C14" s="20">
        <v>12.96973188803741</v>
      </c>
      <c r="D14" s="20">
        <f t="shared" si="0"/>
        <v>13.099429206917785</v>
      </c>
      <c r="E14" s="20">
        <v>1.01</v>
      </c>
    </row>
    <row r="15" spans="1:5" x14ac:dyDescent="0.2">
      <c r="A15" s="19" t="s">
        <v>32</v>
      </c>
      <c r="B15" s="20">
        <v>105.50510244538106</v>
      </c>
      <c r="C15" s="20">
        <v>0.92901191741603328</v>
      </c>
      <c r="D15" s="20">
        <f t="shared" si="0"/>
        <v>0.93830203659019362</v>
      </c>
      <c r="E15" s="20">
        <v>1.01</v>
      </c>
    </row>
    <row r="16" spans="1:5" ht="24" x14ac:dyDescent="0.2">
      <c r="A16" s="19" t="s">
        <v>33</v>
      </c>
      <c r="B16" s="20">
        <v>0</v>
      </c>
      <c r="C16" s="21">
        <v>0.10112500577722081</v>
      </c>
      <c r="D16" s="21">
        <f t="shared" si="0"/>
        <v>0.10213625583499301</v>
      </c>
      <c r="E16" s="20">
        <v>1.01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51E8-7FB0-0345-803C-765B79F6C06C}">
  <dimension ref="A1:C8"/>
  <sheetViews>
    <sheetView workbookViewId="0">
      <selection activeCell="G8" sqref="G8"/>
    </sheetView>
  </sheetViews>
  <sheetFormatPr baseColWidth="10" defaultRowHeight="16" x14ac:dyDescent="0.2"/>
  <sheetData>
    <row r="1" spans="1:3" x14ac:dyDescent="0.2">
      <c r="A1" s="15" t="s">
        <v>0</v>
      </c>
      <c r="B1" s="16" t="s">
        <v>14</v>
      </c>
      <c r="C1" s="18" t="s">
        <v>3</v>
      </c>
    </row>
    <row r="2" spans="1:3" x14ac:dyDescent="0.2">
      <c r="A2" s="19" t="s">
        <v>34</v>
      </c>
      <c r="B2" s="20">
        <v>1.9</v>
      </c>
      <c r="C2" s="20">
        <v>61.89</v>
      </c>
    </row>
    <row r="3" spans="1:3" x14ac:dyDescent="0.2">
      <c r="A3" s="19" t="s">
        <v>35</v>
      </c>
      <c r="B3" s="20">
        <v>24.81</v>
      </c>
      <c r="C3" s="20">
        <v>15.221</v>
      </c>
    </row>
    <row r="4" spans="1:3" x14ac:dyDescent="0.2">
      <c r="A4" s="19" t="s">
        <v>36</v>
      </c>
      <c r="B4" s="20">
        <v>5.29</v>
      </c>
      <c r="C4" s="20">
        <v>5.46</v>
      </c>
    </row>
    <row r="5" spans="1:3" x14ac:dyDescent="0.2">
      <c r="A5" s="19" t="s">
        <v>37</v>
      </c>
      <c r="B5" s="20">
        <v>4.5</v>
      </c>
      <c r="C5" s="20">
        <v>19.5</v>
      </c>
    </row>
    <row r="6" spans="1:3" x14ac:dyDescent="0.2">
      <c r="A6" s="19" t="s">
        <v>38</v>
      </c>
      <c r="B6" s="20">
        <v>2.5</v>
      </c>
      <c r="C6" s="20">
        <v>10.6</v>
      </c>
    </row>
    <row r="7" spans="1:3" ht="36" x14ac:dyDescent="0.2">
      <c r="A7" s="19" t="s">
        <v>16</v>
      </c>
      <c r="B7" s="20">
        <f t="shared" ref="B7:B8" si="0">E7/C7*10^3</f>
        <v>0</v>
      </c>
      <c r="C7" s="20">
        <v>15.6</v>
      </c>
    </row>
    <row r="8" spans="1:3" ht="36" x14ac:dyDescent="0.2">
      <c r="A8" s="19" t="s">
        <v>17</v>
      </c>
      <c r="B8" s="20">
        <f t="shared" si="0"/>
        <v>0</v>
      </c>
      <c r="C8" s="20">
        <f>0.004*8400</f>
        <v>33.6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Transport_B_base</vt:lpstr>
      <vt:lpstr>Transport_B_trainavion</vt:lpstr>
      <vt:lpstr>Transport_C_base</vt:lpstr>
      <vt:lpstr>Transport_C_trainavion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2022-08-11T12:30:43Z</dcterms:created>
  <dcterms:modified xsi:type="dcterms:W3CDTF">2022-08-11T15:15:21Z</dcterms:modified>
</cp:coreProperties>
</file>