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348" documentId="8_{84143E03-C1F3-49EA-A38B-9C1992CEEB8F}" xr6:coauthVersionLast="47" xr6:coauthVersionMax="47" xr10:uidLastSave="{59198910-75B5-4C9E-BCD3-1D601B17930E}"/>
  <bookViews>
    <workbookView xWindow="-96" yWindow="-96" windowWidth="23232" windowHeight="12552" activeTab="1" xr2:uid="{00000000-000D-0000-FFFF-FFFF00000000}"/>
  </bookViews>
  <sheets>
    <sheet name="0D" sheetId="2" r:id="rId1"/>
    <sheet name="Production_system" sheetId="1" r:id="rId2"/>
    <sheet name="Production_system_year" sheetId="5" r:id="rId3"/>
    <sheet name="Vecteur_year" sheetId="6" r:id="rId4"/>
    <sheet name="retrofit_Transition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8" i="1" l="1"/>
  <c r="Y19" i="1"/>
  <c r="AA18" i="1"/>
  <c r="AB18" i="1"/>
  <c r="AD18" i="1"/>
  <c r="AE18" i="1"/>
  <c r="AF18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14" i="1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D36" i="5"/>
  <c r="E36" i="5"/>
  <c r="F36" i="5"/>
  <c r="C36" i="5"/>
  <c r="C19" i="5"/>
  <c r="E2" i="5"/>
  <c r="D7" i="5"/>
  <c r="C12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S34" i="1" l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S33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AL33" i="1"/>
  <c r="BC14" i="1" a="1"/>
  <c r="BC14" i="1" s="1"/>
  <c r="AZ14" i="1"/>
  <c r="AV30" i="1"/>
  <c r="AQ30" i="1"/>
  <c r="BA30" i="1"/>
  <c r="AZ30" i="1"/>
  <c r="AY30" i="1"/>
  <c r="AX30" i="1"/>
  <c r="AW30" i="1"/>
  <c r="AU30" i="1"/>
  <c r="AT30" i="1"/>
  <c r="AS30" i="1"/>
  <c r="AR30" i="1"/>
  <c r="AP30" i="1"/>
  <c r="AO30" i="1"/>
  <c r="AN30" i="1"/>
  <c r="AM30" i="1"/>
  <c r="AL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AI15" i="1"/>
  <c r="AI16" i="1"/>
  <c r="AI17" i="1"/>
  <c r="AI20" i="1"/>
  <c r="AI21" i="1"/>
  <c r="AI22" i="1"/>
  <c r="AI23" i="1"/>
  <c r="AI24" i="1"/>
  <c r="AI25" i="1"/>
  <c r="AI26" i="1"/>
  <c r="AI27" i="1"/>
  <c r="AI28" i="1"/>
  <c r="AI29" i="1"/>
  <c r="AI14" i="1"/>
  <c r="T30" i="1"/>
  <c r="U30" i="1"/>
  <c r="V30" i="1"/>
  <c r="W30" i="1"/>
  <c r="Y30" i="1"/>
  <c r="Z30" i="1"/>
  <c r="AA30" i="1"/>
  <c r="AB30" i="1"/>
  <c r="AC30" i="1"/>
  <c r="AD30" i="1"/>
  <c r="AE30" i="1"/>
  <c r="AF30" i="1"/>
  <c r="AG30" i="1"/>
  <c r="AH30" i="1"/>
  <c r="S30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14" i="1"/>
  <c r="H32" i="1"/>
  <c r="H33" i="1"/>
  <c r="H34" i="1"/>
  <c r="H35" i="1"/>
  <c r="G37" i="1"/>
  <c r="H37" i="1"/>
  <c r="G38" i="1"/>
  <c r="H38" i="1"/>
  <c r="G39" i="1"/>
  <c r="H39" i="1"/>
  <c r="G40" i="1"/>
  <c r="H40" i="1"/>
  <c r="F38" i="1"/>
  <c r="F39" i="1"/>
  <c r="F40" i="1"/>
  <c r="F37" i="1"/>
  <c r="G34" i="1"/>
  <c r="G33" i="1"/>
  <c r="G32" i="1"/>
  <c r="G35" i="1"/>
  <c r="F33" i="1"/>
  <c r="F34" i="1"/>
  <c r="F35" i="1"/>
  <c r="F32" i="1"/>
  <c r="D8" i="6" l="1"/>
  <c r="D3" i="6"/>
  <c r="AI19" i="1"/>
  <c r="AD38" i="1"/>
  <c r="AC38" i="1"/>
  <c r="U38" i="1"/>
  <c r="V38" i="1"/>
  <c r="AB38" i="1"/>
  <c r="T38" i="1"/>
  <c r="S38" i="1"/>
  <c r="AH38" i="1"/>
  <c r="Z38" i="1"/>
  <c r="AA38" i="1"/>
  <c r="AG38" i="1"/>
  <c r="Y38" i="1"/>
  <c r="X38" i="1"/>
  <c r="AF38" i="1"/>
  <c r="AE38" i="1"/>
  <c r="X30" i="1"/>
  <c r="AJ14" i="1" s="1" a="1"/>
  <c r="AJ14" i="1" s="1"/>
  <c r="W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<sst xmlns="http://schemas.openxmlformats.org/spreadsheetml/2006/main" count="220" uniqueCount="61">
  <si>
    <t>Nom</t>
  </si>
  <si>
    <t>Valeur</t>
  </si>
  <si>
    <t>date_debut</t>
  </si>
  <si>
    <t>date_fin</t>
  </si>
  <si>
    <t>init_conso_unitaire_elec</t>
  </si>
  <si>
    <t>init_conso_unitaire_gaz</t>
  </si>
  <si>
    <t>init_conso_unitaire_fioul</t>
  </si>
  <si>
    <t>init_conso_unitaire_bois</t>
  </si>
  <si>
    <t>year</t>
  </si>
  <si>
    <t>Production_system</t>
  </si>
  <si>
    <t>init_conso_unitaire_charbon</t>
  </si>
  <si>
    <t>retrofit_change_total_proportion_init_unite_prod</t>
  </si>
  <si>
    <t>init_conso_unitaire_reseau</t>
  </si>
  <si>
    <t>init_energy_need_per_ton</t>
  </si>
  <si>
    <t>init_installed_capacity</t>
  </si>
  <si>
    <t>Vecteur</t>
  </si>
  <si>
    <t>direct_emissions</t>
  </si>
  <si>
    <t>indirect_emissions</t>
  </si>
  <si>
    <t>elec</t>
  </si>
  <si>
    <t>gaz</t>
  </si>
  <si>
    <t>fioul</t>
  </si>
  <si>
    <t>bois</t>
  </si>
  <si>
    <t>reseau</t>
  </si>
  <si>
    <t>init_process_emissions_per_ton</t>
  </si>
  <si>
    <t>PAC</t>
  </si>
  <si>
    <t>Micro-ondes</t>
  </si>
  <si>
    <t>Gaz</t>
  </si>
  <si>
    <t>Charbon</t>
  </si>
  <si>
    <t>Fioul</t>
  </si>
  <si>
    <t>Réseau de chaleur</t>
  </si>
  <si>
    <t>init_energy_need</t>
  </si>
  <si>
    <t>Four gaz</t>
  </si>
  <si>
    <t>Four</t>
  </si>
  <si>
    <t>Electrique</t>
  </si>
  <si>
    <t>Biomasse</t>
  </si>
  <si>
    <t>Séchoir</t>
  </si>
  <si>
    <t>Autre chaleur</t>
  </si>
  <si>
    <t>Fossile</t>
  </si>
  <si>
    <t>Four electrique</t>
  </si>
  <si>
    <t>Chaleur finale</t>
  </si>
  <si>
    <t>Four électrique</t>
  </si>
  <si>
    <t>Four charbon</t>
  </si>
  <si>
    <t>Four fioul</t>
  </si>
  <si>
    <t>Four biomasse</t>
  </si>
  <si>
    <t>Fossile-Fossile</t>
  </si>
  <si>
    <t>Gaz-Fossile</t>
  </si>
  <si>
    <t>Electrique-Fossile</t>
  </si>
  <si>
    <t>Chaleur finale-Fossile</t>
  </si>
  <si>
    <t>Fossile-Gaz</t>
  </si>
  <si>
    <t>Gaz-Gaz</t>
  </si>
  <si>
    <t>Electrique-Gaz</t>
  </si>
  <si>
    <t>Chaleur finale-Gaz</t>
  </si>
  <si>
    <t>Fossile-Electrique</t>
  </si>
  <si>
    <t>Gaz-Electrique</t>
  </si>
  <si>
    <t>Electrique-Electrique</t>
  </si>
  <si>
    <t>Chaleur finale-Electrique</t>
  </si>
  <si>
    <t>Fossile-Biomasse</t>
  </si>
  <si>
    <t>Gaz-Biomasse</t>
  </si>
  <si>
    <t>Electrique-Biomasse</t>
  </si>
  <si>
    <t>Chaleur finale-Biomasse</t>
  </si>
  <si>
    <t>2015-2050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</si>
</sst>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1" fontId="0" fillId="0" borderId="0" xfId="0" applyNumberFormat="1"/>
    <xf numFmtId="2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0" fillId="0" borderId="0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ColWidth="8.88671875" defaultRowHeight="14.4" x14ac:dyDescent="0.3"/>
  <cols>
    <col min="1" max="1" width="47.6640625" customWidth="1"/>
    <col min="2" max="2" width="31.33203125" customWidth="1"/>
    <col min="3" max="3" width="18.109375" customWidth="1"/>
    <col min="4" max="4" width="16.109375" customWidth="1"/>
    <col min="5" max="5" width="10.33203125" customWidth="1"/>
    <col min="6" max="6" width="13.44140625" customWidth="1"/>
    <col min="8" max="8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>
        <v>26.404422468789065</v>
      </c>
    </row>
    <row r="3" spans="1:2" x14ac:dyDescent="0.3">
      <c r="A3" s="1" t="s">
        <v>14</v>
      </c>
      <c r="B3">
        <v>18105.3</v>
      </c>
    </row>
    <row r="4" spans="1:2" x14ac:dyDescent="0.3">
      <c r="A4" s="2" t="s">
        <v>2</v>
      </c>
      <c r="B4">
        <v>2020</v>
      </c>
    </row>
    <row r="5" spans="1:2" x14ac:dyDescent="0.3">
      <c r="A5" s="2" t="s">
        <v>3</v>
      </c>
      <c r="B5">
        <v>2050</v>
      </c>
    </row>
    <row r="6" spans="1:2" x14ac:dyDescent="0.3">
      <c r="A6" s="2" t="s">
        <v>11</v>
      </c>
      <c r="B6">
        <v>1</v>
      </c>
    </row>
    <row r="7" spans="1:2" x14ac:dyDescent="0.3">
      <c r="A7" s="2" t="s">
        <v>23</v>
      </c>
      <c r="B7">
        <v>69.95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8"/>
  <sheetViews>
    <sheetView tabSelected="1" topLeftCell="J4" workbookViewId="0">
      <selection activeCell="AB19" sqref="AB19"/>
    </sheetView>
  </sheetViews>
  <sheetFormatPr defaultColWidth="8.88671875" defaultRowHeight="14.4" x14ac:dyDescent="0.3"/>
  <cols>
    <col min="1" max="1" width="24.6640625" customWidth="1"/>
    <col min="2" max="2" width="21.88671875" customWidth="1"/>
  </cols>
  <sheetData>
    <row r="1" spans="1:55" x14ac:dyDescent="0.3">
      <c r="A1" s="1" t="s">
        <v>9</v>
      </c>
      <c r="B1" s="1" t="s">
        <v>30</v>
      </c>
    </row>
    <row r="2" spans="1:55" x14ac:dyDescent="0.3">
      <c r="A2" s="6" t="s">
        <v>40</v>
      </c>
      <c r="B2" s="3">
        <v>0</v>
      </c>
      <c r="C2" s="3"/>
    </row>
    <row r="3" spans="1:55" x14ac:dyDescent="0.3">
      <c r="A3" s="1" t="s">
        <v>31</v>
      </c>
      <c r="B3">
        <v>4973.9601391382275</v>
      </c>
      <c r="C3" s="3"/>
    </row>
    <row r="4" spans="1:55" x14ac:dyDescent="0.3">
      <c r="A4" s="5" t="s">
        <v>41</v>
      </c>
      <c r="B4">
        <v>151851.03927116664</v>
      </c>
      <c r="C4" s="3"/>
    </row>
    <row r="5" spans="1:55" x14ac:dyDescent="0.3">
      <c r="A5" s="5" t="s">
        <v>42</v>
      </c>
      <c r="B5">
        <v>0</v>
      </c>
      <c r="C5" s="3"/>
      <c r="E5" t="s">
        <v>35</v>
      </c>
      <c r="G5" t="s">
        <v>32</v>
      </c>
    </row>
    <row r="6" spans="1:55" x14ac:dyDescent="0.3">
      <c r="A6" s="5" t="s">
        <v>43</v>
      </c>
      <c r="B6">
        <v>321235.67886120168</v>
      </c>
      <c r="C6" s="3"/>
      <c r="E6" t="s">
        <v>24</v>
      </c>
      <c r="G6" t="s">
        <v>26</v>
      </c>
    </row>
    <row r="7" spans="1:55" x14ac:dyDescent="0.3">
      <c r="A7" s="5"/>
      <c r="C7" s="3"/>
      <c r="E7" t="s">
        <v>25</v>
      </c>
      <c r="G7" t="s">
        <v>33</v>
      </c>
    </row>
    <row r="8" spans="1:55" x14ac:dyDescent="0.3">
      <c r="E8" t="s">
        <v>26</v>
      </c>
      <c r="G8" t="s">
        <v>34</v>
      </c>
    </row>
    <row r="9" spans="1:55" x14ac:dyDescent="0.3">
      <c r="E9" t="s">
        <v>27</v>
      </c>
      <c r="G9" t="s">
        <v>27</v>
      </c>
    </row>
    <row r="10" spans="1:55" x14ac:dyDescent="0.3">
      <c r="E10" t="s">
        <v>28</v>
      </c>
      <c r="G10" t="s">
        <v>28</v>
      </c>
    </row>
    <row r="11" spans="1:55" x14ac:dyDescent="0.3">
      <c r="E11" t="s">
        <v>36</v>
      </c>
    </row>
    <row r="13" spans="1:55" x14ac:dyDescent="0.3">
      <c r="G13">
        <v>2015</v>
      </c>
      <c r="H13">
        <v>2050</v>
      </c>
      <c r="O13" t="s">
        <v>60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  <c r="AG13" t="s">
        <v>58</v>
      </c>
      <c r="AH13" t="s">
        <v>59</v>
      </c>
      <c r="AL13" t="s">
        <v>44</v>
      </c>
      <c r="AM13" t="s">
        <v>45</v>
      </c>
      <c r="AN13" t="s">
        <v>46</v>
      </c>
      <c r="AO13" t="s">
        <v>47</v>
      </c>
      <c r="AP13" t="s">
        <v>48</v>
      </c>
      <c r="AQ13" t="s">
        <v>49</v>
      </c>
      <c r="AR13" t="s">
        <v>50</v>
      </c>
      <c r="AS13" t="s">
        <v>51</v>
      </c>
      <c r="AT13" t="s">
        <v>52</v>
      </c>
      <c r="AU13" t="s">
        <v>53</v>
      </c>
      <c r="AV13" t="s">
        <v>54</v>
      </c>
      <c r="AW13" t="s">
        <v>55</v>
      </c>
      <c r="AX13" t="s">
        <v>56</v>
      </c>
      <c r="AY13" t="s">
        <v>57</v>
      </c>
      <c r="AZ13" t="s">
        <v>58</v>
      </c>
      <c r="BA13" t="s">
        <v>59</v>
      </c>
    </row>
    <row r="14" spans="1:55" x14ac:dyDescent="0.3">
      <c r="E14" t="s">
        <v>37</v>
      </c>
      <c r="F14" t="s">
        <v>37</v>
      </c>
      <c r="G14" s="9">
        <v>0.35</v>
      </c>
      <c r="H14" s="9">
        <v>0</v>
      </c>
      <c r="L14" t="s">
        <v>37</v>
      </c>
      <c r="M14" t="s">
        <v>37</v>
      </c>
      <c r="N14" t="str">
        <f>L14&amp;"-"&amp;M14</f>
        <v>Fossile-Fossile</v>
      </c>
      <c r="O14">
        <f>H14-G14</f>
        <v>-0.35</v>
      </c>
      <c r="R14" t="s">
        <v>44</v>
      </c>
      <c r="X14">
        <v>0.125</v>
      </c>
      <c r="Y14">
        <v>0.1</v>
      </c>
      <c r="Z14">
        <v>7.4999999999999997E-2</v>
      </c>
      <c r="AC14">
        <v>0.03</v>
      </c>
      <c r="AG14">
        <v>1.4999999999999999E-2</v>
      </c>
      <c r="AH14">
        <v>5.0000000000000001E-3</v>
      </c>
      <c r="AI14">
        <f>-SUM(T14:AH14)</f>
        <v>-0.35</v>
      </c>
      <c r="AJ14" cm="1">
        <f t="array" ref="AJ14:AJ29">AI14:AI29+TRANSPOSE(S30:AH30)</f>
        <v>-0.35</v>
      </c>
      <c r="AK14" t="s">
        <v>44</v>
      </c>
      <c r="AQ14">
        <v>0.05</v>
      </c>
      <c r="AR14">
        <v>0.09</v>
      </c>
      <c r="AV14">
        <v>0.04</v>
      </c>
      <c r="AZ14">
        <f>0.1*0.2</f>
        <v>2.0000000000000004E-2</v>
      </c>
      <c r="BB14">
        <f>-SUM(AM14:BA14)</f>
        <v>-0.2</v>
      </c>
      <c r="BC14" cm="1">
        <f t="array" ref="BC14:BC29">BB14:BB29+TRANSPOSE(AL30:BA30)</f>
        <v>-0.2</v>
      </c>
    </row>
    <row r="15" spans="1:55" x14ac:dyDescent="0.3">
      <c r="A15" t="s">
        <v>24</v>
      </c>
      <c r="B15" t="s">
        <v>38</v>
      </c>
      <c r="E15" t="s">
        <v>26</v>
      </c>
      <c r="F15" t="s">
        <v>37</v>
      </c>
      <c r="G15" s="9"/>
      <c r="H15" s="9"/>
      <c r="L15" t="s">
        <v>26</v>
      </c>
      <c r="M15" t="s">
        <v>37</v>
      </c>
      <c r="N15" t="str">
        <f t="shared" ref="N15:N29" si="0">L15&amp;"-"&amp;M15</f>
        <v>Gaz-Fossile</v>
      </c>
      <c r="O15">
        <f t="shared" ref="O15:O29" si="1">H15-G15</f>
        <v>0</v>
      </c>
      <c r="R15" t="s">
        <v>45</v>
      </c>
      <c r="AI15">
        <f t="shared" ref="AI15:AI29" si="2">-SUM(T15:AH15)</f>
        <v>0</v>
      </c>
      <c r="AJ15">
        <v>0</v>
      </c>
      <c r="AK15" t="s">
        <v>45</v>
      </c>
      <c r="BB15">
        <f t="shared" ref="BB15:BB29" si="3">-SUM(AM15:BA15)</f>
        <v>0</v>
      </c>
      <c r="BC15">
        <v>0</v>
      </c>
    </row>
    <row r="16" spans="1:55" x14ac:dyDescent="0.3">
      <c r="A16" t="s">
        <v>25</v>
      </c>
      <c r="E16" t="s">
        <v>33</v>
      </c>
      <c r="F16" t="s">
        <v>37</v>
      </c>
      <c r="G16" s="9"/>
      <c r="H16" s="9"/>
      <c r="L16" t="s">
        <v>33</v>
      </c>
      <c r="M16" t="s">
        <v>37</v>
      </c>
      <c r="N16" t="str">
        <f t="shared" si="0"/>
        <v>Electrique-Fossile</v>
      </c>
      <c r="O16">
        <f t="shared" si="1"/>
        <v>0</v>
      </c>
      <c r="R16" t="s">
        <v>46</v>
      </c>
      <c r="AI16">
        <f t="shared" si="2"/>
        <v>0</v>
      </c>
      <c r="AJ16">
        <v>0</v>
      </c>
      <c r="AK16" t="s">
        <v>46</v>
      </c>
      <c r="BB16">
        <f t="shared" si="3"/>
        <v>0</v>
      </c>
      <c r="BC16">
        <v>0</v>
      </c>
    </row>
    <row r="17" spans="5:55" x14ac:dyDescent="0.3">
      <c r="E17" t="s">
        <v>39</v>
      </c>
      <c r="F17" t="s">
        <v>37</v>
      </c>
      <c r="G17" s="9"/>
      <c r="H17" s="9"/>
      <c r="L17" t="s">
        <v>39</v>
      </c>
      <c r="M17" t="s">
        <v>37</v>
      </c>
      <c r="N17" t="str">
        <f t="shared" si="0"/>
        <v>Chaleur finale-Fossile</v>
      </c>
      <c r="O17">
        <f t="shared" si="1"/>
        <v>0</v>
      </c>
      <c r="R17" t="s">
        <v>47</v>
      </c>
      <c r="AI17">
        <f t="shared" si="2"/>
        <v>0</v>
      </c>
      <c r="AJ17">
        <v>0</v>
      </c>
      <c r="AK17" t="s">
        <v>47</v>
      </c>
      <c r="BB17">
        <f t="shared" si="3"/>
        <v>0</v>
      </c>
      <c r="BC17">
        <v>0</v>
      </c>
    </row>
    <row r="18" spans="5:55" x14ac:dyDescent="0.3">
      <c r="E18" t="s">
        <v>37</v>
      </c>
      <c r="F18" t="s">
        <v>26</v>
      </c>
      <c r="G18" s="9">
        <v>0.1</v>
      </c>
      <c r="H18" s="9">
        <v>0</v>
      </c>
      <c r="L18" t="s">
        <v>37</v>
      </c>
      <c r="M18" t="s">
        <v>26</v>
      </c>
      <c r="N18" t="str">
        <f t="shared" si="0"/>
        <v>Fossile-Gaz</v>
      </c>
      <c r="O18">
        <f t="shared" si="1"/>
        <v>-0.1</v>
      </c>
      <c r="R18" t="s">
        <v>48</v>
      </c>
      <c r="X18">
        <v>2.5000000000000001E-2</v>
      </c>
      <c r="Y18">
        <v>0.05</v>
      </c>
      <c r="Z18">
        <v>2.5000000000000001E-2</v>
      </c>
      <c r="AA18">
        <f t="shared" ref="Y18:AH18" si="4">$O$18*AA14/$O$14</f>
        <v>0</v>
      </c>
      <c r="AB18">
        <f t="shared" si="4"/>
        <v>0</v>
      </c>
      <c r="AC18">
        <v>0</v>
      </c>
      <c r="AD18">
        <f t="shared" si="4"/>
        <v>0</v>
      </c>
      <c r="AE18">
        <f t="shared" si="4"/>
        <v>0</v>
      </c>
      <c r="AF18">
        <f t="shared" si="4"/>
        <v>0</v>
      </c>
      <c r="AG18">
        <v>0</v>
      </c>
      <c r="AH18">
        <v>0</v>
      </c>
      <c r="AI18">
        <f t="shared" si="2"/>
        <v>-0.1</v>
      </c>
      <c r="AJ18">
        <v>-0.1</v>
      </c>
      <c r="AK18" t="s">
        <v>48</v>
      </c>
      <c r="BB18">
        <f t="shared" si="3"/>
        <v>0</v>
      </c>
      <c r="BC18">
        <v>0</v>
      </c>
    </row>
    <row r="19" spans="5:55" x14ac:dyDescent="0.3">
      <c r="E19" t="s">
        <v>26</v>
      </c>
      <c r="F19" t="s">
        <v>26</v>
      </c>
      <c r="G19" s="9">
        <v>0.33</v>
      </c>
      <c r="H19" s="9">
        <v>0.16</v>
      </c>
      <c r="L19" t="s">
        <v>26</v>
      </c>
      <c r="M19" t="s">
        <v>26</v>
      </c>
      <c r="N19" t="str">
        <f t="shared" si="0"/>
        <v>Gaz-Gaz</v>
      </c>
      <c r="O19">
        <f t="shared" si="1"/>
        <v>-0.17</v>
      </c>
      <c r="R19" t="s">
        <v>49</v>
      </c>
      <c r="Y19">
        <f>O20-SUM(Y14:Y18)</f>
        <v>0.25</v>
      </c>
      <c r="Z19">
        <v>0.05</v>
      </c>
      <c r="AI19">
        <f t="shared" si="2"/>
        <v>-0.3</v>
      </c>
      <c r="AJ19">
        <v>-0.15</v>
      </c>
      <c r="AK19" t="s">
        <v>49</v>
      </c>
      <c r="AR19">
        <v>0.41</v>
      </c>
      <c r="AZ19">
        <v>5.0000000000000001E-3</v>
      </c>
      <c r="BB19">
        <f t="shared" si="3"/>
        <v>-0.41499999999999998</v>
      </c>
      <c r="BC19">
        <v>-0.36499999999999999</v>
      </c>
    </row>
    <row r="20" spans="5:55" x14ac:dyDescent="0.3">
      <c r="E20" t="s">
        <v>33</v>
      </c>
      <c r="F20" t="s">
        <v>26</v>
      </c>
      <c r="G20" s="9"/>
      <c r="H20" s="9">
        <v>0.4</v>
      </c>
      <c r="L20" t="s">
        <v>33</v>
      </c>
      <c r="M20" t="s">
        <v>26</v>
      </c>
      <c r="N20" t="str">
        <f t="shared" si="0"/>
        <v>Electrique-Gaz</v>
      </c>
      <c r="O20">
        <f t="shared" si="1"/>
        <v>0.4</v>
      </c>
      <c r="R20" t="s">
        <v>50</v>
      </c>
      <c r="AC20">
        <v>0.05</v>
      </c>
      <c r="AI20">
        <f t="shared" si="2"/>
        <v>-0.05</v>
      </c>
      <c r="AJ20">
        <v>0.35000000000000003</v>
      </c>
      <c r="AK20" t="s">
        <v>50</v>
      </c>
      <c r="BB20">
        <f t="shared" si="3"/>
        <v>0</v>
      </c>
      <c r="BC20">
        <v>0.5</v>
      </c>
    </row>
    <row r="21" spans="5:55" x14ac:dyDescent="0.3">
      <c r="E21" t="s">
        <v>39</v>
      </c>
      <c r="F21" t="s">
        <v>26</v>
      </c>
      <c r="G21" s="9">
        <v>0.05</v>
      </c>
      <c r="H21" s="9">
        <v>0.16</v>
      </c>
      <c r="L21" t="s">
        <v>39</v>
      </c>
      <c r="M21" t="s">
        <v>26</v>
      </c>
      <c r="N21" t="str">
        <f t="shared" si="0"/>
        <v>Chaleur finale-Gaz</v>
      </c>
      <c r="O21">
        <f t="shared" si="1"/>
        <v>0.11</v>
      </c>
      <c r="R21" t="s">
        <v>51</v>
      </c>
      <c r="AI21">
        <f t="shared" si="2"/>
        <v>0</v>
      </c>
      <c r="AJ21">
        <v>0.15000000000000002</v>
      </c>
      <c r="AK21" t="s">
        <v>51</v>
      </c>
      <c r="BB21">
        <f t="shared" si="3"/>
        <v>0</v>
      </c>
      <c r="BC21">
        <v>0</v>
      </c>
    </row>
    <row r="22" spans="5:55" x14ac:dyDescent="0.3">
      <c r="E22" t="s">
        <v>37</v>
      </c>
      <c r="F22" t="s">
        <v>33</v>
      </c>
      <c r="G22" s="9"/>
      <c r="H22" s="9">
        <v>0</v>
      </c>
      <c r="L22" t="s">
        <v>37</v>
      </c>
      <c r="M22" t="s">
        <v>33</v>
      </c>
      <c r="N22" t="str">
        <f t="shared" si="0"/>
        <v>Fossile-Electrique</v>
      </c>
      <c r="O22">
        <f t="shared" si="1"/>
        <v>0</v>
      </c>
      <c r="R22" t="s">
        <v>52</v>
      </c>
      <c r="AI22">
        <f t="shared" si="2"/>
        <v>0</v>
      </c>
      <c r="AJ22">
        <v>0</v>
      </c>
      <c r="AK22" t="s">
        <v>52</v>
      </c>
      <c r="BB22">
        <f t="shared" si="3"/>
        <v>0</v>
      </c>
      <c r="BC22">
        <v>0</v>
      </c>
    </row>
    <row r="23" spans="5:55" x14ac:dyDescent="0.3">
      <c r="E23" t="s">
        <v>26</v>
      </c>
      <c r="F23" t="s">
        <v>33</v>
      </c>
      <c r="G23" s="9">
        <v>0.05</v>
      </c>
      <c r="H23" s="9"/>
      <c r="L23" t="s">
        <v>26</v>
      </c>
      <c r="M23" t="s">
        <v>33</v>
      </c>
      <c r="N23" t="str">
        <f t="shared" si="0"/>
        <v>Gaz-Electrique</v>
      </c>
      <c r="O23">
        <f t="shared" si="1"/>
        <v>-0.05</v>
      </c>
      <c r="R23" t="s">
        <v>53</v>
      </c>
      <c r="AI23">
        <f t="shared" si="2"/>
        <v>0</v>
      </c>
      <c r="AJ23">
        <v>0</v>
      </c>
      <c r="AK23" t="s">
        <v>53</v>
      </c>
      <c r="BB23">
        <f t="shared" si="3"/>
        <v>0</v>
      </c>
      <c r="BC23">
        <v>0</v>
      </c>
    </row>
    <row r="24" spans="5:55" x14ac:dyDescent="0.3">
      <c r="E24" t="s">
        <v>33</v>
      </c>
      <c r="F24" t="s">
        <v>33</v>
      </c>
      <c r="G24" s="9">
        <v>0.01</v>
      </c>
      <c r="H24" s="9">
        <v>0.13</v>
      </c>
      <c r="L24" t="s">
        <v>33</v>
      </c>
      <c r="M24" t="s">
        <v>33</v>
      </c>
      <c r="N24" t="str">
        <f t="shared" si="0"/>
        <v>Electrique-Electrique</v>
      </c>
      <c r="O24">
        <f t="shared" si="1"/>
        <v>0.12000000000000001</v>
      </c>
      <c r="R24" t="s">
        <v>54</v>
      </c>
      <c r="AI24">
        <f t="shared" si="2"/>
        <v>0</v>
      </c>
      <c r="AJ24">
        <v>0.08</v>
      </c>
      <c r="AK24" t="s">
        <v>54</v>
      </c>
      <c r="BB24">
        <f t="shared" si="3"/>
        <v>0</v>
      </c>
      <c r="BC24">
        <v>0.04</v>
      </c>
    </row>
    <row r="25" spans="5:55" x14ac:dyDescent="0.3">
      <c r="E25" t="s">
        <v>39</v>
      </c>
      <c r="F25" t="s">
        <v>33</v>
      </c>
      <c r="G25" s="9"/>
      <c r="H25" s="9"/>
      <c r="L25" t="s">
        <v>39</v>
      </c>
      <c r="M25" t="s">
        <v>33</v>
      </c>
      <c r="N25" t="str">
        <f t="shared" si="0"/>
        <v>Chaleur finale-Electrique</v>
      </c>
      <c r="O25">
        <f t="shared" si="1"/>
        <v>0</v>
      </c>
      <c r="R25" t="s">
        <v>55</v>
      </c>
      <c r="AI25">
        <f t="shared" si="2"/>
        <v>0</v>
      </c>
      <c r="AJ25">
        <v>0</v>
      </c>
      <c r="AK25" t="s">
        <v>55</v>
      </c>
      <c r="BB25">
        <f t="shared" si="3"/>
        <v>0</v>
      </c>
      <c r="BC25">
        <v>0</v>
      </c>
    </row>
    <row r="26" spans="5:55" x14ac:dyDescent="0.3">
      <c r="E26" t="s">
        <v>37</v>
      </c>
      <c r="F26" t="s">
        <v>34</v>
      </c>
      <c r="G26" s="9">
        <v>0.03</v>
      </c>
      <c r="H26" s="9">
        <v>0</v>
      </c>
      <c r="L26" t="s">
        <v>37</v>
      </c>
      <c r="M26" t="s">
        <v>34</v>
      </c>
      <c r="N26" t="str">
        <f t="shared" si="0"/>
        <v>Fossile-Biomasse</v>
      </c>
      <c r="O26">
        <f t="shared" si="1"/>
        <v>-0.03</v>
      </c>
      <c r="R26" t="s">
        <v>56</v>
      </c>
      <c r="AG26">
        <v>0.06</v>
      </c>
      <c r="AI26">
        <f t="shared" si="2"/>
        <v>-0.06</v>
      </c>
      <c r="AJ26">
        <v>-0.06</v>
      </c>
      <c r="AK26" t="s">
        <v>56</v>
      </c>
      <c r="AZ26">
        <v>0.02</v>
      </c>
      <c r="BB26">
        <f t="shared" si="3"/>
        <v>-0.02</v>
      </c>
      <c r="BC26">
        <v>-0.02</v>
      </c>
    </row>
    <row r="27" spans="5:55" x14ac:dyDescent="0.3">
      <c r="E27" t="s">
        <v>26</v>
      </c>
      <c r="F27" t="s">
        <v>34</v>
      </c>
      <c r="G27" s="9">
        <v>0.04</v>
      </c>
      <c r="H27" s="9"/>
      <c r="L27" t="s">
        <v>26</v>
      </c>
      <c r="M27" t="s">
        <v>34</v>
      </c>
      <c r="N27" t="str">
        <f t="shared" si="0"/>
        <v>Gaz-Biomasse</v>
      </c>
      <c r="O27">
        <f t="shared" si="1"/>
        <v>-0.04</v>
      </c>
      <c r="R27" t="s">
        <v>57</v>
      </c>
      <c r="AI27">
        <f t="shared" si="2"/>
        <v>0</v>
      </c>
      <c r="AJ27">
        <v>0</v>
      </c>
      <c r="AK27" t="s">
        <v>57</v>
      </c>
      <c r="BB27">
        <f t="shared" si="3"/>
        <v>0</v>
      </c>
      <c r="BC27">
        <v>0</v>
      </c>
    </row>
    <row r="28" spans="5:55" x14ac:dyDescent="0.3">
      <c r="E28" t="s">
        <v>33</v>
      </c>
      <c r="F28" t="s">
        <v>34</v>
      </c>
      <c r="G28" s="9"/>
      <c r="H28" s="9">
        <v>0.09</v>
      </c>
      <c r="L28" t="s">
        <v>33</v>
      </c>
      <c r="M28" t="s">
        <v>34</v>
      </c>
      <c r="N28" t="str">
        <f t="shared" si="0"/>
        <v>Electrique-Biomasse</v>
      </c>
      <c r="O28">
        <f t="shared" si="1"/>
        <v>0.09</v>
      </c>
      <c r="R28" t="s">
        <v>58</v>
      </c>
      <c r="AI28">
        <f t="shared" si="2"/>
        <v>0</v>
      </c>
      <c r="AJ28">
        <v>7.4999999999999997E-2</v>
      </c>
      <c r="AK28" t="s">
        <v>58</v>
      </c>
      <c r="BB28">
        <f t="shared" si="3"/>
        <v>0</v>
      </c>
      <c r="BC28">
        <v>4.5000000000000005E-2</v>
      </c>
    </row>
    <row r="29" spans="5:55" x14ac:dyDescent="0.3">
      <c r="E29" t="s">
        <v>39</v>
      </c>
      <c r="F29" t="s">
        <v>34</v>
      </c>
      <c r="G29" s="9">
        <v>0.03</v>
      </c>
      <c r="H29" s="9">
        <v>0.06</v>
      </c>
      <c r="L29" t="s">
        <v>39</v>
      </c>
      <c r="M29" t="s">
        <v>34</v>
      </c>
      <c r="N29" t="str">
        <f t="shared" si="0"/>
        <v>Chaleur finale-Biomasse</v>
      </c>
      <c r="O29">
        <f t="shared" si="1"/>
        <v>0.03</v>
      </c>
      <c r="R29" t="s">
        <v>59</v>
      </c>
      <c r="AI29">
        <f t="shared" si="2"/>
        <v>0</v>
      </c>
      <c r="AJ29">
        <v>5.0000000000000001E-3</v>
      </c>
      <c r="AK29" t="s">
        <v>59</v>
      </c>
      <c r="BB29">
        <f t="shared" si="3"/>
        <v>0</v>
      </c>
      <c r="BC29">
        <v>0</v>
      </c>
    </row>
    <row r="30" spans="5:55" x14ac:dyDescent="0.3">
      <c r="S30">
        <f>SUM(S14:S29)</f>
        <v>0</v>
      </c>
      <c r="T30">
        <f t="shared" ref="T30:AH30" si="5">SUM(T14:T29)</f>
        <v>0</v>
      </c>
      <c r="U30">
        <f t="shared" si="5"/>
        <v>0</v>
      </c>
      <c r="V30">
        <f t="shared" si="5"/>
        <v>0</v>
      </c>
      <c r="W30">
        <f t="shared" si="5"/>
        <v>0</v>
      </c>
      <c r="X30">
        <f t="shared" si="5"/>
        <v>0.15</v>
      </c>
      <c r="Y30">
        <f t="shared" si="5"/>
        <v>0.4</v>
      </c>
      <c r="Z30">
        <f t="shared" si="5"/>
        <v>0.15000000000000002</v>
      </c>
      <c r="AA30">
        <f t="shared" si="5"/>
        <v>0</v>
      </c>
      <c r="AB30">
        <f t="shared" si="5"/>
        <v>0</v>
      </c>
      <c r="AC30">
        <f t="shared" si="5"/>
        <v>0.08</v>
      </c>
      <c r="AD30">
        <f t="shared" si="5"/>
        <v>0</v>
      </c>
      <c r="AE30">
        <f t="shared" si="5"/>
        <v>0</v>
      </c>
      <c r="AF30">
        <f t="shared" si="5"/>
        <v>0</v>
      </c>
      <c r="AG30">
        <f t="shared" si="5"/>
        <v>7.4999999999999997E-2</v>
      </c>
      <c r="AH30">
        <f t="shared" si="5"/>
        <v>5.0000000000000001E-3</v>
      </c>
      <c r="AL30">
        <f>SUM(AL14:AL29)</f>
        <v>0</v>
      </c>
      <c r="AM30">
        <f t="shared" ref="AM30" si="6">SUM(AM14:AM29)</f>
        <v>0</v>
      </c>
      <c r="AN30">
        <f t="shared" ref="AN30" si="7">SUM(AN14:AN29)</f>
        <v>0</v>
      </c>
      <c r="AO30">
        <f t="shared" ref="AO30" si="8">SUM(AO14:AO29)</f>
        <v>0</v>
      </c>
      <c r="AP30">
        <f t="shared" ref="AP30" si="9">SUM(AP14:AP29)</f>
        <v>0</v>
      </c>
      <c r="AQ30">
        <f t="shared" ref="AQ30" si="10">SUM(AQ14:AQ29)</f>
        <v>0.05</v>
      </c>
      <c r="AR30">
        <f t="shared" ref="AR30" si="11">SUM(AR14:AR29)</f>
        <v>0.5</v>
      </c>
      <c r="AS30">
        <f t="shared" ref="AS30" si="12">SUM(AS14:AS29)</f>
        <v>0</v>
      </c>
      <c r="AT30">
        <f t="shared" ref="AT30" si="13">SUM(AT14:AT29)</f>
        <v>0</v>
      </c>
      <c r="AU30">
        <f t="shared" ref="AU30" si="14">SUM(AU14:AU29)</f>
        <v>0</v>
      </c>
      <c r="AV30">
        <f t="shared" ref="AV30" si="15">SUM(AV14:AV29)</f>
        <v>0.04</v>
      </c>
      <c r="AW30">
        <f t="shared" ref="AW30" si="16">SUM(AW14:AW29)</f>
        <v>0</v>
      </c>
      <c r="AX30">
        <f t="shared" ref="AX30" si="17">SUM(AX14:AX29)</f>
        <v>0</v>
      </c>
      <c r="AY30">
        <f t="shared" ref="AY30" si="18">SUM(AY14:AY29)</f>
        <v>0</v>
      </c>
      <c r="AZ30">
        <f t="shared" ref="AZ30" si="19">SUM(AZ14:AZ29)</f>
        <v>4.5000000000000005E-2</v>
      </c>
      <c r="BA30">
        <f t="shared" ref="BA30" si="20">SUM(BA14:BA29)</f>
        <v>0</v>
      </c>
    </row>
    <row r="32" spans="5:55" x14ac:dyDescent="0.3">
      <c r="E32" t="s">
        <v>37</v>
      </c>
      <c r="F32">
        <f>SUMIF($E$14:$E$29,$E32,G$14:G$29)</f>
        <v>0.48</v>
      </c>
      <c r="G32" t="e">
        <f>SUMIF($E$14:$E$29,$E32,#REF!)</f>
        <v>#REF!</v>
      </c>
      <c r="H32">
        <f>SUMIF($E$14:$E$29,$E32,H$14:H$29)</f>
        <v>0</v>
      </c>
    </row>
    <row r="33" spans="5:53" x14ac:dyDescent="0.3">
      <c r="E33" t="s">
        <v>26</v>
      </c>
      <c r="F33">
        <f t="shared" ref="F33:G35" si="21">SUMIF($E$14:$E$29,$E33,G$14:G$29)</f>
        <v>0.42</v>
      </c>
      <c r="G33" t="e">
        <f>SUMIF($E$14:$E$29,$E33,#REF!)</f>
        <v>#REF!</v>
      </c>
      <c r="H33">
        <f>SUMIF($E$14:$E$29,$E33,H$14:H$29)</f>
        <v>0.16</v>
      </c>
      <c r="S33">
        <f>IFERROR(S14/SUM($S14:$AH14),0)</f>
        <v>0</v>
      </c>
      <c r="T33">
        <f t="shared" ref="T33:AH33" si="22">IFERROR(T14/SUM($S14:$AH14),0)</f>
        <v>0</v>
      </c>
      <c r="U33">
        <f t="shared" si="22"/>
        <v>0</v>
      </c>
      <c r="V33">
        <f t="shared" si="22"/>
        <v>0</v>
      </c>
      <c r="W33">
        <f t="shared" si="22"/>
        <v>0</v>
      </c>
      <c r="X33">
        <f t="shared" si="22"/>
        <v>0.35714285714285715</v>
      </c>
      <c r="Y33">
        <f t="shared" si="22"/>
        <v>0.28571428571428575</v>
      </c>
      <c r="Z33">
        <f t="shared" si="22"/>
        <v>0.2142857142857143</v>
      </c>
      <c r="AA33">
        <f t="shared" si="22"/>
        <v>0</v>
      </c>
      <c r="AB33">
        <f t="shared" si="22"/>
        <v>0</v>
      </c>
      <c r="AC33">
        <f t="shared" si="22"/>
        <v>8.5714285714285715E-2</v>
      </c>
      <c r="AD33">
        <f t="shared" si="22"/>
        <v>0</v>
      </c>
      <c r="AE33">
        <f t="shared" si="22"/>
        <v>0</v>
      </c>
      <c r="AF33">
        <f t="shared" si="22"/>
        <v>0</v>
      </c>
      <c r="AG33">
        <f t="shared" si="22"/>
        <v>4.2857142857142858E-2</v>
      </c>
      <c r="AH33">
        <f t="shared" si="22"/>
        <v>1.4285714285714287E-2</v>
      </c>
      <c r="AL33">
        <f>IFERROR(AL14/SUM($AL14:$BA14),0)</f>
        <v>0</v>
      </c>
      <c r="AM33">
        <f t="shared" ref="AM33:BA33" si="23">IFERROR(AM14/SUM($AL14:$BA14),0)</f>
        <v>0</v>
      </c>
      <c r="AN33">
        <f t="shared" si="23"/>
        <v>0</v>
      </c>
      <c r="AO33">
        <f t="shared" si="23"/>
        <v>0</v>
      </c>
      <c r="AP33">
        <f t="shared" si="23"/>
        <v>0</v>
      </c>
      <c r="AQ33">
        <f t="shared" si="23"/>
        <v>0.25</v>
      </c>
      <c r="AR33">
        <f t="shared" si="23"/>
        <v>0.44999999999999996</v>
      </c>
      <c r="AS33">
        <f t="shared" si="23"/>
        <v>0</v>
      </c>
      <c r="AT33">
        <f t="shared" si="23"/>
        <v>0</v>
      </c>
      <c r="AU33">
        <f t="shared" si="23"/>
        <v>0</v>
      </c>
      <c r="AV33">
        <f t="shared" si="23"/>
        <v>0.19999999999999998</v>
      </c>
      <c r="AW33">
        <f t="shared" si="23"/>
        <v>0</v>
      </c>
      <c r="AX33">
        <f t="shared" si="23"/>
        <v>0</v>
      </c>
      <c r="AY33">
        <f t="shared" si="23"/>
        <v>0</v>
      </c>
      <c r="AZ33">
        <f t="shared" si="23"/>
        <v>0.10000000000000002</v>
      </c>
      <c r="BA33">
        <f t="shared" si="23"/>
        <v>0</v>
      </c>
    </row>
    <row r="34" spans="5:53" x14ac:dyDescent="0.3">
      <c r="E34" t="s">
        <v>33</v>
      </c>
      <c r="F34">
        <f t="shared" si="21"/>
        <v>0.01</v>
      </c>
      <c r="G34" t="e">
        <f>SUMIF($E$14:$E$29,$E34,#REF!)</f>
        <v>#REF!</v>
      </c>
      <c r="H34">
        <f>SUMIF($E$14:$E$29,$E34,H$14:H$29)</f>
        <v>0.62</v>
      </c>
      <c r="S34">
        <f t="shared" ref="S34:AH34" si="24">IFERROR(S15/SUM($S15:$AH15),0)</f>
        <v>0</v>
      </c>
      <c r="T34">
        <f t="shared" si="24"/>
        <v>0</v>
      </c>
      <c r="U34">
        <f t="shared" si="24"/>
        <v>0</v>
      </c>
      <c r="V34">
        <f t="shared" si="24"/>
        <v>0</v>
      </c>
      <c r="W34">
        <f t="shared" si="24"/>
        <v>0</v>
      </c>
      <c r="X34">
        <f t="shared" si="24"/>
        <v>0</v>
      </c>
      <c r="Y34">
        <f t="shared" si="24"/>
        <v>0</v>
      </c>
      <c r="Z34">
        <f t="shared" si="24"/>
        <v>0</v>
      </c>
      <c r="AA34">
        <f t="shared" si="24"/>
        <v>0</v>
      </c>
      <c r="AB34">
        <f t="shared" si="24"/>
        <v>0</v>
      </c>
      <c r="AC34">
        <f t="shared" si="24"/>
        <v>0</v>
      </c>
      <c r="AD34">
        <f t="shared" si="24"/>
        <v>0</v>
      </c>
      <c r="AE34">
        <f t="shared" si="24"/>
        <v>0</v>
      </c>
      <c r="AF34">
        <f t="shared" si="24"/>
        <v>0</v>
      </c>
      <c r="AG34">
        <f t="shared" si="24"/>
        <v>0</v>
      </c>
      <c r="AH34">
        <f t="shared" si="24"/>
        <v>0</v>
      </c>
      <c r="AL34">
        <f t="shared" ref="AL34:BA34" si="25">IFERROR(AL15/SUM($AL15:$BA15),0)</f>
        <v>0</v>
      </c>
      <c r="AM34">
        <f t="shared" si="25"/>
        <v>0</v>
      </c>
      <c r="AN34">
        <f t="shared" si="25"/>
        <v>0</v>
      </c>
      <c r="AO34">
        <f t="shared" si="25"/>
        <v>0</v>
      </c>
      <c r="AP34">
        <f t="shared" si="25"/>
        <v>0</v>
      </c>
      <c r="AQ34">
        <f t="shared" si="25"/>
        <v>0</v>
      </c>
      <c r="AR34">
        <f t="shared" si="25"/>
        <v>0</v>
      </c>
      <c r="AS34">
        <f t="shared" si="25"/>
        <v>0</v>
      </c>
      <c r="AT34">
        <f t="shared" si="25"/>
        <v>0</v>
      </c>
      <c r="AU34">
        <f t="shared" si="25"/>
        <v>0</v>
      </c>
      <c r="AV34">
        <f t="shared" si="25"/>
        <v>0</v>
      </c>
      <c r="AW34">
        <f t="shared" si="25"/>
        <v>0</v>
      </c>
      <c r="AX34">
        <f t="shared" si="25"/>
        <v>0</v>
      </c>
      <c r="AY34">
        <f t="shared" si="25"/>
        <v>0</v>
      </c>
      <c r="AZ34">
        <f t="shared" si="25"/>
        <v>0</v>
      </c>
      <c r="BA34">
        <f t="shared" si="25"/>
        <v>0</v>
      </c>
    </row>
    <row r="35" spans="5:53" x14ac:dyDescent="0.3">
      <c r="E35" t="s">
        <v>39</v>
      </c>
      <c r="F35">
        <f t="shared" si="21"/>
        <v>0.08</v>
      </c>
      <c r="G35" t="e">
        <f>SUMIF($E$14:$E$29,$E35,#REF!)</f>
        <v>#REF!</v>
      </c>
      <c r="H35">
        <f>SUMIF($E$14:$E$29,$E35,H$14:H$29)</f>
        <v>0.22</v>
      </c>
      <c r="S35">
        <f t="shared" ref="S35:AH35" si="26">IFERROR(S16/SUM($S16:$AH16),0)</f>
        <v>0</v>
      </c>
      <c r="T35">
        <f t="shared" si="26"/>
        <v>0</v>
      </c>
      <c r="U35">
        <f t="shared" si="26"/>
        <v>0</v>
      </c>
      <c r="V35">
        <f t="shared" si="26"/>
        <v>0</v>
      </c>
      <c r="W35">
        <f t="shared" si="26"/>
        <v>0</v>
      </c>
      <c r="X35">
        <f t="shared" si="26"/>
        <v>0</v>
      </c>
      <c r="Y35">
        <f t="shared" si="26"/>
        <v>0</v>
      </c>
      <c r="Z35">
        <f t="shared" si="26"/>
        <v>0</v>
      </c>
      <c r="AA35">
        <f t="shared" si="26"/>
        <v>0</v>
      </c>
      <c r="AB35">
        <f t="shared" si="26"/>
        <v>0</v>
      </c>
      <c r="AC35">
        <f t="shared" si="26"/>
        <v>0</v>
      </c>
      <c r="AD35">
        <f t="shared" si="26"/>
        <v>0</v>
      </c>
      <c r="AE35">
        <f t="shared" si="26"/>
        <v>0</v>
      </c>
      <c r="AF35">
        <f t="shared" si="26"/>
        <v>0</v>
      </c>
      <c r="AG35">
        <f t="shared" si="26"/>
        <v>0</v>
      </c>
      <c r="AH35">
        <f t="shared" si="26"/>
        <v>0</v>
      </c>
      <c r="AL35">
        <f t="shared" ref="AL35:BA35" si="27">IFERROR(AL16/SUM($AL16:$BA16),0)</f>
        <v>0</v>
      </c>
      <c r="AM35">
        <f t="shared" si="27"/>
        <v>0</v>
      </c>
      <c r="AN35">
        <f t="shared" si="27"/>
        <v>0</v>
      </c>
      <c r="AO35">
        <f t="shared" si="27"/>
        <v>0</v>
      </c>
      <c r="AP35">
        <f t="shared" si="27"/>
        <v>0</v>
      </c>
      <c r="AQ35">
        <f t="shared" si="27"/>
        <v>0</v>
      </c>
      <c r="AR35">
        <f t="shared" si="27"/>
        <v>0</v>
      </c>
      <c r="AS35">
        <f t="shared" si="27"/>
        <v>0</v>
      </c>
      <c r="AT35">
        <f t="shared" si="27"/>
        <v>0</v>
      </c>
      <c r="AU35">
        <f t="shared" si="27"/>
        <v>0</v>
      </c>
      <c r="AV35">
        <f t="shared" si="27"/>
        <v>0</v>
      </c>
      <c r="AW35">
        <f t="shared" si="27"/>
        <v>0</v>
      </c>
      <c r="AX35">
        <f t="shared" si="27"/>
        <v>0</v>
      </c>
      <c r="AY35">
        <f t="shared" si="27"/>
        <v>0</v>
      </c>
      <c r="AZ35">
        <f t="shared" si="27"/>
        <v>0</v>
      </c>
      <c r="BA35">
        <f t="shared" si="27"/>
        <v>0</v>
      </c>
    </row>
    <row r="36" spans="5:53" x14ac:dyDescent="0.3">
      <c r="S36">
        <f t="shared" ref="S36:AH36" si="28">IFERROR(S17/SUM($S17:$AH17),0)</f>
        <v>0</v>
      </c>
      <c r="T36">
        <f t="shared" si="28"/>
        <v>0</v>
      </c>
      <c r="U36">
        <f t="shared" si="28"/>
        <v>0</v>
      </c>
      <c r="V36">
        <f t="shared" si="28"/>
        <v>0</v>
      </c>
      <c r="W36">
        <f t="shared" si="28"/>
        <v>0</v>
      </c>
      <c r="X36">
        <f t="shared" si="28"/>
        <v>0</v>
      </c>
      <c r="Y36">
        <f t="shared" si="28"/>
        <v>0</v>
      </c>
      <c r="Z36">
        <f t="shared" si="28"/>
        <v>0</v>
      </c>
      <c r="AA36">
        <f t="shared" si="28"/>
        <v>0</v>
      </c>
      <c r="AB36">
        <f t="shared" si="28"/>
        <v>0</v>
      </c>
      <c r="AC36">
        <f t="shared" si="28"/>
        <v>0</v>
      </c>
      <c r="AD36">
        <f t="shared" si="28"/>
        <v>0</v>
      </c>
      <c r="AE36">
        <f t="shared" si="28"/>
        <v>0</v>
      </c>
      <c r="AF36">
        <f t="shared" si="28"/>
        <v>0</v>
      </c>
      <c r="AG36">
        <f t="shared" si="28"/>
        <v>0</v>
      </c>
      <c r="AH36">
        <f t="shared" si="28"/>
        <v>0</v>
      </c>
      <c r="AL36">
        <f t="shared" ref="AL36:BA36" si="29">IFERROR(AL17/SUM($AL17:$BA17),0)</f>
        <v>0</v>
      </c>
      <c r="AM36">
        <f t="shared" si="29"/>
        <v>0</v>
      </c>
      <c r="AN36">
        <f t="shared" si="29"/>
        <v>0</v>
      </c>
      <c r="AO36">
        <f t="shared" si="29"/>
        <v>0</v>
      </c>
      <c r="AP36">
        <f t="shared" si="29"/>
        <v>0</v>
      </c>
      <c r="AQ36">
        <f t="shared" si="29"/>
        <v>0</v>
      </c>
      <c r="AR36">
        <f t="shared" si="29"/>
        <v>0</v>
      </c>
      <c r="AS36">
        <f t="shared" si="29"/>
        <v>0</v>
      </c>
      <c r="AT36">
        <f t="shared" si="29"/>
        <v>0</v>
      </c>
      <c r="AU36">
        <f t="shared" si="29"/>
        <v>0</v>
      </c>
      <c r="AV36">
        <f t="shared" si="29"/>
        <v>0</v>
      </c>
      <c r="AW36">
        <f t="shared" si="29"/>
        <v>0</v>
      </c>
      <c r="AX36">
        <f t="shared" si="29"/>
        <v>0</v>
      </c>
      <c r="AY36">
        <f t="shared" si="29"/>
        <v>0</v>
      </c>
      <c r="AZ36">
        <f t="shared" si="29"/>
        <v>0</v>
      </c>
      <c r="BA36">
        <f t="shared" si="29"/>
        <v>0</v>
      </c>
    </row>
    <row r="37" spans="5:53" x14ac:dyDescent="0.3">
      <c r="E37" t="s">
        <v>37</v>
      </c>
      <c r="F37">
        <f>SUMIF($F$14:$F$29,$E37,G$14:G$29)</f>
        <v>0.35</v>
      </c>
      <c r="G37" t="e">
        <f>SUMIF($F$14:$F$29,$E37,#REF!)</f>
        <v>#REF!</v>
      </c>
      <c r="H37">
        <f>SUMIF($F$14:$F$29,$E37,H$14:H$29)</f>
        <v>0</v>
      </c>
      <c r="S37">
        <f t="shared" ref="S37:AH37" si="30">IFERROR(S18/SUM($S18:$AH18),0)</f>
        <v>0</v>
      </c>
      <c r="T37">
        <f t="shared" si="30"/>
        <v>0</v>
      </c>
      <c r="U37">
        <f t="shared" si="30"/>
        <v>0</v>
      </c>
      <c r="V37">
        <f t="shared" si="30"/>
        <v>0</v>
      </c>
      <c r="W37">
        <f t="shared" si="30"/>
        <v>0</v>
      </c>
      <c r="X37">
        <f t="shared" si="30"/>
        <v>0.25</v>
      </c>
      <c r="Y37">
        <f t="shared" si="30"/>
        <v>0.5</v>
      </c>
      <c r="Z37">
        <f t="shared" si="30"/>
        <v>0.25</v>
      </c>
      <c r="AA37">
        <f t="shared" si="30"/>
        <v>0</v>
      </c>
      <c r="AB37">
        <f t="shared" si="30"/>
        <v>0</v>
      </c>
      <c r="AC37">
        <f t="shared" si="30"/>
        <v>0</v>
      </c>
      <c r="AD37">
        <f t="shared" si="30"/>
        <v>0</v>
      </c>
      <c r="AE37">
        <f t="shared" si="30"/>
        <v>0</v>
      </c>
      <c r="AF37">
        <f t="shared" si="30"/>
        <v>0</v>
      </c>
      <c r="AG37">
        <f t="shared" si="30"/>
        <v>0</v>
      </c>
      <c r="AH37">
        <f t="shared" si="30"/>
        <v>0</v>
      </c>
      <c r="AL37">
        <f t="shared" ref="AL37:BA37" si="31">IFERROR(AL18/SUM($AL18:$BA18),0)</f>
        <v>0</v>
      </c>
      <c r="AM37">
        <f t="shared" si="31"/>
        <v>0</v>
      </c>
      <c r="AN37">
        <f t="shared" si="31"/>
        <v>0</v>
      </c>
      <c r="AO37">
        <f t="shared" si="31"/>
        <v>0</v>
      </c>
      <c r="AP37">
        <f t="shared" si="31"/>
        <v>0</v>
      </c>
      <c r="AQ37">
        <f t="shared" si="31"/>
        <v>0</v>
      </c>
      <c r="AR37">
        <f t="shared" si="31"/>
        <v>0</v>
      </c>
      <c r="AS37">
        <f t="shared" si="31"/>
        <v>0</v>
      </c>
      <c r="AT37">
        <f t="shared" si="31"/>
        <v>0</v>
      </c>
      <c r="AU37">
        <f t="shared" si="31"/>
        <v>0</v>
      </c>
      <c r="AV37">
        <f t="shared" si="31"/>
        <v>0</v>
      </c>
      <c r="AW37">
        <f t="shared" si="31"/>
        <v>0</v>
      </c>
      <c r="AX37">
        <f t="shared" si="31"/>
        <v>0</v>
      </c>
      <c r="AY37">
        <f t="shared" si="31"/>
        <v>0</v>
      </c>
      <c r="AZ37">
        <f t="shared" si="31"/>
        <v>0</v>
      </c>
      <c r="BA37">
        <f t="shared" si="31"/>
        <v>0</v>
      </c>
    </row>
    <row r="38" spans="5:53" x14ac:dyDescent="0.3">
      <c r="E38" t="s">
        <v>26</v>
      </c>
      <c r="F38">
        <f t="shared" ref="F38:H40" si="32">SUMIF($F$14:$F$29,$E38,G$14:G$29)</f>
        <v>0.48000000000000004</v>
      </c>
      <c r="G38" t="e">
        <f>SUMIF($F$14:$F$29,$E38,#REF!)</f>
        <v>#REF!</v>
      </c>
      <c r="H38">
        <f>SUMIF($F$14:$F$29,$E38,H$14:H$29)</f>
        <v>0.72000000000000008</v>
      </c>
      <c r="S38">
        <f t="shared" ref="S38:AH38" si="33">IFERROR(S19/SUM($S19:$AH19),0)</f>
        <v>0</v>
      </c>
      <c r="T38">
        <f t="shared" si="33"/>
        <v>0</v>
      </c>
      <c r="U38">
        <f t="shared" si="33"/>
        <v>0</v>
      </c>
      <c r="V38">
        <f t="shared" si="33"/>
        <v>0</v>
      </c>
      <c r="W38">
        <f t="shared" si="33"/>
        <v>0</v>
      </c>
      <c r="X38">
        <f t="shared" si="33"/>
        <v>0</v>
      </c>
      <c r="Y38">
        <f t="shared" si="33"/>
        <v>0.83333333333333337</v>
      </c>
      <c r="Z38">
        <f t="shared" si="33"/>
        <v>0.16666666666666669</v>
      </c>
      <c r="AA38">
        <f t="shared" si="33"/>
        <v>0</v>
      </c>
      <c r="AB38">
        <f t="shared" si="33"/>
        <v>0</v>
      </c>
      <c r="AC38">
        <f t="shared" si="33"/>
        <v>0</v>
      </c>
      <c r="AD38">
        <f t="shared" si="33"/>
        <v>0</v>
      </c>
      <c r="AE38">
        <f t="shared" si="33"/>
        <v>0</v>
      </c>
      <c r="AF38">
        <f t="shared" si="33"/>
        <v>0</v>
      </c>
      <c r="AG38">
        <f t="shared" si="33"/>
        <v>0</v>
      </c>
      <c r="AH38">
        <f t="shared" si="33"/>
        <v>0</v>
      </c>
      <c r="AL38">
        <f t="shared" ref="AL38:BA38" si="34">IFERROR(AL19/SUM($AL19:$BA19),0)</f>
        <v>0</v>
      </c>
      <c r="AM38">
        <f t="shared" si="34"/>
        <v>0</v>
      </c>
      <c r="AN38">
        <f t="shared" si="34"/>
        <v>0</v>
      </c>
      <c r="AO38">
        <f t="shared" si="34"/>
        <v>0</v>
      </c>
      <c r="AP38">
        <f t="shared" si="34"/>
        <v>0</v>
      </c>
      <c r="AQ38">
        <f t="shared" si="34"/>
        <v>0</v>
      </c>
      <c r="AR38">
        <f t="shared" si="34"/>
        <v>0.98795180722891562</v>
      </c>
      <c r="AS38">
        <f t="shared" si="34"/>
        <v>0</v>
      </c>
      <c r="AT38">
        <f t="shared" si="34"/>
        <v>0</v>
      </c>
      <c r="AU38">
        <f t="shared" si="34"/>
        <v>0</v>
      </c>
      <c r="AV38">
        <f t="shared" si="34"/>
        <v>0</v>
      </c>
      <c r="AW38">
        <f t="shared" si="34"/>
        <v>0</v>
      </c>
      <c r="AX38">
        <f t="shared" si="34"/>
        <v>0</v>
      </c>
      <c r="AY38">
        <f t="shared" si="34"/>
        <v>0</v>
      </c>
      <c r="AZ38">
        <f t="shared" si="34"/>
        <v>1.2048192771084338E-2</v>
      </c>
      <c r="BA38">
        <f t="shared" si="34"/>
        <v>0</v>
      </c>
    </row>
    <row r="39" spans="5:53" x14ac:dyDescent="0.3">
      <c r="E39" t="s">
        <v>33</v>
      </c>
      <c r="F39">
        <f t="shared" si="32"/>
        <v>6.0000000000000005E-2</v>
      </c>
      <c r="G39" t="e">
        <f>SUMIF($F$14:$F$29,$E39,#REF!)</f>
        <v>#REF!</v>
      </c>
      <c r="H39">
        <f>SUMIF($F$14:$F$29,$E39,H$14:H$29)</f>
        <v>0.13</v>
      </c>
      <c r="S39">
        <f t="shared" ref="S39:AH39" si="35">IFERROR(S20/SUM($S20:$AH20),0)</f>
        <v>0</v>
      </c>
      <c r="T39">
        <f t="shared" si="35"/>
        <v>0</v>
      </c>
      <c r="U39">
        <f t="shared" si="35"/>
        <v>0</v>
      </c>
      <c r="V39">
        <f t="shared" si="35"/>
        <v>0</v>
      </c>
      <c r="W39">
        <f t="shared" si="35"/>
        <v>0</v>
      </c>
      <c r="X39">
        <f t="shared" si="35"/>
        <v>0</v>
      </c>
      <c r="Y39">
        <f t="shared" si="35"/>
        <v>0</v>
      </c>
      <c r="Z39">
        <f t="shared" si="35"/>
        <v>0</v>
      </c>
      <c r="AA39">
        <f t="shared" si="35"/>
        <v>0</v>
      </c>
      <c r="AB39">
        <f t="shared" si="35"/>
        <v>0</v>
      </c>
      <c r="AC39">
        <f t="shared" si="35"/>
        <v>1</v>
      </c>
      <c r="AD39">
        <f t="shared" si="35"/>
        <v>0</v>
      </c>
      <c r="AE39">
        <f t="shared" si="35"/>
        <v>0</v>
      </c>
      <c r="AF39">
        <f t="shared" si="35"/>
        <v>0</v>
      </c>
      <c r="AG39">
        <f t="shared" si="35"/>
        <v>0</v>
      </c>
      <c r="AH39">
        <f t="shared" si="35"/>
        <v>0</v>
      </c>
      <c r="AL39">
        <f t="shared" ref="AL39:BA39" si="36">IFERROR(AL20/SUM($AL20:$BA20),0)</f>
        <v>0</v>
      </c>
      <c r="AM39">
        <f t="shared" si="36"/>
        <v>0</v>
      </c>
      <c r="AN39">
        <f t="shared" si="36"/>
        <v>0</v>
      </c>
      <c r="AO39">
        <f t="shared" si="36"/>
        <v>0</v>
      </c>
      <c r="AP39">
        <f t="shared" si="36"/>
        <v>0</v>
      </c>
      <c r="AQ39">
        <f t="shared" si="36"/>
        <v>0</v>
      </c>
      <c r="AR39">
        <f t="shared" si="36"/>
        <v>0</v>
      </c>
      <c r="AS39">
        <f t="shared" si="36"/>
        <v>0</v>
      </c>
      <c r="AT39">
        <f t="shared" si="36"/>
        <v>0</v>
      </c>
      <c r="AU39">
        <f t="shared" si="36"/>
        <v>0</v>
      </c>
      <c r="AV39">
        <f t="shared" si="36"/>
        <v>0</v>
      </c>
      <c r="AW39">
        <f t="shared" si="36"/>
        <v>0</v>
      </c>
      <c r="AX39">
        <f t="shared" si="36"/>
        <v>0</v>
      </c>
      <c r="AY39">
        <f t="shared" si="36"/>
        <v>0</v>
      </c>
      <c r="AZ39">
        <f t="shared" si="36"/>
        <v>0</v>
      </c>
      <c r="BA39">
        <f t="shared" si="36"/>
        <v>0</v>
      </c>
    </row>
    <row r="40" spans="5:53" x14ac:dyDescent="0.3">
      <c r="E40" t="s">
        <v>34</v>
      </c>
      <c r="F40">
        <f t="shared" si="32"/>
        <v>0.1</v>
      </c>
      <c r="G40" t="e">
        <f>SUMIF($F$14:$F$29,$E40,#REF!)</f>
        <v>#REF!</v>
      </c>
      <c r="H40">
        <f>SUMIF($F$14:$F$29,$E40,H$14:H$29)</f>
        <v>0.15</v>
      </c>
      <c r="S40">
        <f t="shared" ref="S40:AH40" si="37">IFERROR(S21/SUM($S21:$AH21),0)</f>
        <v>0</v>
      </c>
      <c r="T40">
        <f t="shared" si="37"/>
        <v>0</v>
      </c>
      <c r="U40">
        <f t="shared" si="37"/>
        <v>0</v>
      </c>
      <c r="V40">
        <f t="shared" si="37"/>
        <v>0</v>
      </c>
      <c r="W40">
        <f t="shared" si="37"/>
        <v>0</v>
      </c>
      <c r="X40">
        <f t="shared" si="37"/>
        <v>0</v>
      </c>
      <c r="Y40">
        <f t="shared" si="37"/>
        <v>0</v>
      </c>
      <c r="Z40">
        <f t="shared" si="37"/>
        <v>0</v>
      </c>
      <c r="AA40">
        <f t="shared" si="37"/>
        <v>0</v>
      </c>
      <c r="AB40">
        <f t="shared" si="37"/>
        <v>0</v>
      </c>
      <c r="AC40">
        <f t="shared" si="37"/>
        <v>0</v>
      </c>
      <c r="AD40">
        <f t="shared" si="37"/>
        <v>0</v>
      </c>
      <c r="AE40">
        <f t="shared" si="37"/>
        <v>0</v>
      </c>
      <c r="AF40">
        <f t="shared" si="37"/>
        <v>0</v>
      </c>
      <c r="AG40">
        <f t="shared" si="37"/>
        <v>0</v>
      </c>
      <c r="AH40">
        <f t="shared" si="37"/>
        <v>0</v>
      </c>
      <c r="AL40">
        <f t="shared" ref="AL40:BA40" si="38">IFERROR(AL21/SUM($AL21:$BA21),0)</f>
        <v>0</v>
      </c>
      <c r="AM40">
        <f t="shared" si="38"/>
        <v>0</v>
      </c>
      <c r="AN40">
        <f t="shared" si="38"/>
        <v>0</v>
      </c>
      <c r="AO40">
        <f t="shared" si="38"/>
        <v>0</v>
      </c>
      <c r="AP40">
        <f t="shared" si="38"/>
        <v>0</v>
      </c>
      <c r="AQ40">
        <f t="shared" si="38"/>
        <v>0</v>
      </c>
      <c r="AR40">
        <f t="shared" si="38"/>
        <v>0</v>
      </c>
      <c r="AS40">
        <f t="shared" si="38"/>
        <v>0</v>
      </c>
      <c r="AT40">
        <f t="shared" si="38"/>
        <v>0</v>
      </c>
      <c r="AU40">
        <f t="shared" si="38"/>
        <v>0</v>
      </c>
      <c r="AV40">
        <f t="shared" si="38"/>
        <v>0</v>
      </c>
      <c r="AW40">
        <f t="shared" si="38"/>
        <v>0</v>
      </c>
      <c r="AX40">
        <f t="shared" si="38"/>
        <v>0</v>
      </c>
      <c r="AY40">
        <f t="shared" si="38"/>
        <v>0</v>
      </c>
      <c r="AZ40">
        <f t="shared" si="38"/>
        <v>0</v>
      </c>
      <c r="BA40">
        <f t="shared" si="38"/>
        <v>0</v>
      </c>
    </row>
    <row r="41" spans="5:53" x14ac:dyDescent="0.3">
      <c r="S41">
        <f t="shared" ref="S41:AH41" si="39">IFERROR(S22/SUM($S22:$AH22),0)</f>
        <v>0</v>
      </c>
      <c r="T41">
        <f t="shared" si="39"/>
        <v>0</v>
      </c>
      <c r="U41">
        <f t="shared" si="39"/>
        <v>0</v>
      </c>
      <c r="V41">
        <f t="shared" si="39"/>
        <v>0</v>
      </c>
      <c r="W41">
        <f t="shared" si="39"/>
        <v>0</v>
      </c>
      <c r="X41">
        <f t="shared" si="39"/>
        <v>0</v>
      </c>
      <c r="Y41">
        <f t="shared" si="39"/>
        <v>0</v>
      </c>
      <c r="Z41">
        <f t="shared" si="39"/>
        <v>0</v>
      </c>
      <c r="AA41">
        <f t="shared" si="39"/>
        <v>0</v>
      </c>
      <c r="AB41">
        <f t="shared" si="39"/>
        <v>0</v>
      </c>
      <c r="AC41">
        <f t="shared" si="39"/>
        <v>0</v>
      </c>
      <c r="AD41">
        <f t="shared" si="39"/>
        <v>0</v>
      </c>
      <c r="AE41">
        <f t="shared" si="39"/>
        <v>0</v>
      </c>
      <c r="AF41">
        <f t="shared" si="39"/>
        <v>0</v>
      </c>
      <c r="AG41">
        <f t="shared" si="39"/>
        <v>0</v>
      </c>
      <c r="AH41">
        <f t="shared" si="39"/>
        <v>0</v>
      </c>
      <c r="AL41">
        <f t="shared" ref="AL41:BA41" si="40">IFERROR(AL22/SUM($AL22:$BA22),0)</f>
        <v>0</v>
      </c>
      <c r="AM41">
        <f t="shared" si="40"/>
        <v>0</v>
      </c>
      <c r="AN41">
        <f t="shared" si="40"/>
        <v>0</v>
      </c>
      <c r="AO41">
        <f t="shared" si="40"/>
        <v>0</v>
      </c>
      <c r="AP41">
        <f t="shared" si="40"/>
        <v>0</v>
      </c>
      <c r="AQ41">
        <f t="shared" si="40"/>
        <v>0</v>
      </c>
      <c r="AR41">
        <f t="shared" si="40"/>
        <v>0</v>
      </c>
      <c r="AS41">
        <f t="shared" si="40"/>
        <v>0</v>
      </c>
      <c r="AT41">
        <f t="shared" si="40"/>
        <v>0</v>
      </c>
      <c r="AU41">
        <f t="shared" si="40"/>
        <v>0</v>
      </c>
      <c r="AV41">
        <f t="shared" si="40"/>
        <v>0</v>
      </c>
      <c r="AW41">
        <f t="shared" si="40"/>
        <v>0</v>
      </c>
      <c r="AX41">
        <f t="shared" si="40"/>
        <v>0</v>
      </c>
      <c r="AY41">
        <f t="shared" si="40"/>
        <v>0</v>
      </c>
      <c r="AZ41">
        <f t="shared" si="40"/>
        <v>0</v>
      </c>
      <c r="BA41">
        <f t="shared" si="40"/>
        <v>0</v>
      </c>
    </row>
    <row r="42" spans="5:53" x14ac:dyDescent="0.3">
      <c r="S42">
        <f t="shared" ref="S42:AH42" si="41">IFERROR(S23/SUM($S23:$AH23),0)</f>
        <v>0</v>
      </c>
      <c r="T42">
        <f t="shared" si="41"/>
        <v>0</v>
      </c>
      <c r="U42">
        <f t="shared" si="41"/>
        <v>0</v>
      </c>
      <c r="V42">
        <f t="shared" si="41"/>
        <v>0</v>
      </c>
      <c r="W42">
        <f t="shared" si="41"/>
        <v>0</v>
      </c>
      <c r="X42">
        <f t="shared" si="41"/>
        <v>0</v>
      </c>
      <c r="Y42">
        <f t="shared" si="41"/>
        <v>0</v>
      </c>
      <c r="Z42">
        <f t="shared" si="41"/>
        <v>0</v>
      </c>
      <c r="AA42">
        <f t="shared" si="41"/>
        <v>0</v>
      </c>
      <c r="AB42">
        <f t="shared" si="41"/>
        <v>0</v>
      </c>
      <c r="AC42">
        <f t="shared" si="41"/>
        <v>0</v>
      </c>
      <c r="AD42">
        <f t="shared" si="41"/>
        <v>0</v>
      </c>
      <c r="AE42">
        <f t="shared" si="41"/>
        <v>0</v>
      </c>
      <c r="AF42">
        <f t="shared" si="41"/>
        <v>0</v>
      </c>
      <c r="AG42">
        <f t="shared" si="41"/>
        <v>0</v>
      </c>
      <c r="AH42">
        <f t="shared" si="41"/>
        <v>0</v>
      </c>
      <c r="AL42">
        <f t="shared" ref="AL42:BA42" si="42">IFERROR(AL23/SUM($AL23:$BA23),0)</f>
        <v>0</v>
      </c>
      <c r="AM42">
        <f t="shared" si="42"/>
        <v>0</v>
      </c>
      <c r="AN42">
        <f t="shared" si="42"/>
        <v>0</v>
      </c>
      <c r="AO42">
        <f t="shared" si="42"/>
        <v>0</v>
      </c>
      <c r="AP42">
        <f t="shared" si="42"/>
        <v>0</v>
      </c>
      <c r="AQ42">
        <f t="shared" si="42"/>
        <v>0</v>
      </c>
      <c r="AR42">
        <f t="shared" si="42"/>
        <v>0</v>
      </c>
      <c r="AS42">
        <f t="shared" si="42"/>
        <v>0</v>
      </c>
      <c r="AT42">
        <f t="shared" si="42"/>
        <v>0</v>
      </c>
      <c r="AU42">
        <f t="shared" si="42"/>
        <v>0</v>
      </c>
      <c r="AV42">
        <f t="shared" si="42"/>
        <v>0</v>
      </c>
      <c r="AW42">
        <f t="shared" si="42"/>
        <v>0</v>
      </c>
      <c r="AX42">
        <f t="shared" si="42"/>
        <v>0</v>
      </c>
      <c r="AY42">
        <f t="shared" si="42"/>
        <v>0</v>
      </c>
      <c r="AZ42">
        <f t="shared" si="42"/>
        <v>0</v>
      </c>
      <c r="BA42">
        <f t="shared" si="42"/>
        <v>0</v>
      </c>
    </row>
    <row r="43" spans="5:53" x14ac:dyDescent="0.3">
      <c r="S43">
        <f t="shared" ref="S43:AH43" si="43">IFERROR(S24/SUM($S24:$AH24),0)</f>
        <v>0</v>
      </c>
      <c r="T43">
        <f t="shared" si="43"/>
        <v>0</v>
      </c>
      <c r="U43">
        <f t="shared" si="43"/>
        <v>0</v>
      </c>
      <c r="V43">
        <f t="shared" si="43"/>
        <v>0</v>
      </c>
      <c r="W43">
        <f t="shared" si="43"/>
        <v>0</v>
      </c>
      <c r="X43">
        <f t="shared" si="43"/>
        <v>0</v>
      </c>
      <c r="Y43">
        <f t="shared" si="43"/>
        <v>0</v>
      </c>
      <c r="Z43">
        <f t="shared" si="43"/>
        <v>0</v>
      </c>
      <c r="AA43">
        <f t="shared" si="43"/>
        <v>0</v>
      </c>
      <c r="AB43">
        <f t="shared" si="43"/>
        <v>0</v>
      </c>
      <c r="AC43">
        <f t="shared" si="43"/>
        <v>0</v>
      </c>
      <c r="AD43">
        <f t="shared" si="43"/>
        <v>0</v>
      </c>
      <c r="AE43">
        <f t="shared" si="43"/>
        <v>0</v>
      </c>
      <c r="AF43">
        <f t="shared" si="43"/>
        <v>0</v>
      </c>
      <c r="AG43">
        <f t="shared" si="43"/>
        <v>0</v>
      </c>
      <c r="AH43">
        <f t="shared" si="43"/>
        <v>0</v>
      </c>
      <c r="AL43">
        <f t="shared" ref="AL43:BA43" si="44">IFERROR(AL24/SUM($AL24:$BA24),0)</f>
        <v>0</v>
      </c>
      <c r="AM43">
        <f t="shared" si="44"/>
        <v>0</v>
      </c>
      <c r="AN43">
        <f t="shared" si="44"/>
        <v>0</v>
      </c>
      <c r="AO43">
        <f t="shared" si="44"/>
        <v>0</v>
      </c>
      <c r="AP43">
        <f t="shared" si="44"/>
        <v>0</v>
      </c>
      <c r="AQ43">
        <f t="shared" si="44"/>
        <v>0</v>
      </c>
      <c r="AR43">
        <f t="shared" si="44"/>
        <v>0</v>
      </c>
      <c r="AS43">
        <f t="shared" si="44"/>
        <v>0</v>
      </c>
      <c r="AT43">
        <f t="shared" si="44"/>
        <v>0</v>
      </c>
      <c r="AU43">
        <f t="shared" si="44"/>
        <v>0</v>
      </c>
      <c r="AV43">
        <f t="shared" si="44"/>
        <v>0</v>
      </c>
      <c r="AW43">
        <f t="shared" si="44"/>
        <v>0</v>
      </c>
      <c r="AX43">
        <f t="shared" si="44"/>
        <v>0</v>
      </c>
      <c r="AY43">
        <f t="shared" si="44"/>
        <v>0</v>
      </c>
      <c r="AZ43">
        <f t="shared" si="44"/>
        <v>0</v>
      </c>
      <c r="BA43">
        <f t="shared" si="44"/>
        <v>0</v>
      </c>
    </row>
    <row r="44" spans="5:53" x14ac:dyDescent="0.3">
      <c r="S44">
        <f t="shared" ref="S44:AH44" si="45">IFERROR(S25/SUM($S25:$AH25),0)</f>
        <v>0</v>
      </c>
      <c r="T44">
        <f t="shared" si="45"/>
        <v>0</v>
      </c>
      <c r="U44">
        <f t="shared" si="45"/>
        <v>0</v>
      </c>
      <c r="V44">
        <f t="shared" si="45"/>
        <v>0</v>
      </c>
      <c r="W44">
        <f t="shared" si="45"/>
        <v>0</v>
      </c>
      <c r="X44">
        <f t="shared" si="45"/>
        <v>0</v>
      </c>
      <c r="Y44">
        <f t="shared" si="45"/>
        <v>0</v>
      </c>
      <c r="Z44">
        <f t="shared" si="45"/>
        <v>0</v>
      </c>
      <c r="AA44">
        <f t="shared" si="45"/>
        <v>0</v>
      </c>
      <c r="AB44">
        <f t="shared" si="45"/>
        <v>0</v>
      </c>
      <c r="AC44">
        <f t="shared" si="45"/>
        <v>0</v>
      </c>
      <c r="AD44">
        <f t="shared" si="45"/>
        <v>0</v>
      </c>
      <c r="AE44">
        <f t="shared" si="45"/>
        <v>0</v>
      </c>
      <c r="AF44">
        <f t="shared" si="45"/>
        <v>0</v>
      </c>
      <c r="AG44">
        <f t="shared" si="45"/>
        <v>0</v>
      </c>
      <c r="AH44">
        <f t="shared" si="45"/>
        <v>0</v>
      </c>
      <c r="AL44">
        <f t="shared" ref="AL44:BA44" si="46">IFERROR(AL25/SUM($AL25:$BA25),0)</f>
        <v>0</v>
      </c>
      <c r="AM44">
        <f t="shared" si="46"/>
        <v>0</v>
      </c>
      <c r="AN44">
        <f t="shared" si="46"/>
        <v>0</v>
      </c>
      <c r="AO44">
        <f t="shared" si="46"/>
        <v>0</v>
      </c>
      <c r="AP44">
        <f t="shared" si="46"/>
        <v>0</v>
      </c>
      <c r="AQ44">
        <f t="shared" si="46"/>
        <v>0</v>
      </c>
      <c r="AR44">
        <f t="shared" si="46"/>
        <v>0</v>
      </c>
      <c r="AS44">
        <f t="shared" si="46"/>
        <v>0</v>
      </c>
      <c r="AT44">
        <f t="shared" si="46"/>
        <v>0</v>
      </c>
      <c r="AU44">
        <f t="shared" si="46"/>
        <v>0</v>
      </c>
      <c r="AV44">
        <f t="shared" si="46"/>
        <v>0</v>
      </c>
      <c r="AW44">
        <f t="shared" si="46"/>
        <v>0</v>
      </c>
      <c r="AX44">
        <f t="shared" si="46"/>
        <v>0</v>
      </c>
      <c r="AY44">
        <f t="shared" si="46"/>
        <v>0</v>
      </c>
      <c r="AZ44">
        <f t="shared" si="46"/>
        <v>0</v>
      </c>
      <c r="BA44">
        <f t="shared" si="46"/>
        <v>0</v>
      </c>
    </row>
    <row r="45" spans="5:53" x14ac:dyDescent="0.3">
      <c r="S45">
        <f t="shared" ref="S45:AH45" si="47">IFERROR(S26/SUM($S26:$AH26),0)</f>
        <v>0</v>
      </c>
      <c r="T45">
        <f t="shared" si="47"/>
        <v>0</v>
      </c>
      <c r="U45">
        <f t="shared" si="47"/>
        <v>0</v>
      </c>
      <c r="V45">
        <f t="shared" si="47"/>
        <v>0</v>
      </c>
      <c r="W45">
        <f t="shared" si="47"/>
        <v>0</v>
      </c>
      <c r="X45">
        <f t="shared" si="47"/>
        <v>0</v>
      </c>
      <c r="Y45">
        <f t="shared" si="47"/>
        <v>0</v>
      </c>
      <c r="Z45">
        <f t="shared" si="47"/>
        <v>0</v>
      </c>
      <c r="AA45">
        <f t="shared" si="47"/>
        <v>0</v>
      </c>
      <c r="AB45">
        <f t="shared" si="47"/>
        <v>0</v>
      </c>
      <c r="AC45">
        <f t="shared" si="47"/>
        <v>0</v>
      </c>
      <c r="AD45">
        <f t="shared" si="47"/>
        <v>0</v>
      </c>
      <c r="AE45">
        <f t="shared" si="47"/>
        <v>0</v>
      </c>
      <c r="AF45">
        <f t="shared" si="47"/>
        <v>0</v>
      </c>
      <c r="AG45">
        <f t="shared" si="47"/>
        <v>1</v>
      </c>
      <c r="AH45">
        <f t="shared" si="47"/>
        <v>0</v>
      </c>
      <c r="AL45">
        <f t="shared" ref="AL45:BA45" si="48">IFERROR(AL26/SUM($AL26:$BA26),0)</f>
        <v>0</v>
      </c>
      <c r="AM45">
        <f t="shared" si="48"/>
        <v>0</v>
      </c>
      <c r="AN45">
        <f t="shared" si="48"/>
        <v>0</v>
      </c>
      <c r="AO45">
        <f t="shared" si="48"/>
        <v>0</v>
      </c>
      <c r="AP45">
        <f t="shared" si="48"/>
        <v>0</v>
      </c>
      <c r="AQ45">
        <f t="shared" si="48"/>
        <v>0</v>
      </c>
      <c r="AR45">
        <f t="shared" si="48"/>
        <v>0</v>
      </c>
      <c r="AS45">
        <f t="shared" si="48"/>
        <v>0</v>
      </c>
      <c r="AT45">
        <f t="shared" si="48"/>
        <v>0</v>
      </c>
      <c r="AU45">
        <f t="shared" si="48"/>
        <v>0</v>
      </c>
      <c r="AV45">
        <f t="shared" si="48"/>
        <v>0</v>
      </c>
      <c r="AW45">
        <f t="shared" si="48"/>
        <v>0</v>
      </c>
      <c r="AX45">
        <f t="shared" si="48"/>
        <v>0</v>
      </c>
      <c r="AY45">
        <f t="shared" si="48"/>
        <v>0</v>
      </c>
      <c r="AZ45">
        <f t="shared" si="48"/>
        <v>1</v>
      </c>
      <c r="BA45">
        <f t="shared" si="48"/>
        <v>0</v>
      </c>
    </row>
    <row r="46" spans="5:53" x14ac:dyDescent="0.3">
      <c r="S46">
        <f t="shared" ref="S46:AH46" si="49">IFERROR(S27/SUM($S27:$AH27),0)</f>
        <v>0</v>
      </c>
      <c r="T46">
        <f t="shared" si="49"/>
        <v>0</v>
      </c>
      <c r="U46">
        <f t="shared" si="49"/>
        <v>0</v>
      </c>
      <c r="V46">
        <f t="shared" si="49"/>
        <v>0</v>
      </c>
      <c r="W46">
        <f t="shared" si="49"/>
        <v>0</v>
      </c>
      <c r="X46">
        <f t="shared" si="49"/>
        <v>0</v>
      </c>
      <c r="Y46">
        <f t="shared" si="49"/>
        <v>0</v>
      </c>
      <c r="Z46">
        <f t="shared" si="49"/>
        <v>0</v>
      </c>
      <c r="AA46">
        <f t="shared" si="49"/>
        <v>0</v>
      </c>
      <c r="AB46">
        <f t="shared" si="49"/>
        <v>0</v>
      </c>
      <c r="AC46">
        <f t="shared" si="49"/>
        <v>0</v>
      </c>
      <c r="AD46">
        <f t="shared" si="49"/>
        <v>0</v>
      </c>
      <c r="AE46">
        <f t="shared" si="49"/>
        <v>0</v>
      </c>
      <c r="AF46">
        <f t="shared" si="49"/>
        <v>0</v>
      </c>
      <c r="AG46">
        <f t="shared" si="49"/>
        <v>0</v>
      </c>
      <c r="AH46">
        <f t="shared" si="49"/>
        <v>0</v>
      </c>
      <c r="AL46">
        <f t="shared" ref="AL46:BA46" si="50">IFERROR(AL27/SUM($AL27:$BA27),0)</f>
        <v>0</v>
      </c>
      <c r="AM46">
        <f t="shared" si="50"/>
        <v>0</v>
      </c>
      <c r="AN46">
        <f t="shared" si="50"/>
        <v>0</v>
      </c>
      <c r="AO46">
        <f t="shared" si="50"/>
        <v>0</v>
      </c>
      <c r="AP46">
        <f t="shared" si="50"/>
        <v>0</v>
      </c>
      <c r="AQ46">
        <f t="shared" si="50"/>
        <v>0</v>
      </c>
      <c r="AR46">
        <f t="shared" si="50"/>
        <v>0</v>
      </c>
      <c r="AS46">
        <f t="shared" si="50"/>
        <v>0</v>
      </c>
      <c r="AT46">
        <f t="shared" si="50"/>
        <v>0</v>
      </c>
      <c r="AU46">
        <f t="shared" si="50"/>
        <v>0</v>
      </c>
      <c r="AV46">
        <f t="shared" si="50"/>
        <v>0</v>
      </c>
      <c r="AW46">
        <f t="shared" si="50"/>
        <v>0</v>
      </c>
      <c r="AX46">
        <f t="shared" si="50"/>
        <v>0</v>
      </c>
      <c r="AY46">
        <f t="shared" si="50"/>
        <v>0</v>
      </c>
      <c r="AZ46">
        <f t="shared" si="50"/>
        <v>0</v>
      </c>
      <c r="BA46">
        <f t="shared" si="50"/>
        <v>0</v>
      </c>
    </row>
    <row r="47" spans="5:53" x14ac:dyDescent="0.3">
      <c r="S47">
        <f t="shared" ref="S47:AH47" si="51">IFERROR(S28/SUM($S28:$AH28),0)</f>
        <v>0</v>
      </c>
      <c r="T47">
        <f t="shared" si="51"/>
        <v>0</v>
      </c>
      <c r="U47">
        <f t="shared" si="51"/>
        <v>0</v>
      </c>
      <c r="V47">
        <f t="shared" si="51"/>
        <v>0</v>
      </c>
      <c r="W47">
        <f t="shared" si="51"/>
        <v>0</v>
      </c>
      <c r="X47">
        <f t="shared" si="51"/>
        <v>0</v>
      </c>
      <c r="Y47">
        <f t="shared" si="51"/>
        <v>0</v>
      </c>
      <c r="Z47">
        <f t="shared" si="51"/>
        <v>0</v>
      </c>
      <c r="AA47">
        <f t="shared" si="51"/>
        <v>0</v>
      </c>
      <c r="AB47">
        <f t="shared" si="51"/>
        <v>0</v>
      </c>
      <c r="AC47">
        <f t="shared" si="51"/>
        <v>0</v>
      </c>
      <c r="AD47">
        <f t="shared" si="51"/>
        <v>0</v>
      </c>
      <c r="AE47">
        <f t="shared" si="51"/>
        <v>0</v>
      </c>
      <c r="AF47">
        <f t="shared" si="51"/>
        <v>0</v>
      </c>
      <c r="AG47">
        <f t="shared" si="51"/>
        <v>0</v>
      </c>
      <c r="AH47">
        <f t="shared" si="51"/>
        <v>0</v>
      </c>
      <c r="AL47">
        <f t="shared" ref="AL47:BA47" si="52">IFERROR(AL28/SUM($AL28:$BA28),0)</f>
        <v>0</v>
      </c>
      <c r="AM47">
        <f t="shared" si="52"/>
        <v>0</v>
      </c>
      <c r="AN47">
        <f t="shared" si="52"/>
        <v>0</v>
      </c>
      <c r="AO47">
        <f t="shared" si="52"/>
        <v>0</v>
      </c>
      <c r="AP47">
        <f t="shared" si="52"/>
        <v>0</v>
      </c>
      <c r="AQ47">
        <f t="shared" si="52"/>
        <v>0</v>
      </c>
      <c r="AR47">
        <f t="shared" si="52"/>
        <v>0</v>
      </c>
      <c r="AS47">
        <f t="shared" si="52"/>
        <v>0</v>
      </c>
      <c r="AT47">
        <f t="shared" si="52"/>
        <v>0</v>
      </c>
      <c r="AU47">
        <f t="shared" si="52"/>
        <v>0</v>
      </c>
      <c r="AV47">
        <f t="shared" si="52"/>
        <v>0</v>
      </c>
      <c r="AW47">
        <f t="shared" si="52"/>
        <v>0</v>
      </c>
      <c r="AX47">
        <f t="shared" si="52"/>
        <v>0</v>
      </c>
      <c r="AY47">
        <f t="shared" si="52"/>
        <v>0</v>
      </c>
      <c r="AZ47">
        <f t="shared" si="52"/>
        <v>0</v>
      </c>
      <c r="BA47">
        <f t="shared" si="52"/>
        <v>0</v>
      </c>
    </row>
    <row r="48" spans="5:53" x14ac:dyDescent="0.3">
      <c r="S48">
        <f t="shared" ref="S48:AH48" si="53">IFERROR(S29/SUM($S29:$AH29),0)</f>
        <v>0</v>
      </c>
      <c r="T48">
        <f t="shared" si="53"/>
        <v>0</v>
      </c>
      <c r="U48">
        <f t="shared" si="53"/>
        <v>0</v>
      </c>
      <c r="V48">
        <f t="shared" si="53"/>
        <v>0</v>
      </c>
      <c r="W48">
        <f t="shared" si="53"/>
        <v>0</v>
      </c>
      <c r="X48">
        <f t="shared" si="53"/>
        <v>0</v>
      </c>
      <c r="Y48">
        <f t="shared" si="53"/>
        <v>0</v>
      </c>
      <c r="Z48">
        <f t="shared" si="53"/>
        <v>0</v>
      </c>
      <c r="AA48">
        <f t="shared" si="53"/>
        <v>0</v>
      </c>
      <c r="AB48">
        <f t="shared" si="53"/>
        <v>0</v>
      </c>
      <c r="AC48">
        <f t="shared" si="53"/>
        <v>0</v>
      </c>
      <c r="AD48">
        <f t="shared" si="53"/>
        <v>0</v>
      </c>
      <c r="AE48">
        <f t="shared" si="53"/>
        <v>0</v>
      </c>
      <c r="AF48">
        <f t="shared" si="53"/>
        <v>0</v>
      </c>
      <c r="AG48">
        <f t="shared" si="53"/>
        <v>0</v>
      </c>
      <c r="AH48">
        <f t="shared" si="53"/>
        <v>0</v>
      </c>
      <c r="AL48">
        <f t="shared" ref="AL48:BA48" si="54">IFERROR(AL29/SUM($AL29:$BA29),0)</f>
        <v>0</v>
      </c>
      <c r="AM48">
        <f t="shared" si="54"/>
        <v>0</v>
      </c>
      <c r="AN48">
        <f t="shared" si="54"/>
        <v>0</v>
      </c>
      <c r="AO48">
        <f t="shared" si="54"/>
        <v>0</v>
      </c>
      <c r="AP48">
        <f t="shared" si="54"/>
        <v>0</v>
      </c>
      <c r="AQ48">
        <f t="shared" si="54"/>
        <v>0</v>
      </c>
      <c r="AR48">
        <f t="shared" si="54"/>
        <v>0</v>
      </c>
      <c r="AS48">
        <f t="shared" si="54"/>
        <v>0</v>
      </c>
      <c r="AT48">
        <f t="shared" si="54"/>
        <v>0</v>
      </c>
      <c r="AU48">
        <f t="shared" si="54"/>
        <v>0</v>
      </c>
      <c r="AV48">
        <f t="shared" si="54"/>
        <v>0</v>
      </c>
      <c r="AW48">
        <f t="shared" si="54"/>
        <v>0</v>
      </c>
      <c r="AX48">
        <f t="shared" si="54"/>
        <v>0</v>
      </c>
      <c r="AY48">
        <f t="shared" si="54"/>
        <v>0</v>
      </c>
      <c r="AZ48">
        <f t="shared" si="54"/>
        <v>0</v>
      </c>
      <c r="BA48">
        <f t="shared" si="54"/>
        <v>0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9DC5-46B7-4AD5-8782-EEDDE5DC81BA}">
  <dimension ref="A1:H51"/>
  <sheetViews>
    <sheetView workbookViewId="0">
      <selection activeCell="C6" sqref="C6"/>
    </sheetView>
  </sheetViews>
  <sheetFormatPr defaultColWidth="8.88671875" defaultRowHeight="14.4" x14ac:dyDescent="0.3"/>
  <cols>
    <col min="1" max="2" width="24.6640625" customWidth="1"/>
    <col min="3" max="3" width="45.88671875" customWidth="1"/>
    <col min="4" max="4" width="30.33203125" customWidth="1"/>
    <col min="5" max="5" width="32.88671875" customWidth="1"/>
    <col min="6" max="6" width="29" customWidth="1"/>
    <col min="7" max="7" width="23" customWidth="1"/>
    <col min="8" max="8" width="22.6640625" customWidth="1"/>
  </cols>
  <sheetData>
    <row r="1" spans="1:8" x14ac:dyDescent="0.3">
      <c r="A1" s="1" t="s">
        <v>9</v>
      </c>
      <c r="B1" s="1" t="s">
        <v>8</v>
      </c>
      <c r="C1" s="1" t="s">
        <v>4</v>
      </c>
      <c r="D1" s="1" t="s">
        <v>5</v>
      </c>
      <c r="E1" s="1" t="s">
        <v>6</v>
      </c>
      <c r="F1" s="5" t="s">
        <v>7</v>
      </c>
      <c r="G1" s="5" t="s">
        <v>12</v>
      </c>
      <c r="H1" s="5" t="s">
        <v>10</v>
      </c>
    </row>
    <row r="2" spans="1:8" x14ac:dyDescent="0.3">
      <c r="A2" s="6" t="s">
        <v>44</v>
      </c>
      <c r="B2" s="7">
        <v>2020</v>
      </c>
      <c r="E2">
        <f>0.709+0.097</f>
        <v>0.80599999999999994</v>
      </c>
      <c r="F2">
        <v>0</v>
      </c>
      <c r="G2">
        <v>0</v>
      </c>
      <c r="H2">
        <v>0</v>
      </c>
    </row>
    <row r="3" spans="1:8" x14ac:dyDescent="0.3">
      <c r="A3" s="1" t="s">
        <v>45</v>
      </c>
      <c r="B3" s="7">
        <v>2020</v>
      </c>
      <c r="D3">
        <v>9.7000000000000003E-2</v>
      </c>
      <c r="E3">
        <v>0.70899999999999996</v>
      </c>
    </row>
    <row r="4" spans="1:8" x14ac:dyDescent="0.3">
      <c r="A4" s="5" t="s">
        <v>46</v>
      </c>
      <c r="B4" s="7">
        <v>2020</v>
      </c>
      <c r="C4">
        <v>9.7000000000000003E-2</v>
      </c>
      <c r="E4">
        <v>0.70899999999999996</v>
      </c>
    </row>
    <row r="5" spans="1:8" x14ac:dyDescent="0.3">
      <c r="A5" s="5" t="s">
        <v>47</v>
      </c>
      <c r="B5" s="7">
        <v>2020</v>
      </c>
      <c r="E5">
        <v>0.70899999999999996</v>
      </c>
    </row>
    <row r="6" spans="1:8" x14ac:dyDescent="0.3">
      <c r="A6" s="5" t="s">
        <v>48</v>
      </c>
      <c r="B6" s="7">
        <v>2020</v>
      </c>
      <c r="D6">
        <v>0.70899999999999996</v>
      </c>
      <c r="E6">
        <v>9.7000000000000003E-2</v>
      </c>
    </row>
    <row r="7" spans="1:8" x14ac:dyDescent="0.3">
      <c r="A7" s="6" t="s">
        <v>49</v>
      </c>
      <c r="B7" s="7">
        <v>2020</v>
      </c>
      <c r="D7">
        <f>0.097+0.709</f>
        <v>0.80599999999999994</v>
      </c>
    </row>
    <row r="8" spans="1:8" x14ac:dyDescent="0.3">
      <c r="A8" s="1" t="s">
        <v>50</v>
      </c>
      <c r="B8" s="7">
        <v>2020</v>
      </c>
      <c r="C8">
        <v>9.7000000000000003E-2</v>
      </c>
      <c r="D8">
        <v>0.70899999999999996</v>
      </c>
    </row>
    <row r="9" spans="1:8" x14ac:dyDescent="0.3">
      <c r="A9" s="5" t="s">
        <v>51</v>
      </c>
      <c r="B9" s="7">
        <v>2020</v>
      </c>
      <c r="D9">
        <v>0.70899999999999996</v>
      </c>
    </row>
    <row r="10" spans="1:8" x14ac:dyDescent="0.3">
      <c r="A10" s="5" t="s">
        <v>52</v>
      </c>
      <c r="B10" s="7">
        <v>2020</v>
      </c>
      <c r="C10">
        <v>0.70899999999999996</v>
      </c>
      <c r="E10">
        <v>9.7000000000000003E-2</v>
      </c>
    </row>
    <row r="11" spans="1:8" x14ac:dyDescent="0.3">
      <c r="A11" s="5" t="s">
        <v>53</v>
      </c>
      <c r="B11" s="7">
        <v>2020</v>
      </c>
      <c r="C11">
        <v>0.70899999999999996</v>
      </c>
      <c r="D11">
        <v>9.7000000000000003E-2</v>
      </c>
    </row>
    <row r="12" spans="1:8" x14ac:dyDescent="0.3">
      <c r="A12" s="5" t="s">
        <v>54</v>
      </c>
      <c r="B12" s="7">
        <v>2020</v>
      </c>
      <c r="C12">
        <f>0.097+0.709</f>
        <v>0.80599999999999994</v>
      </c>
    </row>
    <row r="13" spans="1:8" x14ac:dyDescent="0.3">
      <c r="A13" t="s">
        <v>55</v>
      </c>
      <c r="B13" s="7">
        <v>2020</v>
      </c>
      <c r="C13">
        <v>0.70899999999999996</v>
      </c>
    </row>
    <row r="14" spans="1:8" x14ac:dyDescent="0.3">
      <c r="A14" t="s">
        <v>56</v>
      </c>
      <c r="B14" s="7">
        <v>2020</v>
      </c>
      <c r="E14">
        <v>9.7000000000000003E-2</v>
      </c>
      <c r="F14">
        <v>0.70899999999999996</v>
      </c>
    </row>
    <row r="15" spans="1:8" x14ac:dyDescent="0.3">
      <c r="A15" t="s">
        <v>57</v>
      </c>
      <c r="B15" s="7">
        <v>2020</v>
      </c>
      <c r="D15">
        <v>9.7000000000000003E-2</v>
      </c>
      <c r="F15">
        <v>0.70899999999999996</v>
      </c>
    </row>
    <row r="16" spans="1:8" x14ac:dyDescent="0.3">
      <c r="A16" t="s">
        <v>58</v>
      </c>
      <c r="B16" s="7">
        <v>2020</v>
      </c>
      <c r="C16">
        <v>9.7000000000000003E-2</v>
      </c>
      <c r="F16">
        <v>0.70899999999999996</v>
      </c>
    </row>
    <row r="17" spans="1:6" x14ac:dyDescent="0.3">
      <c r="A17" t="s">
        <v>59</v>
      </c>
      <c r="B17" s="7">
        <v>2020</v>
      </c>
      <c r="F17">
        <v>0.70899999999999996</v>
      </c>
    </row>
    <row r="18" spans="1:6" x14ac:dyDescent="0.3">
      <c r="C18">
        <v>0.14499999999999999</v>
      </c>
      <c r="D18">
        <v>4.8000000000000001E-2</v>
      </c>
      <c r="E18">
        <v>1E-3</v>
      </c>
    </row>
    <row r="19" spans="1:6" x14ac:dyDescent="0.3">
      <c r="C19">
        <f>C18+D18+E18</f>
        <v>0.19400000000000001</v>
      </c>
    </row>
    <row r="20" spans="1:6" x14ac:dyDescent="0.3">
      <c r="C20">
        <f>C3+C$18</f>
        <v>0.14499999999999999</v>
      </c>
      <c r="D20">
        <f t="shared" ref="D20:F20" si="0">D3+D$18</f>
        <v>0.14500000000000002</v>
      </c>
      <c r="E20">
        <f t="shared" si="0"/>
        <v>0.71</v>
      </c>
      <c r="F20">
        <f t="shared" si="0"/>
        <v>0</v>
      </c>
    </row>
    <row r="21" spans="1:6" x14ac:dyDescent="0.3">
      <c r="C21">
        <f t="shared" ref="C21:F21" si="1">C4+C$18</f>
        <v>0.24199999999999999</v>
      </c>
      <c r="D21">
        <f t="shared" si="1"/>
        <v>4.8000000000000001E-2</v>
      </c>
      <c r="E21">
        <f t="shared" si="1"/>
        <v>0.71</v>
      </c>
      <c r="F21">
        <f t="shared" si="1"/>
        <v>0</v>
      </c>
    </row>
    <row r="22" spans="1:6" x14ac:dyDescent="0.3">
      <c r="C22">
        <f t="shared" ref="C22:F22" si="2">C5+C$18</f>
        <v>0.14499999999999999</v>
      </c>
      <c r="D22">
        <f t="shared" si="2"/>
        <v>4.8000000000000001E-2</v>
      </c>
      <c r="E22">
        <f t="shared" si="2"/>
        <v>0.71</v>
      </c>
      <c r="F22">
        <f t="shared" si="2"/>
        <v>0</v>
      </c>
    </row>
    <row r="23" spans="1:6" x14ac:dyDescent="0.3">
      <c r="C23">
        <f t="shared" ref="C23:F23" si="3">C6+C$18</f>
        <v>0.14499999999999999</v>
      </c>
      <c r="D23">
        <f t="shared" si="3"/>
        <v>0.75700000000000001</v>
      </c>
      <c r="E23">
        <f t="shared" si="3"/>
        <v>9.8000000000000004E-2</v>
      </c>
      <c r="F23">
        <f t="shared" si="3"/>
        <v>0</v>
      </c>
    </row>
    <row r="24" spans="1:6" x14ac:dyDescent="0.3">
      <c r="C24">
        <f t="shared" ref="C24:F24" si="4">C7+C$18</f>
        <v>0.14499999999999999</v>
      </c>
      <c r="D24">
        <f t="shared" si="4"/>
        <v>0.85399999999999998</v>
      </c>
      <c r="E24">
        <f t="shared" si="4"/>
        <v>1E-3</v>
      </c>
      <c r="F24">
        <f t="shared" si="4"/>
        <v>0</v>
      </c>
    </row>
    <row r="25" spans="1:6" x14ac:dyDescent="0.3">
      <c r="C25">
        <f t="shared" ref="C25:F25" si="5">C8+C$18</f>
        <v>0.24199999999999999</v>
      </c>
      <c r="D25">
        <f t="shared" si="5"/>
        <v>0.75700000000000001</v>
      </c>
      <c r="E25">
        <f t="shared" si="5"/>
        <v>1E-3</v>
      </c>
      <c r="F25">
        <f t="shared" si="5"/>
        <v>0</v>
      </c>
    </row>
    <row r="26" spans="1:6" x14ac:dyDescent="0.3">
      <c r="C26">
        <f t="shared" ref="C26:F26" si="6">C9+C$18</f>
        <v>0.14499999999999999</v>
      </c>
      <c r="D26">
        <f t="shared" si="6"/>
        <v>0.75700000000000001</v>
      </c>
      <c r="E26">
        <f t="shared" si="6"/>
        <v>1E-3</v>
      </c>
      <c r="F26">
        <f t="shared" si="6"/>
        <v>0</v>
      </c>
    </row>
    <row r="27" spans="1:6" x14ac:dyDescent="0.3">
      <c r="C27">
        <f t="shared" ref="C27:F27" si="7">C10+C$18</f>
        <v>0.85399999999999998</v>
      </c>
      <c r="D27">
        <f t="shared" si="7"/>
        <v>4.8000000000000001E-2</v>
      </c>
      <c r="E27">
        <f t="shared" si="7"/>
        <v>9.8000000000000004E-2</v>
      </c>
      <c r="F27">
        <f t="shared" si="7"/>
        <v>0</v>
      </c>
    </row>
    <row r="28" spans="1:6" x14ac:dyDescent="0.3">
      <c r="C28">
        <f t="shared" ref="C28:F28" si="8">C11+C$18</f>
        <v>0.85399999999999998</v>
      </c>
      <c r="D28">
        <f t="shared" si="8"/>
        <v>0.14500000000000002</v>
      </c>
      <c r="E28">
        <f t="shared" si="8"/>
        <v>1E-3</v>
      </c>
      <c r="F28">
        <f t="shared" si="8"/>
        <v>0</v>
      </c>
    </row>
    <row r="29" spans="1:6" x14ac:dyDescent="0.3">
      <c r="C29">
        <f t="shared" ref="C29:F29" si="9">C12+C$18</f>
        <v>0.95099999999999996</v>
      </c>
      <c r="D29">
        <f t="shared" si="9"/>
        <v>4.8000000000000001E-2</v>
      </c>
      <c r="E29">
        <f t="shared" si="9"/>
        <v>1E-3</v>
      </c>
      <c r="F29">
        <f t="shared" si="9"/>
        <v>0</v>
      </c>
    </row>
    <row r="30" spans="1:6" x14ac:dyDescent="0.3">
      <c r="C30">
        <f t="shared" ref="C30:F30" si="10">C13+C$18</f>
        <v>0.85399999999999998</v>
      </c>
      <c r="D30">
        <f t="shared" si="10"/>
        <v>4.8000000000000001E-2</v>
      </c>
      <c r="E30">
        <f t="shared" si="10"/>
        <v>1E-3</v>
      </c>
      <c r="F30">
        <f t="shared" si="10"/>
        <v>0</v>
      </c>
    </row>
    <row r="31" spans="1:6" x14ac:dyDescent="0.3">
      <c r="C31">
        <f t="shared" ref="C31:F31" si="11">C14+C$18</f>
        <v>0.14499999999999999</v>
      </c>
      <c r="D31">
        <f t="shared" si="11"/>
        <v>4.8000000000000001E-2</v>
      </c>
      <c r="E31">
        <f t="shared" si="11"/>
        <v>9.8000000000000004E-2</v>
      </c>
      <c r="F31">
        <f t="shared" si="11"/>
        <v>0.70899999999999996</v>
      </c>
    </row>
    <row r="32" spans="1:6" x14ac:dyDescent="0.3">
      <c r="C32">
        <f t="shared" ref="C32:F32" si="12">C15+C$18</f>
        <v>0.14499999999999999</v>
      </c>
      <c r="D32">
        <f t="shared" si="12"/>
        <v>0.14500000000000002</v>
      </c>
      <c r="E32">
        <f t="shared" si="12"/>
        <v>1E-3</v>
      </c>
      <c r="F32">
        <f t="shared" si="12"/>
        <v>0.70899999999999996</v>
      </c>
    </row>
    <row r="33" spans="3:6" x14ac:dyDescent="0.3">
      <c r="C33">
        <f t="shared" ref="C33:F34" si="13">C16+C$18</f>
        <v>0.24199999999999999</v>
      </c>
      <c r="D33">
        <f t="shared" si="13"/>
        <v>4.8000000000000001E-2</v>
      </c>
      <c r="E33">
        <f t="shared" si="13"/>
        <v>1E-3</v>
      </c>
      <c r="F33">
        <f t="shared" si="13"/>
        <v>0.70899999999999996</v>
      </c>
    </row>
    <row r="34" spans="3:6" x14ac:dyDescent="0.3">
      <c r="C34">
        <f t="shared" si="13"/>
        <v>0.14499999999999999</v>
      </c>
      <c r="D34">
        <f t="shared" si="13"/>
        <v>4.8000000000000001E-2</v>
      </c>
      <c r="E34">
        <f t="shared" si="13"/>
        <v>1E-3</v>
      </c>
      <c r="F34">
        <f t="shared" si="13"/>
        <v>0.70899999999999996</v>
      </c>
    </row>
    <row r="36" spans="3:6" x14ac:dyDescent="0.3">
      <c r="C36">
        <f>C$19+C2</f>
        <v>0.19400000000000001</v>
      </c>
      <c r="D36">
        <f t="shared" ref="D36:F36" si="14">D$19+D2</f>
        <v>0</v>
      </c>
      <c r="E36">
        <f t="shared" si="14"/>
        <v>0.80599999999999994</v>
      </c>
      <c r="F36">
        <f t="shared" si="14"/>
        <v>0</v>
      </c>
    </row>
    <row r="37" spans="3:6" x14ac:dyDescent="0.3">
      <c r="C37">
        <f t="shared" ref="C37:F37" si="15">C$19+C3</f>
        <v>0.19400000000000001</v>
      </c>
      <c r="D37">
        <f t="shared" si="15"/>
        <v>9.7000000000000003E-2</v>
      </c>
      <c r="E37">
        <f t="shared" si="15"/>
        <v>0.70899999999999996</v>
      </c>
      <c r="F37">
        <f t="shared" si="15"/>
        <v>0</v>
      </c>
    </row>
    <row r="38" spans="3:6" x14ac:dyDescent="0.3">
      <c r="C38">
        <f t="shared" ref="C38:F38" si="16">C$19+C4</f>
        <v>0.29100000000000004</v>
      </c>
      <c r="D38">
        <f t="shared" si="16"/>
        <v>0</v>
      </c>
      <c r="E38">
        <f t="shared" si="16"/>
        <v>0.70899999999999996</v>
      </c>
      <c r="F38">
        <f t="shared" si="16"/>
        <v>0</v>
      </c>
    </row>
    <row r="39" spans="3:6" x14ac:dyDescent="0.3">
      <c r="C39">
        <f t="shared" ref="C39:F39" si="17">C$19+C5</f>
        <v>0.19400000000000001</v>
      </c>
      <c r="D39">
        <f t="shared" si="17"/>
        <v>0</v>
      </c>
      <c r="E39">
        <f t="shared" si="17"/>
        <v>0.70899999999999996</v>
      </c>
      <c r="F39">
        <f t="shared" si="17"/>
        <v>0</v>
      </c>
    </row>
    <row r="40" spans="3:6" x14ac:dyDescent="0.3">
      <c r="C40">
        <f t="shared" ref="C40:F40" si="18">C$19+C6</f>
        <v>0.19400000000000001</v>
      </c>
      <c r="D40">
        <f t="shared" si="18"/>
        <v>0.70899999999999996</v>
      </c>
      <c r="E40">
        <f t="shared" si="18"/>
        <v>9.7000000000000003E-2</v>
      </c>
      <c r="F40">
        <f t="shared" si="18"/>
        <v>0</v>
      </c>
    </row>
    <row r="41" spans="3:6" x14ac:dyDescent="0.3">
      <c r="C41">
        <f t="shared" ref="C41:F41" si="19">C$19+C7</f>
        <v>0.19400000000000001</v>
      </c>
      <c r="D41">
        <f t="shared" si="19"/>
        <v>0.80599999999999994</v>
      </c>
      <c r="E41">
        <f t="shared" si="19"/>
        <v>0</v>
      </c>
      <c r="F41">
        <f t="shared" si="19"/>
        <v>0</v>
      </c>
    </row>
    <row r="42" spans="3:6" x14ac:dyDescent="0.3">
      <c r="C42">
        <f t="shared" ref="C42:F42" si="20">C$19+C8</f>
        <v>0.29100000000000004</v>
      </c>
      <c r="D42">
        <f t="shared" si="20"/>
        <v>0.70899999999999996</v>
      </c>
      <c r="E42">
        <f t="shared" si="20"/>
        <v>0</v>
      </c>
      <c r="F42">
        <f t="shared" si="20"/>
        <v>0</v>
      </c>
    </row>
    <row r="43" spans="3:6" x14ac:dyDescent="0.3">
      <c r="C43">
        <f t="shared" ref="C43:F43" si="21">C$19+C9</f>
        <v>0.19400000000000001</v>
      </c>
      <c r="D43">
        <f t="shared" si="21"/>
        <v>0.70899999999999996</v>
      </c>
      <c r="E43">
        <f t="shared" si="21"/>
        <v>0</v>
      </c>
      <c r="F43">
        <f t="shared" si="21"/>
        <v>0</v>
      </c>
    </row>
    <row r="44" spans="3:6" x14ac:dyDescent="0.3">
      <c r="C44">
        <f t="shared" ref="C44:F44" si="22">C$19+C10</f>
        <v>0.90300000000000002</v>
      </c>
      <c r="D44">
        <f t="shared" si="22"/>
        <v>0</v>
      </c>
      <c r="E44">
        <f t="shared" si="22"/>
        <v>9.7000000000000003E-2</v>
      </c>
      <c r="F44">
        <f t="shared" si="22"/>
        <v>0</v>
      </c>
    </row>
    <row r="45" spans="3:6" x14ac:dyDescent="0.3">
      <c r="C45">
        <f t="shared" ref="C45:F45" si="23">C$19+C11</f>
        <v>0.90300000000000002</v>
      </c>
      <c r="D45">
        <f t="shared" si="23"/>
        <v>9.7000000000000003E-2</v>
      </c>
      <c r="E45">
        <f t="shared" si="23"/>
        <v>0</v>
      </c>
      <c r="F45">
        <f t="shared" si="23"/>
        <v>0</v>
      </c>
    </row>
    <row r="46" spans="3:6" x14ac:dyDescent="0.3">
      <c r="C46">
        <f t="shared" ref="C46:F46" si="24">C$19+C12</f>
        <v>1</v>
      </c>
      <c r="D46">
        <f t="shared" si="24"/>
        <v>0</v>
      </c>
      <c r="E46">
        <f t="shared" si="24"/>
        <v>0</v>
      </c>
      <c r="F46">
        <f t="shared" si="24"/>
        <v>0</v>
      </c>
    </row>
    <row r="47" spans="3:6" x14ac:dyDescent="0.3">
      <c r="C47">
        <f t="shared" ref="C47:F47" si="25">C$19+C13</f>
        <v>0.90300000000000002</v>
      </c>
      <c r="D47">
        <f t="shared" si="25"/>
        <v>0</v>
      </c>
      <c r="E47">
        <f t="shared" si="25"/>
        <v>0</v>
      </c>
      <c r="F47">
        <f t="shared" si="25"/>
        <v>0</v>
      </c>
    </row>
    <row r="48" spans="3:6" x14ac:dyDescent="0.3">
      <c r="C48">
        <f t="shared" ref="C48:F48" si="26">C$19+C14</f>
        <v>0.19400000000000001</v>
      </c>
      <c r="D48">
        <f t="shared" si="26"/>
        <v>0</v>
      </c>
      <c r="E48">
        <f t="shared" si="26"/>
        <v>9.7000000000000003E-2</v>
      </c>
      <c r="F48">
        <f t="shared" si="26"/>
        <v>0.70899999999999996</v>
      </c>
    </row>
    <row r="49" spans="3:6" x14ac:dyDescent="0.3">
      <c r="C49">
        <f t="shared" ref="C49:F49" si="27">C$19+C15</f>
        <v>0.19400000000000001</v>
      </c>
      <c r="D49">
        <f t="shared" si="27"/>
        <v>9.7000000000000003E-2</v>
      </c>
      <c r="E49">
        <f t="shared" si="27"/>
        <v>0</v>
      </c>
      <c r="F49">
        <f t="shared" si="27"/>
        <v>0.70899999999999996</v>
      </c>
    </row>
    <row r="50" spans="3:6" x14ac:dyDescent="0.3">
      <c r="C50">
        <f t="shared" ref="C50:F50" si="28">C$19+C16</f>
        <v>0.29100000000000004</v>
      </c>
      <c r="D50">
        <f t="shared" si="28"/>
        <v>0</v>
      </c>
      <c r="E50">
        <f t="shared" si="28"/>
        <v>0</v>
      </c>
      <c r="F50">
        <f t="shared" si="28"/>
        <v>0.70899999999999996</v>
      </c>
    </row>
    <row r="51" spans="3:6" x14ac:dyDescent="0.3">
      <c r="C51">
        <f t="shared" ref="C51:F51" si="29">C$19+C17</f>
        <v>0.19400000000000001</v>
      </c>
      <c r="D51">
        <f t="shared" si="29"/>
        <v>0</v>
      </c>
      <c r="E51">
        <f t="shared" si="29"/>
        <v>0</v>
      </c>
      <c r="F51">
        <f t="shared" si="29"/>
        <v>0.70899999999999996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EC94-C190-4017-B04A-3C66D45C6165}">
  <dimension ref="A1:D11"/>
  <sheetViews>
    <sheetView workbookViewId="0">
      <selection activeCell="C4" sqref="C4"/>
    </sheetView>
  </sheetViews>
  <sheetFormatPr defaultRowHeight="14.4" x14ac:dyDescent="0.3"/>
  <sheetData>
    <row r="1" spans="1:4" x14ac:dyDescent="0.3">
      <c r="A1" t="s">
        <v>15</v>
      </c>
      <c r="B1" t="s">
        <v>8</v>
      </c>
      <c r="C1" t="s">
        <v>16</v>
      </c>
      <c r="D1" t="s">
        <v>17</v>
      </c>
    </row>
    <row r="2" spans="1:4" x14ac:dyDescent="0.3">
      <c r="A2" t="s">
        <v>18</v>
      </c>
      <c r="B2">
        <v>2020</v>
      </c>
      <c r="C2">
        <v>0</v>
      </c>
      <c r="D2">
        <v>79</v>
      </c>
    </row>
    <row r="3" spans="1:4" x14ac:dyDescent="0.3">
      <c r="A3" t="s">
        <v>19</v>
      </c>
      <c r="B3">
        <v>2020</v>
      </c>
      <c r="C3">
        <v>187</v>
      </c>
      <c r="D3">
        <f>227-C3</f>
        <v>40</v>
      </c>
    </row>
    <row r="4" spans="1:4" x14ac:dyDescent="0.3">
      <c r="A4" t="s">
        <v>20</v>
      </c>
      <c r="B4">
        <v>2020</v>
      </c>
      <c r="C4">
        <v>272</v>
      </c>
      <c r="D4">
        <v>57</v>
      </c>
    </row>
    <row r="5" spans="1:4" x14ac:dyDescent="0.3">
      <c r="A5" t="s">
        <v>21</v>
      </c>
      <c r="B5">
        <v>2020</v>
      </c>
      <c r="C5">
        <v>27</v>
      </c>
      <c r="D5">
        <v>0</v>
      </c>
    </row>
    <row r="6" spans="1:4" x14ac:dyDescent="0.3">
      <c r="A6" t="s">
        <v>22</v>
      </c>
      <c r="B6">
        <v>2020</v>
      </c>
      <c r="C6">
        <v>0</v>
      </c>
      <c r="D6">
        <v>101</v>
      </c>
    </row>
    <row r="7" spans="1:4" x14ac:dyDescent="0.3">
      <c r="A7" t="s">
        <v>18</v>
      </c>
      <c r="B7">
        <v>2050</v>
      </c>
      <c r="C7">
        <v>0</v>
      </c>
      <c r="D7">
        <v>79</v>
      </c>
    </row>
    <row r="8" spans="1:4" x14ac:dyDescent="0.3">
      <c r="A8" t="s">
        <v>19</v>
      </c>
      <c r="B8">
        <v>2050</v>
      </c>
      <c r="C8">
        <v>187</v>
      </c>
      <c r="D8">
        <f>227-C8</f>
        <v>40</v>
      </c>
    </row>
    <row r="9" spans="1:4" x14ac:dyDescent="0.3">
      <c r="A9" t="s">
        <v>20</v>
      </c>
      <c r="B9">
        <v>2050</v>
      </c>
      <c r="C9">
        <v>272</v>
      </c>
      <c r="D9">
        <v>57</v>
      </c>
    </row>
    <row r="10" spans="1:4" x14ac:dyDescent="0.3">
      <c r="A10" t="s">
        <v>21</v>
      </c>
      <c r="B10">
        <v>2050</v>
      </c>
      <c r="C10">
        <v>27</v>
      </c>
      <c r="D10">
        <v>0</v>
      </c>
    </row>
    <row r="11" spans="1:4" x14ac:dyDescent="0.3">
      <c r="A11" t="s">
        <v>22</v>
      </c>
      <c r="B11">
        <v>2050</v>
      </c>
      <c r="C11">
        <v>0</v>
      </c>
      <c r="D11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F33" sqref="F33"/>
    </sheetView>
  </sheetViews>
  <sheetFormatPr defaultColWidth="8.88671875" defaultRowHeight="14.4" x14ac:dyDescent="0.3"/>
  <cols>
    <col min="1" max="1" width="21" bestFit="1" customWidth="1"/>
    <col min="2" max="2" width="5.109375" bestFit="1" customWidth="1"/>
    <col min="3" max="3" width="12.109375" bestFit="1" customWidth="1"/>
    <col min="4" max="4" width="12.88671875" bestFit="1" customWidth="1"/>
    <col min="5" max="5" width="14" bestFit="1" customWidth="1"/>
    <col min="6" max="6" width="17.109375" bestFit="1" customWidth="1"/>
    <col min="7" max="7" width="19.88671875" bestFit="1" customWidth="1"/>
    <col min="8" max="8" width="21" bestFit="1" customWidth="1"/>
  </cols>
  <sheetData>
    <row r="1" spans="1:8" x14ac:dyDescent="0.3">
      <c r="A1" s="1" t="s">
        <v>9</v>
      </c>
      <c r="B1" s="1" t="s">
        <v>8</v>
      </c>
      <c r="C1" s="6" t="s">
        <v>24</v>
      </c>
      <c r="D1" s="1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 spans="1:8" x14ac:dyDescent="0.3">
      <c r="A2" s="6" t="s">
        <v>24</v>
      </c>
      <c r="B2" s="1">
        <v>2020</v>
      </c>
      <c r="C2">
        <v>1</v>
      </c>
      <c r="D2" s="4">
        <v>0</v>
      </c>
      <c r="E2">
        <v>0</v>
      </c>
      <c r="F2" s="4">
        <v>0</v>
      </c>
      <c r="G2">
        <v>0</v>
      </c>
      <c r="H2" s="8">
        <v>0</v>
      </c>
    </row>
    <row r="3" spans="1:8" x14ac:dyDescent="0.3">
      <c r="A3" s="1" t="s">
        <v>25</v>
      </c>
      <c r="B3" s="1">
        <v>2020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 s="5" t="s">
        <v>26</v>
      </c>
      <c r="B4" s="1">
        <v>2020</v>
      </c>
      <c r="C4">
        <v>0.06</v>
      </c>
      <c r="D4">
        <v>0.44</v>
      </c>
      <c r="E4">
        <v>0.5</v>
      </c>
      <c r="F4">
        <v>0</v>
      </c>
      <c r="G4">
        <v>0</v>
      </c>
      <c r="H4">
        <v>0</v>
      </c>
    </row>
    <row r="5" spans="1:8" x14ac:dyDescent="0.3">
      <c r="A5" s="5" t="s">
        <v>27</v>
      </c>
      <c r="B5" s="1">
        <v>2020</v>
      </c>
      <c r="C5">
        <v>0.06</v>
      </c>
      <c r="D5">
        <v>0.94</v>
      </c>
      <c r="E5">
        <v>0</v>
      </c>
      <c r="F5">
        <v>0</v>
      </c>
      <c r="G5">
        <v>0</v>
      </c>
      <c r="H5">
        <v>0</v>
      </c>
    </row>
    <row r="6" spans="1:8" x14ac:dyDescent="0.3">
      <c r="A6" s="5" t="s">
        <v>28</v>
      </c>
      <c r="B6" s="1">
        <v>2020</v>
      </c>
      <c r="C6">
        <v>0.06</v>
      </c>
      <c r="D6">
        <v>0.94</v>
      </c>
      <c r="E6">
        <v>0</v>
      </c>
      <c r="F6">
        <v>0</v>
      </c>
      <c r="G6">
        <v>0</v>
      </c>
      <c r="H6">
        <v>0</v>
      </c>
    </row>
    <row r="7" spans="1:8" x14ac:dyDescent="0.3">
      <c r="A7" s="5" t="s">
        <v>29</v>
      </c>
      <c r="B7" s="1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0D</vt:lpstr>
      <vt:lpstr>Production_system</vt:lpstr>
      <vt:lpstr>Production_system_year</vt:lpstr>
      <vt:lpstr>Vecteur_year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ROGEAU Antoine (ENGIE Impact)</cp:lastModifiedBy>
  <cp:revision/>
  <cp:lastPrinted>2022-09-02T15:43:40Z</cp:lastPrinted>
  <dcterms:created xsi:type="dcterms:W3CDTF">2022-08-12T11:16:51Z</dcterms:created>
  <dcterms:modified xsi:type="dcterms:W3CDTF">2022-09-06T09:02:16Z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