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Industry_model/Input/Steel/Data/"/>
    </mc:Choice>
  </mc:AlternateContent>
  <xr:revisionPtr revIDLastSave="0" documentId="13_ncr:1_{2AC9F9C5-24AA-2243-ADE6-3A292AAAEBE3}" xr6:coauthVersionLast="47" xr6:coauthVersionMax="47" xr10:uidLastSave="{00000000-0000-0000-0000-000000000000}"/>
  <bookViews>
    <workbookView xWindow="500" yWindow="500" windowWidth="21840" windowHeight="11540" xr2:uid="{00000000-000D-0000-FFFF-FFFF00000000}"/>
  </bookViews>
  <sheets>
    <sheet name="Technologies" sheetId="4" r:id="rId1"/>
    <sheet name="Conversion table" sheetId="5" r:id="rId2"/>
    <sheet name="Sources" sheetId="2" r:id="rId3"/>
    <sheet name="Com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4" l="1"/>
  <c r="H10" i="4" l="1"/>
  <c r="L11" i="4" l="1"/>
  <c r="K11" i="4"/>
  <c r="K15" i="4"/>
  <c r="K14" i="4"/>
  <c r="C15" i="4" l="1"/>
  <c r="L14" i="4"/>
  <c r="B6" i="5"/>
  <c r="B5" i="5"/>
  <c r="B4" i="5"/>
  <c r="B3" i="5"/>
  <c r="B2" i="5"/>
  <c r="J10" i="4" l="1"/>
  <c r="I8" i="4"/>
  <c r="K7" i="4" l="1"/>
  <c r="E15" i="4"/>
  <c r="H15" i="4"/>
  <c r="E10" i="4"/>
  <c r="C10" i="4"/>
  <c r="D10" i="4"/>
</calcChain>
</file>

<file path=xl/sharedStrings.xml><?xml version="1.0" encoding="utf-8"?>
<sst xmlns="http://schemas.openxmlformats.org/spreadsheetml/2006/main" count="83" uniqueCount="65">
  <si>
    <t>coal</t>
  </si>
  <si>
    <t>biomass</t>
  </si>
  <si>
    <t>hydrogen</t>
  </si>
  <si>
    <t>oil</t>
  </si>
  <si>
    <t>electricity</t>
  </si>
  <si>
    <t>unit</t>
  </si>
  <si>
    <t>t</t>
  </si>
  <si>
    <t>MWh</t>
  </si>
  <si>
    <t>Electrolyser</t>
  </si>
  <si>
    <t>gas</t>
  </si>
  <si>
    <t>€</t>
  </si>
  <si>
    <t>tCO2</t>
  </si>
  <si>
    <t>steam</t>
  </si>
  <si>
    <t>water</t>
  </si>
  <si>
    <t>Emissions</t>
  </si>
  <si>
    <t>Resource</t>
  </si>
  <si>
    <t>Name</t>
  </si>
  <si>
    <t>About</t>
  </si>
  <si>
    <t>Link</t>
  </si>
  <si>
    <t>SMR</t>
  </si>
  <si>
    <t>Gas_boiler</t>
  </si>
  <si>
    <t>E_boiler</t>
  </si>
  <si>
    <t>Coal</t>
  </si>
  <si>
    <t>Biomass</t>
  </si>
  <si>
    <t>Oil</t>
  </si>
  <si>
    <t>Electricity</t>
  </si>
  <si>
    <t>Gas</t>
  </si>
  <si>
    <t>Biogas</t>
  </si>
  <si>
    <t>to fill</t>
  </si>
  <si>
    <t>https://france.arcelormittal.com/news/2022/fev/vers-une-production-dacier-sans-co2-en-france.aspx</t>
  </si>
  <si>
    <t>https://france.arcelormittal.com/developpement-durable/co2.aspx</t>
  </si>
  <si>
    <t>https://www.entreprises.gouv.fr/files/files/directions_services/semaine-industrie/img/evenement/presentation_arcelormittal_france_16mars16.pdf</t>
  </si>
  <si>
    <t>https://france.arcelormittal.com/news/2022/mars/arcelormittal-investit-300-millions-deuros-a-mardyck.aspx</t>
  </si>
  <si>
    <t>https://corporate.arcelormittal.com/media/news-articles/arcelormittal-europe-to-produce-green-steel-starting-in-2020</t>
  </si>
  <si>
    <t>10.1016/J.JCLEPRO.2018.08.279</t>
  </si>
  <si>
    <t>https://www.eclairerlavenir.fr/rapport-2021-du-groupe-de-travail-n4/</t>
  </si>
  <si>
    <t>https://www.senat.fr/rap/r18-649-1/r18-649-117.html</t>
  </si>
  <si>
    <t>10.1016/J.JOULE.2021.02.018</t>
  </si>
  <si>
    <t>https://irena.org/-/media/Files/IRENA/Agency/Publication/2020/Dec/IRENA_Green_hydrogen_cost_2020.pdf</t>
  </si>
  <si>
    <t>https://data.jrc.ec.europa.eu/dataset/jrc-10110-10001</t>
  </si>
  <si>
    <t>Arcelor Mittal</t>
  </si>
  <si>
    <t>(Vogl et al, 2018)</t>
  </si>
  <si>
    <t>CRE</t>
  </si>
  <si>
    <t>Sénat</t>
  </si>
  <si>
    <t>(Fan et al, 2021)</t>
  </si>
  <si>
    <t>IRENA</t>
  </si>
  <si>
    <t>JRC-IDEES 2015</t>
  </si>
  <si>
    <t>t to MWh</t>
  </si>
  <si>
    <t>10.1016/J.JCLEPRO.2014.05.063</t>
  </si>
  <si>
    <t>costs</t>
  </si>
  <si>
    <t>(Fischedick et al, 2014)</t>
  </si>
  <si>
    <t>capex</t>
  </si>
  <si>
    <t>flow_cost</t>
  </si>
  <si>
    <t>lifetime</t>
  </si>
  <si>
    <t>yrs</t>
  </si>
  <si>
    <t>CRF</t>
  </si>
  <si>
    <t>discount_rate</t>
  </si>
  <si>
    <t>CO2</t>
  </si>
  <si>
    <t>Water</t>
  </si>
  <si>
    <t>https://www.sciencedirect.com/science/article/pii/S0196890422000413</t>
  </si>
  <si>
    <t>(Oni et al, 2022)</t>
  </si>
  <si>
    <t>SMR costs</t>
  </si>
  <si>
    <t>https://www.sciencedirect.com/science/article/pii/S0360319921007187</t>
  </si>
  <si>
    <t>(Aulakh et al, 2021)</t>
  </si>
  <si>
    <t>electrolyser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</si>
</sst>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ont="1" applyFill="1" applyBorder="1"/>
    <xf numFmtId="0" fontId="1" fillId="3" borderId="0" xfId="0" applyFont="1" applyFill="1" applyBorder="1"/>
    <xf numFmtId="0" fontId="0" fillId="4" borderId="1" xfId="0" applyFont="1" applyFill="1" applyBorder="1"/>
    <xf numFmtId="2" fontId="0" fillId="4" borderId="1" xfId="0" applyNumberFormat="1" applyFont="1" applyFill="1" applyBorder="1"/>
    <xf numFmtId="165" fontId="0" fillId="4" borderId="1" xfId="0" applyNumberFormat="1" applyFont="1" applyFill="1" applyBorder="1"/>
    <xf numFmtId="164" fontId="0" fillId="4" borderId="1" xfId="0" applyNumberFormat="1" applyFont="1" applyFill="1" applyBorder="1"/>
    <xf numFmtId="164" fontId="0" fillId="4" borderId="0" xfId="0" applyNumberFormat="1" applyFill="1"/>
    <xf numFmtId="2" fontId="0" fillId="2" borderId="1" xfId="0" applyNumberFormat="1" applyFont="1" applyFill="1" applyBorder="1"/>
    <xf numFmtId="0" fontId="0" fillId="5" borderId="0" xfId="0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4" borderId="2" xfId="0" applyFont="1" applyFill="1" applyBorder="1"/>
    <xf numFmtId="2" fontId="0" fillId="0" borderId="2" xfId="0" applyNumberFormat="1" applyBorder="1"/>
    <xf numFmtId="0" fontId="0" fillId="4" borderId="2" xfId="0" applyFill="1" applyBorder="1"/>
    <xf numFmtId="0" fontId="0" fillId="6" borderId="0" xfId="0" applyFill="1"/>
    <xf numFmtId="1" fontId="0" fillId="6" borderId="1" xfId="0" applyNumberFormat="1" applyFont="1" applyFill="1" applyBorder="1"/>
    <xf numFmtId="1" fontId="0" fillId="2" borderId="1" xfId="0" applyNumberFormat="1" applyFont="1" applyFill="1" applyBorder="1"/>
    <xf numFmtId="0" fontId="0" fillId="7" borderId="0" xfId="0" applyFill="1"/>
    <xf numFmtId="0" fontId="0" fillId="8" borderId="0" xfId="0" applyFill="1"/>
    <xf numFmtId="0" fontId="0" fillId="4" borderId="0" xfId="0" applyFont="1" applyFill="1" applyBorder="1"/>
    <xf numFmtId="0" fontId="1" fillId="3" borderId="0" xfId="0" applyFont="1" applyFill="1"/>
    <xf numFmtId="0" fontId="0" fillId="6" borderId="0" xfId="0" applyFont="1" applyFill="1" applyBorder="1"/>
    <xf numFmtId="0" fontId="0" fillId="9" borderId="0" xfId="0" applyFill="1"/>
    <xf numFmtId="0" fontId="0" fillId="9" borderId="1" xfId="0" applyFont="1" applyFill="1" applyBorder="1"/>
    <xf numFmtId="2" fontId="0" fillId="9" borderId="1" xfId="0" applyNumberFormat="1" applyFont="1" applyFill="1" applyBorder="1"/>
    <xf numFmtId="1" fontId="0" fillId="9" borderId="1" xfId="0" applyNumberFormat="1" applyFon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CB58D-7F5B-4EF4-A405-5ECDD25301A7}" name="Tableau3" displayName="Tableau3" ref="A1:N16" totalsRowShown="0" headerRowDxfId="16" dataDxfId="15" tableBorderDxfId="14">
  <autoFilter ref="A1:N16" xr:uid="{87FB60C7-DCAA-43CC-AAD9-BB44B0181513}"/>
  <tableColumns count="14">
    <tableColumn id="1" xr3:uid="{42A5F6EE-6AFE-476D-8B1C-92974D7ECF5E}" name="Resource" dataDxfId="13"/>
    <tableColumn id="4" xr3:uid="{9D816E12-F9ED-4134-84FD-E84CE7055F94}" name="unit" dataDxfId="12"/>
    <tableColumn id="31" xr3:uid="{1834CA8E-6F62-4112-9C55-3BEBEF582BCD}" name="Coal" dataDxfId="11"/>
    <tableColumn id="30" xr3:uid="{95CE3A02-2D09-444F-A86C-44BABD9960A1}" name="Biomass" dataDxfId="10"/>
    <tableColumn id="29" xr3:uid="{3C14BBC9-3F5B-41A2-A16E-8B63C0830C83}" name="Oil" dataDxfId="9"/>
    <tableColumn id="33" xr3:uid="{ABEF9DE2-1D37-4217-B0DB-9B4F2ABC2CC5}" name="Electricity" dataDxfId="8"/>
    <tableColumn id="32" xr3:uid="{40527675-7B2B-4EC4-87CC-1F5584BF45D5}" name="Gas" dataDxfId="7"/>
    <tableColumn id="34" xr3:uid="{F8B04E4E-A0EB-4B56-9F9D-4007CD57A8B7}" name="Biogas" dataDxfId="6"/>
    <tableColumn id="28" xr3:uid="{3A6DD972-6816-40FD-9915-532B362BF585}" name="E_boiler" dataDxfId="5"/>
    <tableColumn id="27" xr3:uid="{33DD4CA3-0CFF-44B4-B667-E3DD4CCEEC56}" name="Gas_boiler" dataDxfId="4"/>
    <tableColumn id="26" xr3:uid="{B21DF75D-E835-4798-84CC-42014D76A798}" name="SMR" dataDxfId="3"/>
    <tableColumn id="5" xr3:uid="{373EC982-CA8C-4DD0-B0E0-32F80AB9FA15}" name="Electrolyser" dataDxfId="2"/>
    <tableColumn id="2" xr3:uid="{75C4383C-06AD-4FA2-9F58-5A4D38BD8FB9}" name="CO2" dataDxfId="1"/>
    <tableColumn id="3" xr3:uid="{93783548-D40F-43A7-AB4D-6F6EB6FE8112}" name="Water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A324C-91D6-4E2E-BBB0-429EC5DA63B5}" name="Tableau2" displayName="Tableau2" ref="A1:C1048576" totalsRowShown="0">
  <autoFilter ref="A1:C1048576" xr:uid="{A4DB52C6-C72E-419E-94E1-402E072AFA9D}"/>
  <tableColumns count="3">
    <tableColumn id="1" xr3:uid="{B00E869B-4749-4997-968B-712B16B60D42}" name="Name"/>
    <tableColumn id="2" xr3:uid="{8A746971-D955-4701-BD9F-9613B6E8A947}" name="About"/>
    <tableColumn id="3" xr3:uid="{2DDA0A64-ECC1-464B-9FE9-23943C30F038}" name="Link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EE37-33A3-4179-A627-9FAA023AC5EF}">
  <dimension ref="A1:N16"/>
  <sheetViews>
    <sheetView tabSelected="1" workbookViewId="0">
      <selection activeCell="C19" sqref="C19"/>
    </sheetView>
  </sheetViews>
  <sheetFormatPr baseColWidth="10" defaultRowHeight="15" x14ac:dyDescent="0.2"/>
  <cols>
    <col min="7" max="7" width="12" bestFit="1" customWidth="1"/>
    <col min="9" max="9" width="12" bestFit="1" customWidth="1"/>
  </cols>
  <sheetData>
    <row r="1" spans="1:14" x14ac:dyDescent="0.2">
      <c r="A1" s="2" t="s">
        <v>15</v>
      </c>
      <c r="B1" s="2" t="s">
        <v>5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21</v>
      </c>
      <c r="J1" s="2" t="s">
        <v>20</v>
      </c>
      <c r="K1" s="2" t="s">
        <v>19</v>
      </c>
      <c r="L1" s="2" t="s">
        <v>8</v>
      </c>
      <c r="M1" s="22" t="s">
        <v>57</v>
      </c>
      <c r="N1" s="22" t="s">
        <v>58</v>
      </c>
    </row>
    <row r="2" spans="1:14" x14ac:dyDescent="0.2">
      <c r="A2" s="3" t="s">
        <v>2</v>
      </c>
      <c r="B2" s="3" t="s">
        <v>6</v>
      </c>
      <c r="C2" s="3"/>
      <c r="D2" s="3"/>
      <c r="E2" s="3"/>
      <c r="F2" s="3"/>
      <c r="G2" s="3"/>
      <c r="H2" s="3"/>
      <c r="I2" s="3"/>
      <c r="J2" s="3"/>
      <c r="K2" s="3">
        <v>-1</v>
      </c>
      <c r="L2" s="3">
        <v>-1</v>
      </c>
      <c r="M2" s="21"/>
      <c r="N2" s="21"/>
    </row>
    <row r="3" spans="1:14" x14ac:dyDescent="0.2">
      <c r="A3" s="3" t="s">
        <v>9</v>
      </c>
      <c r="B3" s="3" t="s">
        <v>6</v>
      </c>
      <c r="C3" s="3"/>
      <c r="D3" s="3"/>
      <c r="E3" s="3"/>
      <c r="F3" s="3"/>
      <c r="G3" s="3">
        <v>-1</v>
      </c>
      <c r="H3" s="3">
        <v>-1</v>
      </c>
      <c r="I3" s="3"/>
      <c r="J3" s="4">
        <v>6.7668631583278155E-2</v>
      </c>
      <c r="K3" s="3">
        <v>3.04</v>
      </c>
      <c r="L3" s="3"/>
      <c r="M3" s="21"/>
      <c r="N3" s="21"/>
    </row>
    <row r="4" spans="1:14" x14ac:dyDescent="0.2">
      <c r="A4" s="3" t="s">
        <v>0</v>
      </c>
      <c r="B4" s="3" t="s">
        <v>6</v>
      </c>
      <c r="C4" s="3">
        <v>-1</v>
      </c>
      <c r="D4" s="3"/>
      <c r="E4" s="3"/>
      <c r="F4" s="3"/>
      <c r="G4" s="3"/>
      <c r="H4" s="3"/>
      <c r="I4" s="3"/>
      <c r="J4" s="3"/>
      <c r="K4" s="3"/>
      <c r="L4" s="3"/>
      <c r="M4" s="21"/>
      <c r="N4" s="21"/>
    </row>
    <row r="5" spans="1:14" x14ac:dyDescent="0.2">
      <c r="A5" s="3" t="s">
        <v>1</v>
      </c>
      <c r="B5" s="3" t="s">
        <v>6</v>
      </c>
      <c r="C5" s="3"/>
      <c r="D5" s="3">
        <v>-1</v>
      </c>
      <c r="E5" s="3"/>
      <c r="F5" s="3"/>
      <c r="G5" s="3"/>
      <c r="H5" s="3"/>
      <c r="I5" s="3"/>
      <c r="J5" s="3"/>
      <c r="K5" s="3"/>
      <c r="L5" s="3"/>
      <c r="M5" s="21"/>
      <c r="N5" s="21"/>
    </row>
    <row r="6" spans="1:14" x14ac:dyDescent="0.2">
      <c r="A6" s="3" t="s">
        <v>3</v>
      </c>
      <c r="B6" s="3" t="s">
        <v>6</v>
      </c>
      <c r="C6" s="3"/>
      <c r="D6" s="3"/>
      <c r="E6" s="3">
        <v>-1</v>
      </c>
      <c r="F6" s="3"/>
      <c r="G6" s="3"/>
      <c r="H6" s="3"/>
      <c r="I6" s="3"/>
      <c r="J6" s="3"/>
      <c r="K6" s="3"/>
      <c r="L6" s="3"/>
      <c r="M6" s="21"/>
      <c r="N6" s="21"/>
    </row>
    <row r="7" spans="1:14" x14ac:dyDescent="0.2">
      <c r="A7" s="3" t="s">
        <v>12</v>
      </c>
      <c r="B7" s="3" t="s">
        <v>6</v>
      </c>
      <c r="C7" s="3"/>
      <c r="D7" s="3"/>
      <c r="E7" s="3"/>
      <c r="F7" s="3"/>
      <c r="G7" s="3"/>
      <c r="H7" s="3"/>
      <c r="I7" s="3">
        <v>-1</v>
      </c>
      <c r="J7" s="3">
        <v>-1</v>
      </c>
      <c r="K7" s="8">
        <f>4.9/1.1</f>
        <v>4.4545454545454541</v>
      </c>
      <c r="L7" s="3"/>
      <c r="M7" s="21"/>
      <c r="N7" s="21"/>
    </row>
    <row r="8" spans="1:14" x14ac:dyDescent="0.2">
      <c r="A8" s="3" t="s">
        <v>4</v>
      </c>
      <c r="B8" s="3" t="s">
        <v>7</v>
      </c>
      <c r="C8" s="3"/>
      <c r="D8" s="3"/>
      <c r="E8" s="3"/>
      <c r="F8" s="3">
        <v>-1</v>
      </c>
      <c r="G8" s="3"/>
      <c r="H8" s="3"/>
      <c r="I8" s="4">
        <f>1/0.99*0.75</f>
        <v>0.75757575757575757</v>
      </c>
      <c r="J8" s="3"/>
      <c r="K8" s="3"/>
      <c r="L8" s="3">
        <v>55</v>
      </c>
      <c r="M8" s="21"/>
      <c r="N8" s="21"/>
    </row>
    <row r="9" spans="1:14" x14ac:dyDescent="0.2">
      <c r="A9" s="3" t="s">
        <v>57</v>
      </c>
      <c r="B9" s="3" t="s">
        <v>6</v>
      </c>
      <c r="C9" s="3"/>
      <c r="D9" s="3"/>
      <c r="E9" s="3"/>
      <c r="F9" s="3"/>
      <c r="G9" s="3"/>
      <c r="H9" s="3"/>
      <c r="I9" s="4"/>
      <c r="J9" s="3"/>
      <c r="K9" s="3"/>
      <c r="L9" s="3"/>
      <c r="M9" s="21">
        <v>-1</v>
      </c>
      <c r="N9" s="21"/>
    </row>
    <row r="10" spans="1:14" x14ac:dyDescent="0.2">
      <c r="A10" s="3" t="s">
        <v>14</v>
      </c>
      <c r="B10" s="3" t="s">
        <v>11</v>
      </c>
      <c r="C10" s="6">
        <f>29308*0.00001621</f>
        <v>0.47508267999999998</v>
      </c>
      <c r="D10" s="6">
        <f>0.000001*9*16900</f>
        <v>0.15210000000000001</v>
      </c>
      <c r="E10" s="7">
        <f>41816*0.0000136</f>
        <v>0.56869760000000003</v>
      </c>
      <c r="F10" s="6">
        <v>0.06</v>
      </c>
      <c r="G10" s="7">
        <f>45998*0.0000097</f>
        <v>0.44618060000000004</v>
      </c>
      <c r="H10" s="6">
        <f>0.000001*-84*14500</f>
        <v>-1.218</v>
      </c>
      <c r="I10" s="5"/>
      <c r="J10" s="6">
        <f>J3/0.000277778*0.00005624</f>
        <v>1.3700450864516135E-2</v>
      </c>
      <c r="K10" s="3">
        <v>12.13</v>
      </c>
      <c r="L10" s="3"/>
      <c r="M10" s="21">
        <v>-1</v>
      </c>
      <c r="N10" s="21"/>
    </row>
    <row r="11" spans="1:14" x14ac:dyDescent="0.2">
      <c r="A11" s="3" t="s">
        <v>51</v>
      </c>
      <c r="B11" s="3" t="s">
        <v>10</v>
      </c>
      <c r="C11" s="6"/>
      <c r="D11" s="6"/>
      <c r="E11" s="6"/>
      <c r="F11" s="6"/>
      <c r="G11" s="6"/>
      <c r="H11" s="6"/>
      <c r="I11" s="5"/>
      <c r="J11" s="6"/>
      <c r="K11" s="27">
        <f>764000000/(607*365)</f>
        <v>3448.3536819299948</v>
      </c>
      <c r="L11" s="17">
        <f>650000*L8/(8760)</f>
        <v>4081.0502283105025</v>
      </c>
      <c r="M11" s="21"/>
      <c r="N11" s="21"/>
    </row>
    <row r="12" spans="1:14" x14ac:dyDescent="0.2">
      <c r="A12" s="3" t="s">
        <v>53</v>
      </c>
      <c r="B12" s="3" t="s">
        <v>54</v>
      </c>
      <c r="C12" s="6"/>
      <c r="D12" s="6"/>
      <c r="E12" s="6"/>
      <c r="F12" s="6"/>
      <c r="G12" s="6"/>
      <c r="H12" s="6"/>
      <c r="I12" s="5"/>
      <c r="J12" s="6"/>
      <c r="K12" s="25">
        <v>25</v>
      </c>
      <c r="L12" s="18">
        <v>10</v>
      </c>
      <c r="M12" s="21"/>
      <c r="N12" s="21"/>
    </row>
    <row r="13" spans="1:14" x14ac:dyDescent="0.2">
      <c r="A13" s="3" t="s">
        <v>56</v>
      </c>
      <c r="B13" s="3"/>
      <c r="C13" s="6"/>
      <c r="D13" s="6"/>
      <c r="E13" s="6"/>
      <c r="F13" s="6"/>
      <c r="G13" s="6"/>
      <c r="H13" s="6"/>
      <c r="I13" s="5"/>
      <c r="J13" s="6"/>
      <c r="K13" s="1">
        <v>0.1</v>
      </c>
      <c r="L13" s="8">
        <v>0.1</v>
      </c>
      <c r="M13" s="21"/>
      <c r="N13" s="21"/>
    </row>
    <row r="14" spans="1:14" x14ac:dyDescent="0.2">
      <c r="A14" s="3" t="s">
        <v>55</v>
      </c>
      <c r="B14" s="3"/>
      <c r="C14" s="6"/>
      <c r="D14" s="6"/>
      <c r="E14" s="6"/>
      <c r="F14" s="6"/>
      <c r="G14" s="6"/>
      <c r="H14" s="6"/>
      <c r="I14" s="5"/>
      <c r="J14" s="6"/>
      <c r="K14" s="26">
        <f>(K13*(1+K13)^K12/((1+K13)^K12-1))</f>
        <v>0.11016807219002084</v>
      </c>
      <c r="L14" s="4">
        <f>(L13*(1+L13)^L12/((1+L13)^L12-1))</f>
        <v>0.16274539488251155</v>
      </c>
      <c r="M14" s="21"/>
      <c r="N14" s="21"/>
    </row>
    <row r="15" spans="1:14" x14ac:dyDescent="0.2">
      <c r="A15" s="3" t="s">
        <v>52</v>
      </c>
      <c r="B15" s="3" t="s">
        <v>10</v>
      </c>
      <c r="C15" s="3">
        <f>250*0.95</f>
        <v>237.5</v>
      </c>
      <c r="D15" s="1">
        <v>400</v>
      </c>
      <c r="E15" s="3">
        <f>60*17.8</f>
        <v>1068</v>
      </c>
      <c r="F15" s="3">
        <v>60</v>
      </c>
      <c r="G15" s="3">
        <v>291.66900000000004</v>
      </c>
      <c r="H15" s="3">
        <f>49.2578*13</f>
        <v>640.35140000000001</v>
      </c>
      <c r="I15" s="3"/>
      <c r="J15" s="3"/>
      <c r="K15" s="27">
        <f>(30+39+2+1)*1000000/(607*365)</f>
        <v>324.97573965832413</v>
      </c>
      <c r="L15" s="3"/>
      <c r="M15" s="21"/>
      <c r="N15" s="23">
        <v>1.5</v>
      </c>
    </row>
    <row r="16" spans="1:14" x14ac:dyDescent="0.2">
      <c r="A16" s="3" t="s">
        <v>13</v>
      </c>
      <c r="B16" s="3" t="s">
        <v>6</v>
      </c>
      <c r="C16" s="3"/>
      <c r="D16" s="3"/>
      <c r="E16" s="3"/>
      <c r="F16" s="3"/>
      <c r="G16" s="3"/>
      <c r="H16" s="3"/>
      <c r="I16" s="3">
        <v>1</v>
      </c>
      <c r="J16" s="3">
        <v>1</v>
      </c>
      <c r="K16" s="3">
        <v>16.3</v>
      </c>
      <c r="L16" s="3">
        <v>9</v>
      </c>
      <c r="M16" s="21"/>
      <c r="N16" s="21">
        <v>-1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A207-36C8-455B-8B01-DF3AD48E0882}">
  <dimension ref="A1:B6"/>
  <sheetViews>
    <sheetView workbookViewId="0">
      <selection activeCell="E20" sqref="E20"/>
    </sheetView>
  </sheetViews>
  <sheetFormatPr baseColWidth="10" defaultRowHeight="15" x14ac:dyDescent="0.2"/>
  <sheetData>
    <row r="1" spans="1:2" x14ac:dyDescent="0.2">
      <c r="A1" s="12"/>
      <c r="B1" s="15" t="s">
        <v>47</v>
      </c>
    </row>
    <row r="2" spans="1:2" x14ac:dyDescent="0.2">
      <c r="A2" s="13" t="s">
        <v>2</v>
      </c>
      <c r="B2" s="14">
        <f>0.27778*120</f>
        <v>33.333600000000004</v>
      </c>
    </row>
    <row r="3" spans="1:2" x14ac:dyDescent="0.2">
      <c r="A3" s="13" t="s">
        <v>9</v>
      </c>
      <c r="B3" s="14">
        <f>0.27778*42</f>
        <v>11.666760000000002</v>
      </c>
    </row>
    <row r="4" spans="1:2" x14ac:dyDescent="0.2">
      <c r="A4" s="13" t="s">
        <v>0</v>
      </c>
      <c r="B4" s="14">
        <f>0.27778*23.9</f>
        <v>6.6389420000000001</v>
      </c>
    </row>
    <row r="5" spans="1:2" x14ac:dyDescent="0.2">
      <c r="A5" s="13" t="s">
        <v>1</v>
      </c>
      <c r="B5" s="14">
        <f>0.27778*16</f>
        <v>4.4444800000000004</v>
      </c>
    </row>
    <row r="6" spans="1:2" x14ac:dyDescent="0.2">
      <c r="A6" s="13" t="s">
        <v>3</v>
      </c>
      <c r="B6" s="14">
        <f>0.27778*42</f>
        <v>11.666760000000002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6D17-6166-40A9-953F-A236C50591E1}">
  <dimension ref="A1:C15"/>
  <sheetViews>
    <sheetView workbookViewId="0">
      <selection activeCell="C13" sqref="C13"/>
    </sheetView>
  </sheetViews>
  <sheetFormatPr baseColWidth="10" defaultRowHeight="15" x14ac:dyDescent="0.2"/>
  <cols>
    <col min="1" max="1" width="16.1640625" bestFit="1" customWidth="1"/>
    <col min="2" max="2" width="30.33203125" bestFit="1" customWidth="1"/>
    <col min="3" max="3" width="148.5" bestFit="1" customWidth="1"/>
  </cols>
  <sheetData>
    <row r="1" spans="1:3" x14ac:dyDescent="0.2">
      <c r="A1" t="s">
        <v>16</v>
      </c>
      <c r="B1" t="s">
        <v>17</v>
      </c>
      <c r="C1" t="s">
        <v>18</v>
      </c>
    </row>
    <row r="2" spans="1:3" x14ac:dyDescent="0.2">
      <c r="A2" s="11" t="s">
        <v>40</v>
      </c>
      <c r="C2" t="s">
        <v>29</v>
      </c>
    </row>
    <row r="3" spans="1:3" x14ac:dyDescent="0.2">
      <c r="A3" s="11" t="s">
        <v>40</v>
      </c>
      <c r="C3" t="s">
        <v>30</v>
      </c>
    </row>
    <row r="4" spans="1:3" x14ac:dyDescent="0.2">
      <c r="A4" s="11" t="s">
        <v>40</v>
      </c>
      <c r="C4" t="s">
        <v>31</v>
      </c>
    </row>
    <row r="5" spans="1:3" x14ac:dyDescent="0.2">
      <c r="A5" s="11" t="s">
        <v>40</v>
      </c>
      <c r="C5" t="s">
        <v>32</v>
      </c>
    </row>
    <row r="6" spans="1:3" x14ac:dyDescent="0.2">
      <c r="A6" s="11" t="s">
        <v>40</v>
      </c>
      <c r="C6" t="s">
        <v>33</v>
      </c>
    </row>
    <row r="7" spans="1:3" x14ac:dyDescent="0.2">
      <c r="A7" s="19" t="s">
        <v>41</v>
      </c>
      <c r="B7" s="19"/>
      <c r="C7" s="19" t="s">
        <v>34</v>
      </c>
    </row>
    <row r="8" spans="1:3" x14ac:dyDescent="0.2">
      <c r="A8" t="s">
        <v>42</v>
      </c>
      <c r="C8" t="s">
        <v>35</v>
      </c>
    </row>
    <row r="9" spans="1:3" x14ac:dyDescent="0.2">
      <c r="A9" t="s">
        <v>43</v>
      </c>
      <c r="C9" t="s">
        <v>36</v>
      </c>
    </row>
    <row r="10" spans="1:3" x14ac:dyDescent="0.2">
      <c r="A10" s="20" t="s">
        <v>44</v>
      </c>
      <c r="B10" s="20"/>
      <c r="C10" s="20" t="s">
        <v>37</v>
      </c>
    </row>
    <row r="11" spans="1:3" x14ac:dyDescent="0.2">
      <c r="A11" t="s">
        <v>45</v>
      </c>
      <c r="C11" t="s">
        <v>38</v>
      </c>
    </row>
    <row r="12" spans="1:3" x14ac:dyDescent="0.2">
      <c r="A12" t="s">
        <v>46</v>
      </c>
      <c r="C12" t="s">
        <v>39</v>
      </c>
    </row>
    <row r="13" spans="1:3" x14ac:dyDescent="0.2">
      <c r="A13" s="16" t="s">
        <v>50</v>
      </c>
      <c r="B13" s="16" t="s">
        <v>49</v>
      </c>
      <c r="C13" s="16" t="s">
        <v>48</v>
      </c>
    </row>
    <row r="14" spans="1:3" x14ac:dyDescent="0.2">
      <c r="A14" s="24" t="s">
        <v>60</v>
      </c>
      <c r="B14" s="24" t="s">
        <v>61</v>
      </c>
      <c r="C14" s="24" t="s">
        <v>59</v>
      </c>
    </row>
    <row r="15" spans="1:3" x14ac:dyDescent="0.2">
      <c r="A15" t="s">
        <v>63</v>
      </c>
      <c r="B15" t="s">
        <v>64</v>
      </c>
      <c r="C15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7DC7-3FA9-4644-A7FC-535374C66D32}">
  <dimension ref="A1:B1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s="9"/>
      <c r="B1" s="10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Technologies</vt:lpstr>
      <vt:lpstr>Conversion table</vt:lpstr>
      <vt:lpstr>Sources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Microsoft Office User</cp:lastModifiedBy>
  <dcterms:created xsi:type="dcterms:W3CDTF">2022-06-28T16:44:25Z</dcterms:created>
  <dcterms:modified xsi:type="dcterms:W3CDTF">2022-08-09T11:07:33Z</dcterms:modified>
</cp:coreProperties>
</file>