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ickdartois/Documents/Corps des Mines/3A/Mémoire 3A/Modèle/Energy-Alternatives-Planing/Models/Industry_model/Integrated_model/Data/"/>
    </mc:Choice>
  </mc:AlternateContent>
  <xr:revisionPtr revIDLastSave="0" documentId="13_ncr:1_{010E8619-2382-EE46-874B-4C70565C4F66}" xr6:coauthVersionLast="47" xr6:coauthVersionMax="47" xr10:uidLastSave="{00000000-0000-0000-0000-000000000000}"/>
  <bookViews>
    <workbookView xWindow="1280" yWindow="1960" windowWidth="24240" windowHeight="13500" xr2:uid="{84A246D0-33FC-874D-90B2-DA58406B461D}"/>
  </bookViews>
  <sheets>
    <sheet name="Feuil1" sheetId="1" r:id="rId1"/>
    <sheet name="Biomass and biogas for indus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31" i="1" s="1"/>
  <c r="E45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49" i="1" s="1"/>
  <c r="E36" i="1"/>
  <c r="E37" i="1"/>
  <c r="E38" i="1"/>
  <c r="E39" i="1"/>
  <c r="E40" i="1"/>
  <c r="E41" i="1"/>
  <c r="E42" i="1"/>
  <c r="E43" i="1"/>
  <c r="E44" i="1"/>
  <c r="E46" i="1"/>
  <c r="E47" i="1"/>
  <c r="E48" i="1"/>
  <c r="E50" i="1"/>
  <c r="E51" i="1"/>
  <c r="E52" i="1"/>
  <c r="E53" i="1"/>
  <c r="E54" i="1"/>
  <c r="E55" i="1"/>
  <c r="E56" i="1"/>
  <c r="E57" i="1"/>
  <c r="E16" i="1"/>
  <c r="E117" i="2"/>
  <c r="E118" i="2"/>
  <c r="E119" i="2"/>
  <c r="E120" i="2"/>
  <c r="E121" i="2"/>
  <c r="E122" i="2"/>
  <c r="E116" i="2"/>
  <c r="E124" i="2"/>
  <c r="E125" i="2"/>
  <c r="E126" i="2"/>
  <c r="E127" i="2"/>
  <c r="E128" i="2"/>
  <c r="E129" i="2"/>
  <c r="E123" i="2"/>
  <c r="E110" i="2"/>
  <c r="E111" i="2"/>
  <c r="E112" i="2"/>
  <c r="E113" i="2"/>
  <c r="E114" i="2"/>
  <c r="E115" i="2"/>
  <c r="E109" i="2"/>
  <c r="D103" i="2"/>
  <c r="D104" i="2"/>
  <c r="D105" i="2"/>
  <c r="D106" i="2"/>
  <c r="D107" i="2"/>
  <c r="D108" i="2"/>
  <c r="D102" i="2"/>
  <c r="E108" i="2"/>
  <c r="E107" i="2"/>
  <c r="E106" i="2"/>
  <c r="E105" i="2"/>
  <c r="E104" i="2"/>
  <c r="E103" i="2"/>
  <c r="E102" i="2"/>
  <c r="C117" i="2"/>
  <c r="C118" i="2"/>
  <c r="C119" i="2"/>
  <c r="C120" i="2"/>
  <c r="C121" i="2"/>
  <c r="C122" i="2"/>
  <c r="C116" i="2"/>
  <c r="C111" i="2"/>
  <c r="C112" i="2"/>
  <c r="C113" i="2"/>
  <c r="C114" i="2"/>
  <c r="C115" i="2"/>
  <c r="C110" i="2"/>
  <c r="C124" i="2"/>
  <c r="C125" i="2"/>
  <c r="C126" i="2"/>
  <c r="C127" i="2"/>
  <c r="C128" i="2"/>
  <c r="C129" i="2"/>
  <c r="C123" i="2"/>
  <c r="C103" i="2"/>
  <c r="C104" i="2"/>
  <c r="C105" i="2"/>
  <c r="C106" i="2"/>
  <c r="C107" i="2"/>
  <c r="C108" i="2"/>
  <c r="C102" i="2"/>
  <c r="D96" i="2"/>
  <c r="D95" i="2"/>
  <c r="D97" i="2"/>
  <c r="D98" i="2"/>
  <c r="D99" i="2"/>
  <c r="D94" i="2"/>
  <c r="C99" i="2"/>
  <c r="C98" i="2"/>
  <c r="C97" i="2"/>
  <c r="C96" i="2"/>
  <c r="C95" i="2"/>
  <c r="C94" i="2"/>
  <c r="C93" i="2"/>
  <c r="C45" i="2"/>
  <c r="C46" i="2"/>
  <c r="C47" i="2"/>
  <c r="C48" i="2"/>
  <c r="C49" i="2"/>
  <c r="C50" i="2"/>
  <c r="C44" i="2"/>
  <c r="D33" i="2" l="1"/>
  <c r="E32" i="2"/>
  <c r="D31" i="2"/>
  <c r="E31" i="2" s="1"/>
  <c r="G15" i="2"/>
  <c r="E6" i="1" s="1"/>
  <c r="G16" i="2"/>
  <c r="E7" i="1" s="1"/>
  <c r="G12" i="2"/>
  <c r="E3" i="1" s="1"/>
  <c r="G13" i="2"/>
  <c r="E4" i="1" s="1"/>
  <c r="G14" i="2"/>
  <c r="E5" i="1" s="1"/>
  <c r="G17" i="2"/>
  <c r="E8" i="1" s="1"/>
  <c r="G18" i="2"/>
  <c r="E9" i="1" s="1"/>
  <c r="G19" i="2"/>
  <c r="E10" i="1" s="1"/>
  <c r="G20" i="2"/>
  <c r="E11" i="1" s="1"/>
  <c r="G21" i="2"/>
  <c r="E12" i="1" s="1"/>
  <c r="G22" i="2"/>
  <c r="E13" i="1" s="1"/>
  <c r="G23" i="2"/>
  <c r="E14" i="1" s="1"/>
  <c r="G24" i="2"/>
  <c r="E15" i="1" s="1"/>
  <c r="G11" i="2"/>
  <c r="E2" i="1" s="1"/>
</calcChain>
</file>

<file path=xl/sharedStrings.xml><?xml version="1.0" encoding="utf-8"?>
<sst xmlns="http://schemas.openxmlformats.org/spreadsheetml/2006/main" count="467" uniqueCount="103">
  <si>
    <t>Technologies</t>
  </si>
  <si>
    <t>Forced_resource</t>
  </si>
  <si>
    <t>Max_capacity</t>
  </si>
  <si>
    <t>Unit</t>
  </si>
  <si>
    <t>MWh</t>
  </si>
  <si>
    <t>Biogas</t>
  </si>
  <si>
    <t>Biomass</t>
  </si>
  <si>
    <t>gas</t>
  </si>
  <si>
    <t>biomass</t>
  </si>
  <si>
    <t>Country</t>
  </si>
  <si>
    <t>Year</t>
  </si>
  <si>
    <t>FR</t>
  </si>
  <si>
    <t>ktoe</t>
  </si>
  <si>
    <t>BE</t>
  </si>
  <si>
    <t>CH</t>
  </si>
  <si>
    <t>DE</t>
  </si>
  <si>
    <t>ES</t>
  </si>
  <si>
    <t>GB</t>
  </si>
  <si>
    <t>IT</t>
  </si>
  <si>
    <t>Note : biomass includes waste</t>
  </si>
  <si>
    <t>TJ</t>
  </si>
  <si>
    <t>French biogas production</t>
  </si>
  <si>
    <t>Injection</t>
  </si>
  <si>
    <t>Electricity production</t>
  </si>
  <si>
    <t>TWh</t>
  </si>
  <si>
    <t>Total (estimated)</t>
  </si>
  <si>
    <t>Electric efficiency biogas</t>
  </si>
  <si>
    <t>Source PPE</t>
  </si>
  <si>
    <t>Sources</t>
  </si>
  <si>
    <t>PPE, p. 103</t>
  </si>
  <si>
    <t>https://www.ecologie.gouv.fr/sites/default/files/20200422%20Programmation%20pluriannuelle%20de%20l%27e%CC%81nergie.pdf</t>
  </si>
  <si>
    <t>https://www.syndicat-energies-renouvelables.fr/wp-content/uploads/basedoc/ser-panoramagazrenouvelable2021_web.pdf</t>
  </si>
  <si>
    <t>SER, panorama des gaz renouvelables</t>
  </si>
  <si>
    <t>SDES</t>
  </si>
  <si>
    <t>https://www.statistiques.developpement-durable.gouv.fr/tableau-de-bord-biogaz-pour-la-production-delectricite-quatrieme-trimestre-2021</t>
  </si>
  <si>
    <t>MTE</t>
  </si>
  <si>
    <t>https://www.ecologie.gouv.fr/biogaz</t>
  </si>
  <si>
    <t>District heating use in 2017 (TWh)</t>
  </si>
  <si>
    <t>PPE, scenario A 2028</t>
  </si>
  <si>
    <t>France Stratégie</t>
  </si>
  <si>
    <t>https://www.strategie.gouv.fr/publications/biomasse-agricole-ressources-potentiel-energetique</t>
  </si>
  <si>
    <t>European countries biogas production in 2015</t>
  </si>
  <si>
    <t>For biogas production in France</t>
  </si>
  <si>
    <t>For biogas european production</t>
  </si>
  <si>
    <t>https://www.sciencedirect.com/science/article/pii/S096014811830301X#bib20</t>
  </si>
  <si>
    <t>Scarlat et al.</t>
  </si>
  <si>
    <t>France</t>
  </si>
  <si>
    <t>Germany</t>
  </si>
  <si>
    <t>Turkey</t>
  </si>
  <si>
    <t>Spain</t>
  </si>
  <si>
    <t>Romania</t>
  </si>
  <si>
    <t>Poland</t>
  </si>
  <si>
    <t>Sweden</t>
  </si>
  <si>
    <t>Italy</t>
  </si>
  <si>
    <t>Finland</t>
  </si>
  <si>
    <t>Norway</t>
  </si>
  <si>
    <t>Austria</t>
  </si>
  <si>
    <t>Hungary</t>
  </si>
  <si>
    <t>Bulgaria</t>
  </si>
  <si>
    <t>Czechia</t>
  </si>
  <si>
    <t>Greece</t>
  </si>
  <si>
    <t>Netherlands</t>
  </si>
  <si>
    <t>Denmark</t>
  </si>
  <si>
    <t>Ireland</t>
  </si>
  <si>
    <t>Serbia</t>
  </si>
  <si>
    <t>Lithuania</t>
  </si>
  <si>
    <t>Latvia</t>
  </si>
  <si>
    <t>Portugal</t>
  </si>
  <si>
    <t>Belgium</t>
  </si>
  <si>
    <t>Switzerland</t>
  </si>
  <si>
    <t>Slovakia</t>
  </si>
  <si>
    <t>Croatia</t>
  </si>
  <si>
    <t>Slovenia</t>
  </si>
  <si>
    <t>Estonia</t>
  </si>
  <si>
    <t>Macedonia</t>
  </si>
  <si>
    <t>Albania</t>
  </si>
  <si>
    <t>Iceland</t>
  </si>
  <si>
    <t>Montenegro</t>
  </si>
  <si>
    <t>Cyprus</t>
  </si>
  <si>
    <t>Luxembourg</t>
  </si>
  <si>
    <t>Malta</t>
  </si>
  <si>
    <t>Liechtenstein</t>
  </si>
  <si>
    <t>United Kingdom</t>
  </si>
  <si>
    <t>Manure</t>
  </si>
  <si>
    <t>Pruning</t>
  </si>
  <si>
    <t>Agricultural residues</t>
  </si>
  <si>
    <t>Intermediate crops</t>
  </si>
  <si>
    <t>Industrial waste</t>
  </si>
  <si>
    <t>Green waste</t>
  </si>
  <si>
    <t>Forest wood and residues</t>
  </si>
  <si>
    <t>Source Engie</t>
  </si>
  <si>
    <t>For biogas potential in France</t>
  </si>
  <si>
    <t>For biogas potential in Europe</t>
  </si>
  <si>
    <t>Engie</t>
  </si>
  <si>
    <t>https://www.engie.com/sites/default/files/assets/documents/2021-07/ENGIE_20210618_Biogas_potential_and_costs_in_2050_report_1.pdf</t>
  </si>
  <si>
    <t>Biogas potential in 2050</t>
  </si>
  <si>
    <t>Pentential (wood excepted)</t>
  </si>
  <si>
    <t>Optimistic (Engie)</t>
  </si>
  <si>
    <t>Adjusted</t>
  </si>
  <si>
    <t>Projection</t>
  </si>
  <si>
    <t>Production (TWh)</t>
  </si>
  <si>
    <t>Part of industry</t>
  </si>
  <si>
    <t>Industry consumption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</si>
</sst>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57F6-B005-C745-8C20-7C8AA9E6F99A}">
  <dimension ref="A1:F57"/>
  <sheetViews>
    <sheetView tabSelected="1" workbookViewId="0">
      <selection activeCell="F1" sqref="F1"/>
    </sheetView>
  </sheetViews>
  <sheetFormatPr baseColWidth="10" defaultRowHeight="16" x14ac:dyDescent="0.2"/>
  <sheetData>
    <row r="1" spans="1:6" x14ac:dyDescent="0.2">
      <c r="A1" t="s">
        <v>10</v>
      </c>
      <c r="B1" t="s">
        <v>9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>
        <v>2015</v>
      </c>
      <c r="B2" t="s">
        <v>11</v>
      </c>
      <c r="C2" t="s">
        <v>5</v>
      </c>
      <c r="D2" t="s">
        <v>7</v>
      </c>
      <c r="E2">
        <f>'Biomass and biogas for industry'!G11</f>
        <v>638487</v>
      </c>
      <c r="F2" t="s">
        <v>4</v>
      </c>
    </row>
    <row r="3" spans="1:6" x14ac:dyDescent="0.2">
      <c r="A3">
        <v>2015</v>
      </c>
      <c r="B3" t="s">
        <v>11</v>
      </c>
      <c r="C3" t="s">
        <v>6</v>
      </c>
      <c r="D3" t="s">
        <v>8</v>
      </c>
      <c r="E3">
        <f>'Biomass and biogas for industry'!G12</f>
        <v>15224832.999999998</v>
      </c>
      <c r="F3" t="s">
        <v>4</v>
      </c>
    </row>
    <row r="4" spans="1:6" x14ac:dyDescent="0.2">
      <c r="A4">
        <v>2015</v>
      </c>
      <c r="B4" t="s">
        <v>13</v>
      </c>
      <c r="C4" t="s">
        <v>5</v>
      </c>
      <c r="D4" t="s">
        <v>7</v>
      </c>
      <c r="E4">
        <f>'Biomass and biogas for industry'!G13</f>
        <v>295402</v>
      </c>
      <c r="F4" t="s">
        <v>4</v>
      </c>
    </row>
    <row r="5" spans="1:6" x14ac:dyDescent="0.2">
      <c r="A5">
        <v>2015</v>
      </c>
      <c r="B5" t="s">
        <v>13</v>
      </c>
      <c r="C5" t="s">
        <v>6</v>
      </c>
      <c r="D5" t="s">
        <v>8</v>
      </c>
      <c r="E5">
        <f>'Biomass and biogas for industry'!G14</f>
        <v>9141180</v>
      </c>
      <c r="F5" t="s">
        <v>4</v>
      </c>
    </row>
    <row r="6" spans="1:6" x14ac:dyDescent="0.2">
      <c r="A6">
        <v>2015</v>
      </c>
      <c r="B6" t="s">
        <v>14</v>
      </c>
      <c r="C6" t="s">
        <v>5</v>
      </c>
      <c r="D6" t="s">
        <v>7</v>
      </c>
      <c r="E6">
        <f>'Biomass and biogas for industry'!G15</f>
        <v>0</v>
      </c>
      <c r="F6" t="s">
        <v>4</v>
      </c>
    </row>
    <row r="7" spans="1:6" x14ac:dyDescent="0.2">
      <c r="A7">
        <v>2015</v>
      </c>
      <c r="B7" t="s">
        <v>14</v>
      </c>
      <c r="C7" t="s">
        <v>6</v>
      </c>
      <c r="D7" t="s">
        <v>8</v>
      </c>
      <c r="E7">
        <f>'Biomass and biogas for industry'!G16</f>
        <v>3341137.84</v>
      </c>
      <c r="F7" t="s">
        <v>4</v>
      </c>
    </row>
    <row r="8" spans="1:6" x14ac:dyDescent="0.2">
      <c r="A8">
        <v>2015</v>
      </c>
      <c r="B8" t="s">
        <v>15</v>
      </c>
      <c r="C8" t="s">
        <v>5</v>
      </c>
      <c r="D8" t="s">
        <v>7</v>
      </c>
      <c r="E8">
        <f>'Biomass and biogas for industry'!G17</f>
        <v>700126</v>
      </c>
      <c r="F8" t="s">
        <v>4</v>
      </c>
    </row>
    <row r="9" spans="1:6" x14ac:dyDescent="0.2">
      <c r="A9">
        <v>2015</v>
      </c>
      <c r="B9" t="s">
        <v>15</v>
      </c>
      <c r="C9" t="s">
        <v>6</v>
      </c>
      <c r="D9" t="s">
        <v>8</v>
      </c>
      <c r="E9">
        <f>'Biomass and biogas for industry'!G18</f>
        <v>41462113</v>
      </c>
      <c r="F9" t="s">
        <v>4</v>
      </c>
    </row>
    <row r="10" spans="1:6" x14ac:dyDescent="0.2">
      <c r="A10">
        <v>2015</v>
      </c>
      <c r="B10" t="s">
        <v>16</v>
      </c>
      <c r="C10" t="s">
        <v>5</v>
      </c>
      <c r="D10" t="s">
        <v>7</v>
      </c>
      <c r="E10">
        <f>'Biomass and biogas for industry'!G19</f>
        <v>538469</v>
      </c>
      <c r="F10" t="s">
        <v>4</v>
      </c>
    </row>
    <row r="11" spans="1:6" x14ac:dyDescent="0.2">
      <c r="A11">
        <v>2015</v>
      </c>
      <c r="B11" t="s">
        <v>16</v>
      </c>
      <c r="C11" t="s">
        <v>6</v>
      </c>
      <c r="D11" t="s">
        <v>8</v>
      </c>
      <c r="E11">
        <f>'Biomass and biogas for industry'!G20</f>
        <v>14511914</v>
      </c>
      <c r="F11" t="s">
        <v>4</v>
      </c>
    </row>
    <row r="12" spans="1:6" x14ac:dyDescent="0.2">
      <c r="A12">
        <v>2015</v>
      </c>
      <c r="B12" t="s">
        <v>17</v>
      </c>
      <c r="C12" t="s">
        <v>5</v>
      </c>
      <c r="D12" t="s">
        <v>7</v>
      </c>
      <c r="E12">
        <f>'Biomass and biogas for industry'!G21</f>
        <v>146538</v>
      </c>
      <c r="F12" t="s">
        <v>4</v>
      </c>
    </row>
    <row r="13" spans="1:6" x14ac:dyDescent="0.2">
      <c r="A13">
        <v>2015</v>
      </c>
      <c r="B13" t="s">
        <v>17</v>
      </c>
      <c r="C13" t="s">
        <v>6</v>
      </c>
      <c r="D13" t="s">
        <v>8</v>
      </c>
      <c r="E13">
        <f>'Biomass and biogas for industry'!G22</f>
        <v>10634472</v>
      </c>
      <c r="F13" t="s">
        <v>4</v>
      </c>
    </row>
    <row r="14" spans="1:6" x14ac:dyDescent="0.2">
      <c r="A14">
        <v>2015</v>
      </c>
      <c r="B14" t="s">
        <v>18</v>
      </c>
      <c r="C14" t="s">
        <v>5</v>
      </c>
      <c r="D14" t="s">
        <v>7</v>
      </c>
      <c r="E14">
        <f>'Biomass and biogas for industry'!G23</f>
        <v>230274</v>
      </c>
      <c r="F14" t="s">
        <v>4</v>
      </c>
    </row>
    <row r="15" spans="1:6" x14ac:dyDescent="0.2">
      <c r="A15">
        <v>2015</v>
      </c>
      <c r="B15" t="s">
        <v>18</v>
      </c>
      <c r="C15" t="s">
        <v>6</v>
      </c>
      <c r="D15" t="s">
        <v>8</v>
      </c>
      <c r="E15">
        <f>'Biomass and biogas for industry'!G24</f>
        <v>7440873.9999999991</v>
      </c>
      <c r="F15" t="s">
        <v>4</v>
      </c>
    </row>
    <row r="16" spans="1:6" x14ac:dyDescent="0.2">
      <c r="A16">
        <v>2030</v>
      </c>
      <c r="B16" t="s">
        <v>11</v>
      </c>
      <c r="C16" t="s">
        <v>5</v>
      </c>
      <c r="D16" t="s">
        <v>7</v>
      </c>
      <c r="E16">
        <f>IF(C16="Biogas",1000000*SUMIFS('Biomass and biogas for industry'!E$102:E$129,'Biomass and biogas for industry'!A$102:A$129,Feuil1!A16,'Biomass and biogas for industry'!B$102:B$129,Feuil1!B16),E2)</f>
        <v>5959388.6339999996</v>
      </c>
      <c r="F16" t="s">
        <v>4</v>
      </c>
    </row>
    <row r="17" spans="1:6" x14ac:dyDescent="0.2">
      <c r="A17">
        <v>2030</v>
      </c>
      <c r="B17" t="s">
        <v>11</v>
      </c>
      <c r="C17" t="s">
        <v>6</v>
      </c>
      <c r="D17" t="s">
        <v>8</v>
      </c>
      <c r="E17">
        <f>IF(C17="Biogas",1000000*SUMIFS('Biomass and biogas for industry'!E$102:E$129,'Biomass and biogas for industry'!A$102:A$129,Feuil1!A17,'Biomass and biogas for industry'!B$102:B$129,Feuil1!B17),E3)</f>
        <v>15224832.999999998</v>
      </c>
      <c r="F17" t="s">
        <v>4</v>
      </c>
    </row>
    <row r="18" spans="1:6" x14ac:dyDescent="0.2">
      <c r="A18">
        <v>2030</v>
      </c>
      <c r="B18" t="s">
        <v>13</v>
      </c>
      <c r="C18" t="s">
        <v>5</v>
      </c>
      <c r="D18" t="s">
        <v>7</v>
      </c>
      <c r="E18">
        <f>IF(C18="Biogas",1000000*SUMIFS('Biomass and biogas for industry'!E$102:E$129,'Biomass and biogas for industry'!A$102:A$129,Feuil1!A18,'Biomass and biogas for industry'!B$102:B$129,Feuil1!B18),E4)</f>
        <v>636916.195158822</v>
      </c>
      <c r="F18" t="s">
        <v>4</v>
      </c>
    </row>
    <row r="19" spans="1:6" x14ac:dyDescent="0.2">
      <c r="A19">
        <v>2030</v>
      </c>
      <c r="B19" t="s">
        <v>13</v>
      </c>
      <c r="C19" t="s">
        <v>6</v>
      </c>
      <c r="D19" t="s">
        <v>8</v>
      </c>
      <c r="E19">
        <f>IF(C19="Biogas",1000000*SUMIFS('Biomass and biogas for industry'!E$102:E$129,'Biomass and biogas for industry'!A$102:A$129,Feuil1!A19,'Biomass and biogas for industry'!B$102:B$129,Feuil1!B19),E5)</f>
        <v>9141180</v>
      </c>
      <c r="F19" t="s">
        <v>4</v>
      </c>
    </row>
    <row r="20" spans="1:6" x14ac:dyDescent="0.2">
      <c r="A20">
        <v>2030</v>
      </c>
      <c r="B20" t="s">
        <v>14</v>
      </c>
      <c r="C20" t="s">
        <v>5</v>
      </c>
      <c r="D20" t="s">
        <v>7</v>
      </c>
      <c r="E20">
        <f>IF(C20="Biogas",1000000*SUMIFS('Biomass and biogas for industry'!E$102:E$129,'Biomass and biogas for industry'!A$102:A$129,Feuil1!A20,'Biomass and biogas for industry'!B$102:B$129,Feuil1!B20),E6)</f>
        <v>192981.56726177203</v>
      </c>
      <c r="F20" t="s">
        <v>4</v>
      </c>
    </row>
    <row r="21" spans="1:6" x14ac:dyDescent="0.2">
      <c r="A21">
        <v>2030</v>
      </c>
      <c r="B21" t="s">
        <v>14</v>
      </c>
      <c r="C21" t="s">
        <v>6</v>
      </c>
      <c r="D21" t="s">
        <v>8</v>
      </c>
      <c r="E21">
        <f>IF(C21="Biogas",1000000*SUMIFS('Biomass and biogas for industry'!E$102:E$129,'Biomass and biogas for industry'!A$102:A$129,Feuil1!A21,'Biomass and biogas for industry'!B$102:B$129,Feuil1!B21),E7)</f>
        <v>3341137.84</v>
      </c>
      <c r="F21" t="s">
        <v>4</v>
      </c>
    </row>
    <row r="22" spans="1:6" x14ac:dyDescent="0.2">
      <c r="A22">
        <v>2030</v>
      </c>
      <c r="B22" t="s">
        <v>15</v>
      </c>
      <c r="C22" t="s">
        <v>5</v>
      </c>
      <c r="D22" t="s">
        <v>7</v>
      </c>
      <c r="E22">
        <f>IF(C22="Biogas",1000000*SUMIFS('Biomass and biogas for industry'!E$102:E$129,'Biomass and biogas for industry'!A$102:A$129,Feuil1!A22,'Biomass and biogas for industry'!B$102:B$129,Feuil1!B22),E8)</f>
        <v>1622256.2639655292</v>
      </c>
      <c r="F22" t="s">
        <v>4</v>
      </c>
    </row>
    <row r="23" spans="1:6" x14ac:dyDescent="0.2">
      <c r="A23">
        <v>2030</v>
      </c>
      <c r="B23" t="s">
        <v>15</v>
      </c>
      <c r="C23" t="s">
        <v>6</v>
      </c>
      <c r="D23" t="s">
        <v>8</v>
      </c>
      <c r="E23">
        <f>IF(C23="Biogas",1000000*SUMIFS('Biomass and biogas for industry'!E$102:E$129,'Biomass and biogas for industry'!A$102:A$129,Feuil1!A23,'Biomass and biogas for industry'!B$102:B$129,Feuil1!B23),E9)</f>
        <v>41462113</v>
      </c>
      <c r="F23" t="s">
        <v>4</v>
      </c>
    </row>
    <row r="24" spans="1:6" x14ac:dyDescent="0.2">
      <c r="A24">
        <v>2030</v>
      </c>
      <c r="B24" t="s">
        <v>16</v>
      </c>
      <c r="C24" t="s">
        <v>5</v>
      </c>
      <c r="D24" t="s">
        <v>7</v>
      </c>
      <c r="E24">
        <f>IF(C24="Biogas",1000000*SUMIFS('Biomass and biogas for industry'!E$102:E$129,'Biomass and biogas for industry'!A$102:A$129,Feuil1!A24,'Biomass and biogas for industry'!B$102:B$129,Feuil1!B24),E10)</f>
        <v>4603306.9542679759</v>
      </c>
      <c r="F24" t="s">
        <v>4</v>
      </c>
    </row>
    <row r="25" spans="1:6" x14ac:dyDescent="0.2">
      <c r="A25">
        <v>2030</v>
      </c>
      <c r="B25" t="s">
        <v>16</v>
      </c>
      <c r="C25" t="s">
        <v>6</v>
      </c>
      <c r="D25" t="s">
        <v>8</v>
      </c>
      <c r="E25">
        <f>IF(C25="Biogas",1000000*SUMIFS('Biomass and biogas for industry'!E$102:E$129,'Biomass and biogas for industry'!A$102:A$129,Feuil1!A25,'Biomass and biogas for industry'!B$102:B$129,Feuil1!B25),E11)</f>
        <v>14511914</v>
      </c>
      <c r="F25" t="s">
        <v>4</v>
      </c>
    </row>
    <row r="26" spans="1:6" x14ac:dyDescent="0.2">
      <c r="A26">
        <v>2030</v>
      </c>
      <c r="B26" t="s">
        <v>17</v>
      </c>
      <c r="C26" t="s">
        <v>5</v>
      </c>
      <c r="D26" t="s">
        <v>7</v>
      </c>
      <c r="E26">
        <f>IF(C26="Biogas",1000000*SUMIFS('Biomass and biogas for industry'!E$102:E$129,'Biomass and biogas for industry'!A$102:A$129,Feuil1!A26,'Biomass and biogas for industry'!B$102:B$129,Feuil1!B26),E12)</f>
        <v>1563608.6242252507</v>
      </c>
      <c r="F26" t="s">
        <v>4</v>
      </c>
    </row>
    <row r="27" spans="1:6" x14ac:dyDescent="0.2">
      <c r="A27">
        <v>2030</v>
      </c>
      <c r="B27" t="s">
        <v>17</v>
      </c>
      <c r="C27" t="s">
        <v>6</v>
      </c>
      <c r="D27" t="s">
        <v>8</v>
      </c>
      <c r="E27">
        <f>IF(C27="Biogas",1000000*SUMIFS('Biomass and biogas for industry'!E$102:E$129,'Biomass and biogas for industry'!A$102:A$129,Feuil1!A27,'Biomass and biogas for industry'!B$102:B$129,Feuil1!B27),E13)</f>
        <v>10634472</v>
      </c>
      <c r="F27" t="s">
        <v>4</v>
      </c>
    </row>
    <row r="28" spans="1:6" x14ac:dyDescent="0.2">
      <c r="A28">
        <v>2030</v>
      </c>
      <c r="B28" t="s">
        <v>18</v>
      </c>
      <c r="C28" t="s">
        <v>5</v>
      </c>
      <c r="D28" t="s">
        <v>7</v>
      </c>
      <c r="E28">
        <f>IF(C28="Biogas",1000000*SUMIFS('Biomass and biogas for industry'!E$102:E$129,'Biomass and biogas for industry'!A$102:A$129,Feuil1!A28,'Biomass and biogas for industry'!B$102:B$129,Feuil1!B28),E14)</f>
        <v>1587578.3270010394</v>
      </c>
      <c r="F28" t="s">
        <v>4</v>
      </c>
    </row>
    <row r="29" spans="1:6" x14ac:dyDescent="0.2">
      <c r="A29">
        <v>2030</v>
      </c>
      <c r="B29" t="s">
        <v>18</v>
      </c>
      <c r="C29" t="s">
        <v>6</v>
      </c>
      <c r="D29" t="s">
        <v>8</v>
      </c>
      <c r="E29">
        <f>IF(C29="Biogas",1000000*SUMIFS('Biomass and biogas for industry'!E$102:E$129,'Biomass and biogas for industry'!A$102:A$129,Feuil1!A29,'Biomass and biogas for industry'!B$102:B$129,Feuil1!B29),E15)</f>
        <v>7440873.9999999991</v>
      </c>
      <c r="F29" t="s">
        <v>4</v>
      </c>
    </row>
    <row r="30" spans="1:6" x14ac:dyDescent="0.2">
      <c r="A30">
        <v>2040</v>
      </c>
      <c r="B30" t="s">
        <v>11</v>
      </c>
      <c r="C30" t="s">
        <v>5</v>
      </c>
      <c r="D30" t="s">
        <v>7</v>
      </c>
      <c r="E30">
        <f>IF(C30="Biogas",1000000*SUMIFS('Biomass and biogas for industry'!E$102:E$129,'Biomass and biogas for industry'!A$102:A$129,Feuil1!A30,'Biomass and biogas for industry'!B$102:B$129,Feuil1!B30),E16)</f>
        <v>27979694.317000002</v>
      </c>
      <c r="F30" t="s">
        <v>4</v>
      </c>
    </row>
    <row r="31" spans="1:6" x14ac:dyDescent="0.2">
      <c r="A31">
        <v>2040</v>
      </c>
      <c r="B31" t="s">
        <v>11</v>
      </c>
      <c r="C31" t="s">
        <v>6</v>
      </c>
      <c r="D31" t="s">
        <v>8</v>
      </c>
      <c r="E31">
        <f>IF(C31="Biogas",1000000*SUMIFS('Biomass and biogas for industry'!E$102:E$129,'Biomass and biogas for industry'!A$102:A$129,Feuil1!A31,'Biomass and biogas for industry'!B$102:B$129,Feuil1!B31),E17)</f>
        <v>15224832.999999998</v>
      </c>
      <c r="F31" t="s">
        <v>4</v>
      </c>
    </row>
    <row r="32" spans="1:6" x14ac:dyDescent="0.2">
      <c r="A32">
        <v>2040</v>
      </c>
      <c r="B32" t="s">
        <v>13</v>
      </c>
      <c r="C32" t="s">
        <v>5</v>
      </c>
      <c r="D32" t="s">
        <v>7</v>
      </c>
      <c r="E32">
        <f>IF(C32="Biogas",1000000*SUMIFS('Biomass and biogas for industry'!E$102:E$129,'Biomass and biogas for industry'!A$102:A$129,Feuil1!A32,'Biomass and biogas for industry'!B$102:B$129,Feuil1!B32),E18)</f>
        <v>2481712.0756230769</v>
      </c>
      <c r="F32" t="s">
        <v>4</v>
      </c>
    </row>
    <row r="33" spans="1:6" x14ac:dyDescent="0.2">
      <c r="A33">
        <v>2040</v>
      </c>
      <c r="B33" t="s">
        <v>13</v>
      </c>
      <c r="C33" t="s">
        <v>6</v>
      </c>
      <c r="D33" t="s">
        <v>8</v>
      </c>
      <c r="E33">
        <f>IF(C33="Biogas",1000000*SUMIFS('Biomass and biogas for industry'!E$102:E$129,'Biomass and biogas for industry'!A$102:A$129,Feuil1!A33,'Biomass and biogas for industry'!B$102:B$129,Feuil1!B33),E19)</f>
        <v>9141180</v>
      </c>
      <c r="F33" t="s">
        <v>4</v>
      </c>
    </row>
    <row r="34" spans="1:6" x14ac:dyDescent="0.2">
      <c r="A34">
        <v>2040</v>
      </c>
      <c r="B34" t="s">
        <v>14</v>
      </c>
      <c r="C34" t="s">
        <v>5</v>
      </c>
      <c r="D34" t="s">
        <v>7</v>
      </c>
      <c r="E34">
        <f>IF(C34="Biogas",1000000*SUMIFS('Biomass and biogas for industry'!E$102:E$129,'Biomass and biogas for industry'!A$102:A$129,Feuil1!A34,'Biomass and biogas for industry'!B$102:B$129,Feuil1!B34),E20)</f>
        <v>1265233.8451826312</v>
      </c>
      <c r="F34" t="s">
        <v>4</v>
      </c>
    </row>
    <row r="35" spans="1:6" x14ac:dyDescent="0.2">
      <c r="A35">
        <v>2040</v>
      </c>
      <c r="B35" t="s">
        <v>14</v>
      </c>
      <c r="C35" t="s">
        <v>6</v>
      </c>
      <c r="D35" t="s">
        <v>8</v>
      </c>
      <c r="E35">
        <f>IF(C35="Biogas",1000000*SUMIFS('Biomass and biogas for industry'!E$102:E$129,'Biomass and biogas for industry'!A$102:A$129,Feuil1!A35,'Biomass and biogas for industry'!B$102:B$129,Feuil1!B35),E21)</f>
        <v>3341137.84</v>
      </c>
      <c r="F35" t="s">
        <v>4</v>
      </c>
    </row>
    <row r="36" spans="1:6" x14ac:dyDescent="0.2">
      <c r="A36">
        <v>2040</v>
      </c>
      <c r="B36" t="s">
        <v>15</v>
      </c>
      <c r="C36" t="s">
        <v>5</v>
      </c>
      <c r="D36" t="s">
        <v>7</v>
      </c>
      <c r="E36">
        <f>IF(C36="Biogas",1000000*SUMIFS('Biomass and biogas for industry'!E$102:E$129,'Biomass and biogas for industry'!A$102:A$129,Feuil1!A36,'Biomass and biogas for industry'!B$102:B$129,Feuil1!B36),E22)</f>
        <v>27708628.131982766</v>
      </c>
      <c r="F36" t="s">
        <v>4</v>
      </c>
    </row>
    <row r="37" spans="1:6" x14ac:dyDescent="0.2">
      <c r="A37">
        <v>2040</v>
      </c>
      <c r="B37" t="s">
        <v>15</v>
      </c>
      <c r="C37" t="s">
        <v>6</v>
      </c>
      <c r="D37" t="s">
        <v>8</v>
      </c>
      <c r="E37">
        <f>IF(C37="Biogas",1000000*SUMIFS('Biomass and biogas for industry'!E$102:E$129,'Biomass and biogas for industry'!A$102:A$129,Feuil1!A37,'Biomass and biogas for industry'!B$102:B$129,Feuil1!B37),E23)</f>
        <v>41462113</v>
      </c>
      <c r="F37" t="s">
        <v>4</v>
      </c>
    </row>
    <row r="38" spans="1:6" x14ac:dyDescent="0.2">
      <c r="A38">
        <v>2040</v>
      </c>
      <c r="B38" t="s">
        <v>16</v>
      </c>
      <c r="C38" t="s">
        <v>5</v>
      </c>
      <c r="D38" t="s">
        <v>7</v>
      </c>
      <c r="E38">
        <f>IF(C38="Biogas",1000000*SUMIFS('Biomass and biogas for industry'!E$102:E$129,'Biomass and biogas for industry'!A$102:A$129,Feuil1!A38,'Biomass and biogas for industry'!B$102:B$129,Feuil1!B38),E24)</f>
        <v>20964537.404604081</v>
      </c>
      <c r="F38" t="s">
        <v>4</v>
      </c>
    </row>
    <row r="39" spans="1:6" x14ac:dyDescent="0.2">
      <c r="A39">
        <v>2040</v>
      </c>
      <c r="B39" t="s">
        <v>16</v>
      </c>
      <c r="C39" t="s">
        <v>6</v>
      </c>
      <c r="D39" t="s">
        <v>8</v>
      </c>
      <c r="E39">
        <f>IF(C39="Biogas",1000000*SUMIFS('Biomass and biogas for industry'!E$102:E$129,'Biomass and biogas for industry'!A$102:A$129,Feuil1!A39,'Biomass and biogas for industry'!B$102:B$129,Feuil1!B39),E25)</f>
        <v>14511914</v>
      </c>
      <c r="F39" t="s">
        <v>4</v>
      </c>
    </row>
    <row r="40" spans="1:6" x14ac:dyDescent="0.2">
      <c r="A40">
        <v>2040</v>
      </c>
      <c r="B40" t="s">
        <v>17</v>
      </c>
      <c r="C40" t="s">
        <v>5</v>
      </c>
      <c r="D40" t="s">
        <v>7</v>
      </c>
      <c r="E40">
        <f>IF(C40="Biogas",1000000*SUMIFS('Biomass and biogas for industry'!E$102:E$129,'Biomass and biogas for industry'!A$102:A$129,Feuil1!A40,'Biomass and biogas for industry'!B$102:B$129,Feuil1!B40),E26)</f>
        <v>13571677.261415698</v>
      </c>
      <c r="F40" t="s">
        <v>4</v>
      </c>
    </row>
    <row r="41" spans="1:6" x14ac:dyDescent="0.2">
      <c r="A41">
        <v>2040</v>
      </c>
      <c r="B41" t="s">
        <v>17</v>
      </c>
      <c r="C41" t="s">
        <v>6</v>
      </c>
      <c r="D41" t="s">
        <v>8</v>
      </c>
      <c r="E41">
        <f>IF(C41="Biogas",1000000*SUMIFS('Biomass and biogas for industry'!E$102:E$129,'Biomass and biogas for industry'!A$102:A$129,Feuil1!A41,'Biomass and biogas for industry'!B$102:B$129,Feuil1!B41),E27)</f>
        <v>10634472</v>
      </c>
      <c r="F41" t="s">
        <v>4</v>
      </c>
    </row>
    <row r="42" spans="1:6" x14ac:dyDescent="0.2">
      <c r="A42">
        <v>2040</v>
      </c>
      <c r="B42" t="s">
        <v>18</v>
      </c>
      <c r="C42" t="s">
        <v>5</v>
      </c>
      <c r="D42" t="s">
        <v>7</v>
      </c>
      <c r="E42">
        <f>IF(C42="Biogas",1000000*SUMIFS('Biomass and biogas for industry'!E$102:E$129,'Biomass and biogas for industry'!A$102:A$129,Feuil1!A42,'Biomass and biogas for industry'!B$102:B$129,Feuil1!B42),E28)</f>
        <v>12212933.113173643</v>
      </c>
      <c r="F42" t="s">
        <v>4</v>
      </c>
    </row>
    <row r="43" spans="1:6" x14ac:dyDescent="0.2">
      <c r="A43">
        <v>2040</v>
      </c>
      <c r="B43" t="s">
        <v>18</v>
      </c>
      <c r="C43" t="s">
        <v>6</v>
      </c>
      <c r="D43" t="s">
        <v>8</v>
      </c>
      <c r="E43">
        <f>IF(C43="Biogas",1000000*SUMIFS('Biomass and biogas for industry'!E$102:E$129,'Biomass and biogas for industry'!A$102:A$129,Feuil1!A43,'Biomass and biogas for industry'!B$102:B$129,Feuil1!B43),E29)</f>
        <v>7440873.9999999991</v>
      </c>
      <c r="F43" t="s">
        <v>4</v>
      </c>
    </row>
    <row r="44" spans="1:6" x14ac:dyDescent="0.2">
      <c r="A44">
        <v>2050</v>
      </c>
      <c r="B44" t="s">
        <v>11</v>
      </c>
      <c r="C44" t="s">
        <v>5</v>
      </c>
      <c r="D44" t="s">
        <v>7</v>
      </c>
      <c r="E44">
        <f>IF(C44="Biogas",1000000*SUMIFS('Biomass and biogas for industry'!E$102:E$129,'Biomass and biogas for industry'!A$102:A$129,Feuil1!A44,'Biomass and biogas for industry'!B$102:B$129,Feuil1!B44),E30)</f>
        <v>50000000</v>
      </c>
      <c r="F44" t="s">
        <v>4</v>
      </c>
    </row>
    <row r="45" spans="1:6" x14ac:dyDescent="0.2">
      <c r="A45">
        <v>2050</v>
      </c>
      <c r="B45" t="s">
        <v>11</v>
      </c>
      <c r="C45" t="s">
        <v>6</v>
      </c>
      <c r="D45" t="s">
        <v>8</v>
      </c>
      <c r="E45">
        <f>IF(C45="Biogas",1000000*SUMIFS('Biomass and biogas for industry'!E$102:E$129,'Biomass and biogas for industry'!A$102:A$129,Feuil1!A45,'Biomass and biogas for industry'!B$102:B$129,Feuil1!B45),E31)</f>
        <v>15224832.999999998</v>
      </c>
      <c r="F45" t="s">
        <v>4</v>
      </c>
    </row>
    <row r="46" spans="1:6" x14ac:dyDescent="0.2">
      <c r="A46">
        <v>2050</v>
      </c>
      <c r="B46" t="s">
        <v>13</v>
      </c>
      <c r="C46" t="s">
        <v>5</v>
      </c>
      <c r="D46" t="s">
        <v>7</v>
      </c>
      <c r="E46">
        <f>IF(C46="Biogas",1000000*SUMIFS('Biomass and biogas for industry'!E$102:E$129,'Biomass and biogas for industry'!A$102:A$129,Feuil1!A46,'Biomass and biogas for industry'!B$102:B$129,Feuil1!B46),E32)</f>
        <v>4326507.9560873322</v>
      </c>
      <c r="F46" t="s">
        <v>4</v>
      </c>
    </row>
    <row r="47" spans="1:6" x14ac:dyDescent="0.2">
      <c r="A47">
        <v>2050</v>
      </c>
      <c r="B47" t="s">
        <v>13</v>
      </c>
      <c r="C47" t="s">
        <v>6</v>
      </c>
      <c r="D47" t="s">
        <v>8</v>
      </c>
      <c r="E47">
        <f>IF(C47="Biogas",1000000*SUMIFS('Biomass and biogas for industry'!E$102:E$129,'Biomass and biogas for industry'!A$102:A$129,Feuil1!A47,'Biomass and biogas for industry'!B$102:B$129,Feuil1!B47),E33)</f>
        <v>9141180</v>
      </c>
      <c r="F47" t="s">
        <v>4</v>
      </c>
    </row>
    <row r="48" spans="1:6" x14ac:dyDescent="0.2">
      <c r="A48">
        <v>2050</v>
      </c>
      <c r="B48" t="s">
        <v>14</v>
      </c>
      <c r="C48" t="s">
        <v>5</v>
      </c>
      <c r="D48" t="s">
        <v>7</v>
      </c>
      <c r="E48">
        <f>IF(C48="Biogas",1000000*SUMIFS('Biomass and biogas for industry'!E$102:E$129,'Biomass and biogas for industry'!A$102:A$129,Feuil1!A48,'Biomass and biogas for industry'!B$102:B$129,Feuil1!B48),E34)</f>
        <v>2337486.1231034906</v>
      </c>
      <c r="F48" t="s">
        <v>4</v>
      </c>
    </row>
    <row r="49" spans="1:6" x14ac:dyDescent="0.2">
      <c r="A49">
        <v>2050</v>
      </c>
      <c r="B49" t="s">
        <v>14</v>
      </c>
      <c r="C49" t="s">
        <v>6</v>
      </c>
      <c r="D49" t="s">
        <v>8</v>
      </c>
      <c r="E49">
        <f>IF(C49="Biogas",1000000*SUMIFS('Biomass and biogas for industry'!E$102:E$129,'Biomass and biogas for industry'!A$102:A$129,Feuil1!A49,'Biomass and biogas for industry'!B$102:B$129,Feuil1!B49),E35)</f>
        <v>3341137.84</v>
      </c>
      <c r="F49" t="s">
        <v>4</v>
      </c>
    </row>
    <row r="50" spans="1:6" x14ac:dyDescent="0.2">
      <c r="A50">
        <v>2050</v>
      </c>
      <c r="B50" t="s">
        <v>15</v>
      </c>
      <c r="C50" t="s">
        <v>5</v>
      </c>
      <c r="D50" t="s">
        <v>7</v>
      </c>
      <c r="E50">
        <f>IF(C50="Biogas",1000000*SUMIFS('Biomass and biogas for industry'!E$102:E$129,'Biomass and biogas for industry'!A$102:A$129,Feuil1!A50,'Biomass and biogas for industry'!B$102:B$129,Feuil1!B50),E36)</f>
        <v>53795000</v>
      </c>
      <c r="F50" t="s">
        <v>4</v>
      </c>
    </row>
    <row r="51" spans="1:6" x14ac:dyDescent="0.2">
      <c r="A51">
        <v>2050</v>
      </c>
      <c r="B51" t="s">
        <v>15</v>
      </c>
      <c r="C51" t="s">
        <v>6</v>
      </c>
      <c r="D51" t="s">
        <v>8</v>
      </c>
      <c r="E51">
        <f>IF(C51="Biogas",1000000*SUMIFS('Biomass and biogas for industry'!E$102:E$129,'Biomass and biogas for industry'!A$102:A$129,Feuil1!A51,'Biomass and biogas for industry'!B$102:B$129,Feuil1!B51),E37)</f>
        <v>41462113</v>
      </c>
      <c r="F51" t="s">
        <v>4</v>
      </c>
    </row>
    <row r="52" spans="1:6" x14ac:dyDescent="0.2">
      <c r="A52">
        <v>2050</v>
      </c>
      <c r="B52" t="s">
        <v>16</v>
      </c>
      <c r="C52" t="s">
        <v>5</v>
      </c>
      <c r="D52" t="s">
        <v>7</v>
      </c>
      <c r="E52">
        <f>IF(C52="Biogas",1000000*SUMIFS('Biomass and biogas for industry'!E$102:E$129,'Biomass and biogas for industry'!A$102:A$129,Feuil1!A52,'Biomass and biogas for industry'!B$102:B$129,Feuil1!B52),E38)</f>
        <v>37325767.854940183</v>
      </c>
      <c r="F52" t="s">
        <v>4</v>
      </c>
    </row>
    <row r="53" spans="1:6" x14ac:dyDescent="0.2">
      <c r="A53">
        <v>2050</v>
      </c>
      <c r="B53" t="s">
        <v>16</v>
      </c>
      <c r="C53" t="s">
        <v>6</v>
      </c>
      <c r="D53" t="s">
        <v>8</v>
      </c>
      <c r="E53">
        <f>IF(C53="Biogas",1000000*SUMIFS('Biomass and biogas for industry'!E$102:E$129,'Biomass and biogas for industry'!A$102:A$129,Feuil1!A53,'Biomass and biogas for industry'!B$102:B$129,Feuil1!B53),E39)</f>
        <v>14511914</v>
      </c>
      <c r="F53" t="s">
        <v>4</v>
      </c>
    </row>
    <row r="54" spans="1:6" x14ac:dyDescent="0.2">
      <c r="A54">
        <v>2050</v>
      </c>
      <c r="B54" t="s">
        <v>17</v>
      </c>
      <c r="C54" t="s">
        <v>5</v>
      </c>
      <c r="D54" t="s">
        <v>7</v>
      </c>
      <c r="E54">
        <f>IF(C54="Biogas",1000000*SUMIFS('Biomass and biogas for industry'!E$102:E$129,'Biomass and biogas for industry'!A$102:A$129,Feuil1!A54,'Biomass and biogas for industry'!B$102:B$129,Feuil1!B54),E40)</f>
        <v>25579745.898606144</v>
      </c>
      <c r="F54" t="s">
        <v>4</v>
      </c>
    </row>
    <row r="55" spans="1:6" x14ac:dyDescent="0.2">
      <c r="A55">
        <v>2050</v>
      </c>
      <c r="B55" t="s">
        <v>17</v>
      </c>
      <c r="C55" t="s">
        <v>6</v>
      </c>
      <c r="D55" t="s">
        <v>8</v>
      </c>
      <c r="E55">
        <f>IF(C55="Biogas",1000000*SUMIFS('Biomass and biogas for industry'!E$102:E$129,'Biomass and biogas for industry'!A$102:A$129,Feuil1!A55,'Biomass and biogas for industry'!B$102:B$129,Feuil1!B55),E41)</f>
        <v>10634472</v>
      </c>
      <c r="F55" t="s">
        <v>4</v>
      </c>
    </row>
    <row r="56" spans="1:6" x14ac:dyDescent="0.2">
      <c r="A56">
        <v>2050</v>
      </c>
      <c r="B56" t="s">
        <v>18</v>
      </c>
      <c r="C56" t="s">
        <v>5</v>
      </c>
      <c r="D56" t="s">
        <v>7</v>
      </c>
      <c r="E56">
        <f>IF(C56="Biogas",1000000*SUMIFS('Biomass and biogas for industry'!E$102:E$129,'Biomass and biogas for industry'!A$102:A$129,Feuil1!A56,'Biomass and biogas for industry'!B$102:B$129,Feuil1!B56),E42)</f>
        <v>22838287.899346244</v>
      </c>
      <c r="F56" t="s">
        <v>4</v>
      </c>
    </row>
    <row r="57" spans="1:6" x14ac:dyDescent="0.2">
      <c r="A57">
        <v>2050</v>
      </c>
      <c r="B57" t="s">
        <v>18</v>
      </c>
      <c r="C57" t="s">
        <v>6</v>
      </c>
      <c r="D57" t="s">
        <v>8</v>
      </c>
      <c r="E57">
        <f>IF(C57="Biogas",1000000*SUMIFS('Biomass and biogas for industry'!E$102:E$129,'Biomass and biogas for industry'!A$102:A$129,Feuil1!A57,'Biomass and biogas for industry'!B$102:B$129,Feuil1!B57),E43)</f>
        <v>7440873.9999999991</v>
      </c>
      <c r="F5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5DA6-68C7-3842-A1E4-6FD04576FF8A}">
  <dimension ref="A1:H129"/>
  <sheetViews>
    <sheetView topLeftCell="A106" workbookViewId="0">
      <selection activeCell="E123" sqref="E123"/>
    </sheetView>
  </sheetViews>
  <sheetFormatPr baseColWidth="10" defaultRowHeight="16" x14ac:dyDescent="0.2"/>
  <sheetData>
    <row r="1" spans="1:8" x14ac:dyDescent="0.2">
      <c r="A1" t="s">
        <v>28</v>
      </c>
    </row>
    <row r="2" spans="1:8" x14ac:dyDescent="0.2">
      <c r="A2" t="s">
        <v>42</v>
      </c>
      <c r="B2" t="s">
        <v>29</v>
      </c>
      <c r="C2" t="s">
        <v>30</v>
      </c>
    </row>
    <row r="3" spans="1:8" x14ac:dyDescent="0.2">
      <c r="B3" t="s">
        <v>32</v>
      </c>
      <c r="C3" t="s">
        <v>31</v>
      </c>
    </row>
    <row r="4" spans="1:8" x14ac:dyDescent="0.2">
      <c r="B4" t="s">
        <v>33</v>
      </c>
      <c r="C4" t="s">
        <v>34</v>
      </c>
    </row>
    <row r="5" spans="1:8" x14ac:dyDescent="0.2">
      <c r="B5" t="s">
        <v>35</v>
      </c>
      <c r="C5" s="2" t="s">
        <v>36</v>
      </c>
    </row>
    <row r="6" spans="1:8" x14ac:dyDescent="0.2">
      <c r="A6" t="s">
        <v>91</v>
      </c>
      <c r="B6" t="s">
        <v>39</v>
      </c>
      <c r="C6" t="s">
        <v>40</v>
      </c>
    </row>
    <row r="7" spans="1:8" x14ac:dyDescent="0.2">
      <c r="A7" t="s">
        <v>92</v>
      </c>
      <c r="B7" t="s">
        <v>93</v>
      </c>
      <c r="C7" t="s">
        <v>94</v>
      </c>
    </row>
    <row r="8" spans="1:8" x14ac:dyDescent="0.2">
      <c r="A8" t="s">
        <v>43</v>
      </c>
      <c r="B8" t="s">
        <v>45</v>
      </c>
      <c r="C8" t="s">
        <v>44</v>
      </c>
    </row>
    <row r="10" spans="1:8" x14ac:dyDescent="0.2">
      <c r="A10" t="s">
        <v>10</v>
      </c>
      <c r="B10" t="s">
        <v>9</v>
      </c>
      <c r="C10" t="s">
        <v>0</v>
      </c>
      <c r="D10" t="s">
        <v>1</v>
      </c>
      <c r="E10" t="s">
        <v>2</v>
      </c>
      <c r="F10" t="s">
        <v>3</v>
      </c>
      <c r="G10" t="s">
        <v>2</v>
      </c>
      <c r="H10" t="s">
        <v>3</v>
      </c>
    </row>
    <row r="11" spans="1:8" x14ac:dyDescent="0.2">
      <c r="A11">
        <v>2015</v>
      </c>
      <c r="B11" t="s">
        <v>11</v>
      </c>
      <c r="C11" t="s">
        <v>5</v>
      </c>
      <c r="D11" t="s">
        <v>7</v>
      </c>
      <c r="E11">
        <v>54.9</v>
      </c>
      <c r="F11" t="s">
        <v>12</v>
      </c>
      <c r="G11">
        <f>E11*11630</f>
        <v>638487</v>
      </c>
      <c r="H11" t="s">
        <v>4</v>
      </c>
    </row>
    <row r="12" spans="1:8" x14ac:dyDescent="0.2">
      <c r="A12">
        <v>2015</v>
      </c>
      <c r="B12" t="s">
        <v>11</v>
      </c>
      <c r="C12" t="s">
        <v>6</v>
      </c>
      <c r="D12" t="s">
        <v>8</v>
      </c>
      <c r="E12">
        <v>1309.0999999999999</v>
      </c>
      <c r="F12" t="s">
        <v>12</v>
      </c>
      <c r="G12">
        <f t="shared" ref="G12:G24" si="0">E12*11630</f>
        <v>15224832.999999998</v>
      </c>
      <c r="H12" t="s">
        <v>4</v>
      </c>
    </row>
    <row r="13" spans="1:8" x14ac:dyDescent="0.2">
      <c r="A13">
        <v>2015</v>
      </c>
      <c r="B13" t="s">
        <v>13</v>
      </c>
      <c r="C13" t="s">
        <v>5</v>
      </c>
      <c r="D13" t="s">
        <v>7</v>
      </c>
      <c r="E13">
        <v>25.4</v>
      </c>
      <c r="F13" t="s">
        <v>12</v>
      </c>
      <c r="G13">
        <f t="shared" si="0"/>
        <v>295402</v>
      </c>
      <c r="H13" t="s">
        <v>4</v>
      </c>
    </row>
    <row r="14" spans="1:8" x14ac:dyDescent="0.2">
      <c r="A14">
        <v>2015</v>
      </c>
      <c r="B14" t="s">
        <v>13</v>
      </c>
      <c r="C14" t="s">
        <v>6</v>
      </c>
      <c r="D14" t="s">
        <v>8</v>
      </c>
      <c r="E14">
        <v>786</v>
      </c>
      <c r="F14" t="s">
        <v>12</v>
      </c>
      <c r="G14">
        <f t="shared" si="0"/>
        <v>9141180</v>
      </c>
      <c r="H14" t="s">
        <v>4</v>
      </c>
    </row>
    <row r="15" spans="1:8" x14ac:dyDescent="0.2">
      <c r="A15">
        <v>2015</v>
      </c>
      <c r="B15" t="s">
        <v>14</v>
      </c>
      <c r="C15" t="s">
        <v>5</v>
      </c>
      <c r="D15" t="s">
        <v>7</v>
      </c>
      <c r="E15">
        <v>0</v>
      </c>
      <c r="F15" t="s">
        <v>20</v>
      </c>
      <c r="G15">
        <f>E15*277.78</f>
        <v>0</v>
      </c>
      <c r="H15" t="s">
        <v>4</v>
      </c>
    </row>
    <row r="16" spans="1:8" x14ac:dyDescent="0.2">
      <c r="A16">
        <v>2015</v>
      </c>
      <c r="B16" t="s">
        <v>14</v>
      </c>
      <c r="C16" t="s">
        <v>6</v>
      </c>
      <c r="D16" t="s">
        <v>8</v>
      </c>
      <c r="E16">
        <v>12028</v>
      </c>
      <c r="F16" t="s">
        <v>20</v>
      </c>
      <c r="G16">
        <f>E16*277.78</f>
        <v>3341137.84</v>
      </c>
      <c r="H16" t="s">
        <v>4</v>
      </c>
    </row>
    <row r="17" spans="1:8" x14ac:dyDescent="0.2">
      <c r="A17">
        <v>2015</v>
      </c>
      <c r="B17" t="s">
        <v>15</v>
      </c>
      <c r="C17" t="s">
        <v>5</v>
      </c>
      <c r="D17" t="s">
        <v>7</v>
      </c>
      <c r="E17">
        <v>60.2</v>
      </c>
      <c r="F17" t="s">
        <v>12</v>
      </c>
      <c r="G17">
        <f t="shared" si="0"/>
        <v>700126</v>
      </c>
      <c r="H17" t="s">
        <v>4</v>
      </c>
    </row>
    <row r="18" spans="1:8" x14ac:dyDescent="0.2">
      <c r="A18">
        <v>2015</v>
      </c>
      <c r="B18" t="s">
        <v>15</v>
      </c>
      <c r="C18" t="s">
        <v>6</v>
      </c>
      <c r="D18" t="s">
        <v>8</v>
      </c>
      <c r="E18">
        <v>3565.1</v>
      </c>
      <c r="F18" t="s">
        <v>12</v>
      </c>
      <c r="G18">
        <f t="shared" si="0"/>
        <v>41462113</v>
      </c>
      <c r="H18" t="s">
        <v>4</v>
      </c>
    </row>
    <row r="19" spans="1:8" x14ac:dyDescent="0.2">
      <c r="A19">
        <v>2015</v>
      </c>
      <c r="B19" t="s">
        <v>16</v>
      </c>
      <c r="C19" t="s">
        <v>5</v>
      </c>
      <c r="D19" t="s">
        <v>7</v>
      </c>
      <c r="E19">
        <v>46.3</v>
      </c>
      <c r="F19" t="s">
        <v>12</v>
      </c>
      <c r="G19">
        <f t="shared" si="0"/>
        <v>538469</v>
      </c>
      <c r="H19" t="s">
        <v>4</v>
      </c>
    </row>
    <row r="20" spans="1:8" x14ac:dyDescent="0.2">
      <c r="A20">
        <v>2015</v>
      </c>
      <c r="B20" t="s">
        <v>16</v>
      </c>
      <c r="C20" t="s">
        <v>6</v>
      </c>
      <c r="D20" t="s">
        <v>8</v>
      </c>
      <c r="E20">
        <v>1247.8</v>
      </c>
      <c r="F20" t="s">
        <v>12</v>
      </c>
      <c r="G20">
        <f t="shared" si="0"/>
        <v>14511914</v>
      </c>
      <c r="H20" t="s">
        <v>4</v>
      </c>
    </row>
    <row r="21" spans="1:8" x14ac:dyDescent="0.2">
      <c r="A21">
        <v>2015</v>
      </c>
      <c r="B21" t="s">
        <v>17</v>
      </c>
      <c r="C21" t="s">
        <v>5</v>
      </c>
      <c r="D21" t="s">
        <v>7</v>
      </c>
      <c r="E21">
        <v>12.6</v>
      </c>
      <c r="F21" t="s">
        <v>12</v>
      </c>
      <c r="G21">
        <f t="shared" si="0"/>
        <v>146538</v>
      </c>
      <c r="H21" t="s">
        <v>4</v>
      </c>
    </row>
    <row r="22" spans="1:8" x14ac:dyDescent="0.2">
      <c r="A22">
        <v>2015</v>
      </c>
      <c r="B22" t="s">
        <v>17</v>
      </c>
      <c r="C22" t="s">
        <v>6</v>
      </c>
      <c r="D22" t="s">
        <v>8</v>
      </c>
      <c r="E22">
        <v>914.4</v>
      </c>
      <c r="F22" t="s">
        <v>12</v>
      </c>
      <c r="G22">
        <f t="shared" si="0"/>
        <v>10634472</v>
      </c>
      <c r="H22" t="s">
        <v>4</v>
      </c>
    </row>
    <row r="23" spans="1:8" x14ac:dyDescent="0.2">
      <c r="A23">
        <v>2015</v>
      </c>
      <c r="B23" t="s">
        <v>18</v>
      </c>
      <c r="C23" t="s">
        <v>5</v>
      </c>
      <c r="D23" t="s">
        <v>7</v>
      </c>
      <c r="E23">
        <v>19.8</v>
      </c>
      <c r="F23" t="s">
        <v>12</v>
      </c>
      <c r="G23">
        <f t="shared" si="0"/>
        <v>230274</v>
      </c>
      <c r="H23" t="s">
        <v>4</v>
      </c>
    </row>
    <row r="24" spans="1:8" x14ac:dyDescent="0.2">
      <c r="A24">
        <v>2015</v>
      </c>
      <c r="B24" t="s">
        <v>18</v>
      </c>
      <c r="C24" t="s">
        <v>6</v>
      </c>
      <c r="D24" t="s">
        <v>8</v>
      </c>
      <c r="E24">
        <v>639.79999999999995</v>
      </c>
      <c r="F24" t="s">
        <v>12</v>
      </c>
      <c r="G24">
        <f t="shared" si="0"/>
        <v>7440873.9999999991</v>
      </c>
      <c r="H24" t="s">
        <v>4</v>
      </c>
    </row>
    <row r="26" spans="1:8" x14ac:dyDescent="0.2">
      <c r="A26" t="s">
        <v>19</v>
      </c>
    </row>
    <row r="27" spans="1:8" x14ac:dyDescent="0.2">
      <c r="A27" t="s">
        <v>26</v>
      </c>
      <c r="B27" s="1">
        <v>0.35</v>
      </c>
      <c r="C27" t="s">
        <v>27</v>
      </c>
    </row>
    <row r="28" spans="1:8" x14ac:dyDescent="0.2">
      <c r="A28" t="s">
        <v>37</v>
      </c>
      <c r="B28" s="3">
        <v>0.4</v>
      </c>
    </row>
    <row r="30" spans="1:8" x14ac:dyDescent="0.2">
      <c r="A30" t="s">
        <v>21</v>
      </c>
      <c r="B30" t="s">
        <v>3</v>
      </c>
      <c r="C30" t="s">
        <v>22</v>
      </c>
      <c r="D30" t="s">
        <v>23</v>
      </c>
      <c r="E30" t="s">
        <v>25</v>
      </c>
    </row>
    <row r="31" spans="1:8" x14ac:dyDescent="0.2">
      <c r="A31">
        <v>2015</v>
      </c>
      <c r="B31" t="s">
        <v>24</v>
      </c>
      <c r="C31">
        <v>8.2000000000000003E-2</v>
      </c>
      <c r="D31">
        <f>(1.5/2.3*100+300)/572*D32</f>
        <v>1.7239282456673763</v>
      </c>
      <c r="E31">
        <f>C31+D31/0.35</f>
        <v>5.0075092733353612</v>
      </c>
    </row>
    <row r="32" spans="1:8" x14ac:dyDescent="0.2">
      <c r="A32">
        <v>2021</v>
      </c>
      <c r="B32" t="s">
        <v>24</v>
      </c>
      <c r="C32">
        <v>4.3369999999999997</v>
      </c>
      <c r="D32">
        <v>2.7</v>
      </c>
      <c r="E32">
        <f>C32+D32/0.35+B28</f>
        <v>12.451285714285715</v>
      </c>
    </row>
    <row r="33" spans="1:6" x14ac:dyDescent="0.2">
      <c r="A33">
        <v>2030</v>
      </c>
      <c r="B33" t="s">
        <v>24</v>
      </c>
      <c r="C33">
        <v>14</v>
      </c>
      <c r="D33">
        <f>(E33-C33-B28)*B27</f>
        <v>3.36</v>
      </c>
      <c r="E33">
        <v>24</v>
      </c>
      <c r="F33" t="s">
        <v>38</v>
      </c>
    </row>
    <row r="34" spans="1:6" x14ac:dyDescent="0.2">
      <c r="A34">
        <v>2050</v>
      </c>
      <c r="B34" t="s">
        <v>24</v>
      </c>
      <c r="C34">
        <v>100</v>
      </c>
      <c r="D34">
        <v>0</v>
      </c>
      <c r="E34">
        <v>100</v>
      </c>
      <c r="F34" t="s">
        <v>39</v>
      </c>
    </row>
    <row r="36" spans="1:6" x14ac:dyDescent="0.2">
      <c r="A36" t="s">
        <v>41</v>
      </c>
    </row>
    <row r="37" spans="1:6" x14ac:dyDescent="0.2">
      <c r="A37" t="s">
        <v>11</v>
      </c>
      <c r="B37" t="s">
        <v>20</v>
      </c>
      <c r="C37">
        <v>22549</v>
      </c>
    </row>
    <row r="38" spans="1:6" x14ac:dyDescent="0.2">
      <c r="A38" t="s">
        <v>13</v>
      </c>
      <c r="B38" t="s">
        <v>20</v>
      </c>
      <c r="C38">
        <v>9492</v>
      </c>
    </row>
    <row r="39" spans="1:6" x14ac:dyDescent="0.2">
      <c r="A39" t="s">
        <v>14</v>
      </c>
      <c r="B39" t="s">
        <v>20</v>
      </c>
      <c r="C39">
        <v>4591</v>
      </c>
    </row>
    <row r="40" spans="1:6" x14ac:dyDescent="0.2">
      <c r="A40" t="s">
        <v>15</v>
      </c>
      <c r="B40" t="s">
        <v>20</v>
      </c>
      <c r="C40">
        <v>328840</v>
      </c>
    </row>
    <row r="41" spans="1:6" x14ac:dyDescent="0.2">
      <c r="A41" t="s">
        <v>16</v>
      </c>
      <c r="B41" t="s">
        <v>20</v>
      </c>
      <c r="C41">
        <v>10954</v>
      </c>
    </row>
    <row r="42" spans="1:6" x14ac:dyDescent="0.2">
      <c r="A42" t="s">
        <v>17</v>
      </c>
      <c r="B42" t="s">
        <v>20</v>
      </c>
      <c r="C42">
        <v>94303</v>
      </c>
    </row>
    <row r="43" spans="1:6" x14ac:dyDescent="0.2">
      <c r="A43" t="s">
        <v>18</v>
      </c>
      <c r="B43" t="s">
        <v>20</v>
      </c>
      <c r="C43">
        <v>78355</v>
      </c>
    </row>
    <row r="44" spans="1:6" x14ac:dyDescent="0.2">
      <c r="A44" t="s">
        <v>11</v>
      </c>
      <c r="B44" t="s">
        <v>24</v>
      </c>
      <c r="C44">
        <f>0.00027778*C37</f>
        <v>6.2636612199999995</v>
      </c>
    </row>
    <row r="45" spans="1:6" x14ac:dyDescent="0.2">
      <c r="A45" t="s">
        <v>13</v>
      </c>
      <c r="B45" t="s">
        <v>24</v>
      </c>
      <c r="C45">
        <f>0.00027778*C38</f>
        <v>2.63668776</v>
      </c>
    </row>
    <row r="46" spans="1:6" x14ac:dyDescent="0.2">
      <c r="A46" t="s">
        <v>14</v>
      </c>
      <c r="B46" t="s">
        <v>24</v>
      </c>
      <c r="C46">
        <f>0.00027778*C39</f>
        <v>1.2752879799999999</v>
      </c>
    </row>
    <row r="47" spans="1:6" x14ac:dyDescent="0.2">
      <c r="A47" t="s">
        <v>15</v>
      </c>
      <c r="B47" t="s">
        <v>24</v>
      </c>
      <c r="C47">
        <f>0.00027778*C40</f>
        <v>91.3451752</v>
      </c>
    </row>
    <row r="48" spans="1:6" x14ac:dyDescent="0.2">
      <c r="A48" t="s">
        <v>16</v>
      </c>
      <c r="B48" t="s">
        <v>24</v>
      </c>
      <c r="C48">
        <f>0.00027778*C41</f>
        <v>3.0428021199999997</v>
      </c>
    </row>
    <row r="49" spans="1:8" x14ac:dyDescent="0.2">
      <c r="A49" t="s">
        <v>17</v>
      </c>
      <c r="B49" t="s">
        <v>24</v>
      </c>
      <c r="C49">
        <f>0.00027778*C42</f>
        <v>26.19548734</v>
      </c>
    </row>
    <row r="50" spans="1:8" x14ac:dyDescent="0.2">
      <c r="A50" t="s">
        <v>18</v>
      </c>
      <c r="B50" t="s">
        <v>24</v>
      </c>
      <c r="C50">
        <f>0.00027778*C43</f>
        <v>21.765451899999999</v>
      </c>
    </row>
    <row r="52" spans="1:8" x14ac:dyDescent="0.2">
      <c r="A52" t="s">
        <v>95</v>
      </c>
      <c r="B52" t="s">
        <v>90</v>
      </c>
    </row>
    <row r="53" spans="1:8" x14ac:dyDescent="0.2">
      <c r="A53" t="s">
        <v>24</v>
      </c>
      <c r="B53" t="s">
        <v>85</v>
      </c>
      <c r="C53" t="s">
        <v>86</v>
      </c>
      <c r="D53" t="s">
        <v>83</v>
      </c>
      <c r="E53" t="s">
        <v>87</v>
      </c>
      <c r="F53" t="s">
        <v>88</v>
      </c>
      <c r="G53" t="s">
        <v>89</v>
      </c>
      <c r="H53" t="s">
        <v>84</v>
      </c>
    </row>
    <row r="54" spans="1:8" x14ac:dyDescent="0.2">
      <c r="A54" t="s">
        <v>46</v>
      </c>
      <c r="B54">
        <v>38</v>
      </c>
      <c r="C54">
        <v>62.6</v>
      </c>
      <c r="D54">
        <v>30.4</v>
      </c>
      <c r="E54">
        <v>6.58</v>
      </c>
      <c r="F54">
        <v>20.61</v>
      </c>
      <c r="G54">
        <v>71.12</v>
      </c>
      <c r="H54">
        <v>3.95</v>
      </c>
    </row>
    <row r="55" spans="1:8" x14ac:dyDescent="0.2">
      <c r="A55" t="s">
        <v>47</v>
      </c>
      <c r="B55">
        <v>21.83</v>
      </c>
      <c r="C55">
        <v>41.04</v>
      </c>
      <c r="D55">
        <v>21.72</v>
      </c>
      <c r="E55">
        <v>4.47</v>
      </c>
      <c r="F55">
        <v>17.64</v>
      </c>
      <c r="G55">
        <v>97.67</v>
      </c>
      <c r="H55">
        <v>0.89</v>
      </c>
    </row>
    <row r="56" spans="1:8" x14ac:dyDescent="0.2">
      <c r="A56" t="s">
        <v>48</v>
      </c>
      <c r="B56">
        <v>26.83</v>
      </c>
      <c r="C56">
        <v>80.03</v>
      </c>
      <c r="D56">
        <v>20.170000000000002</v>
      </c>
      <c r="E56">
        <v>4.49</v>
      </c>
      <c r="F56">
        <v>28.74</v>
      </c>
      <c r="G56">
        <v>8.76</v>
      </c>
      <c r="H56">
        <v>5.67</v>
      </c>
    </row>
    <row r="57" spans="1:8" x14ac:dyDescent="0.2">
      <c r="A57" t="s">
        <v>49</v>
      </c>
      <c r="B57">
        <v>24.22</v>
      </c>
      <c r="C57">
        <v>48.37</v>
      </c>
      <c r="D57">
        <v>15.42</v>
      </c>
      <c r="E57">
        <v>4.2</v>
      </c>
      <c r="F57">
        <v>17.350000000000001</v>
      </c>
      <c r="G57">
        <v>11.68</v>
      </c>
      <c r="H57">
        <v>11.48</v>
      </c>
    </row>
    <row r="58" spans="1:8" x14ac:dyDescent="0.2">
      <c r="A58" t="s">
        <v>50</v>
      </c>
      <c r="B58">
        <v>26.06</v>
      </c>
      <c r="C58">
        <v>43.3</v>
      </c>
      <c r="D58">
        <v>5.03</v>
      </c>
      <c r="E58">
        <v>1.1100000000000001</v>
      </c>
      <c r="F58">
        <v>6</v>
      </c>
      <c r="G58">
        <v>31.52</v>
      </c>
      <c r="H58">
        <v>1.52</v>
      </c>
    </row>
    <row r="59" spans="1:8" x14ac:dyDescent="0.2">
      <c r="A59" t="s">
        <v>51</v>
      </c>
      <c r="B59">
        <v>15.43</v>
      </c>
      <c r="C59">
        <v>45.77</v>
      </c>
      <c r="D59">
        <v>10.33</v>
      </c>
      <c r="E59">
        <v>2.91</v>
      </c>
      <c r="F59">
        <v>9.69</v>
      </c>
      <c r="G59">
        <v>19.57</v>
      </c>
      <c r="H59">
        <v>0.52</v>
      </c>
    </row>
    <row r="60" spans="1:8" x14ac:dyDescent="0.2">
      <c r="A60" t="s">
        <v>52</v>
      </c>
      <c r="B60">
        <v>1.78</v>
      </c>
      <c r="C60">
        <v>5.04</v>
      </c>
      <c r="D60">
        <v>0.37</v>
      </c>
      <c r="E60">
        <v>0.2</v>
      </c>
      <c r="F60">
        <v>8.7799999999999994</v>
      </c>
      <c r="G60">
        <v>80.52</v>
      </c>
      <c r="H60">
        <v>0.01</v>
      </c>
    </row>
    <row r="61" spans="1:8" x14ac:dyDescent="0.2">
      <c r="A61" t="s">
        <v>53</v>
      </c>
      <c r="B61">
        <v>12.96</v>
      </c>
      <c r="C61">
        <v>23.31</v>
      </c>
      <c r="D61">
        <v>14.42</v>
      </c>
      <c r="E61">
        <v>3.87</v>
      </c>
      <c r="F61">
        <v>14.11</v>
      </c>
      <c r="G61">
        <v>18.04</v>
      </c>
      <c r="H61">
        <v>5.39</v>
      </c>
    </row>
    <row r="62" spans="1:8" x14ac:dyDescent="0.2">
      <c r="A62" t="s">
        <v>82</v>
      </c>
      <c r="B62">
        <v>12.07</v>
      </c>
      <c r="C62">
        <v>19.559999999999999</v>
      </c>
      <c r="D62">
        <v>27.15</v>
      </c>
      <c r="E62">
        <v>2.2999999999999998</v>
      </c>
      <c r="F62">
        <v>21.83</v>
      </c>
      <c r="G62">
        <v>7.38</v>
      </c>
      <c r="H62">
        <v>0.04</v>
      </c>
    </row>
    <row r="63" spans="1:8" x14ac:dyDescent="0.2">
      <c r="A63" t="s">
        <v>54</v>
      </c>
      <c r="B63">
        <v>1.61</v>
      </c>
      <c r="C63">
        <v>5.08</v>
      </c>
      <c r="D63">
        <v>0.72</v>
      </c>
      <c r="E63">
        <v>0.24</v>
      </c>
      <c r="F63">
        <v>5.97</v>
      </c>
      <c r="G63">
        <v>43.45</v>
      </c>
      <c r="H63">
        <v>0</v>
      </c>
    </row>
    <row r="64" spans="1:8" x14ac:dyDescent="0.2">
      <c r="A64" t="s">
        <v>55</v>
      </c>
      <c r="B64">
        <v>0.19</v>
      </c>
      <c r="C64">
        <v>0.74</v>
      </c>
      <c r="D64">
        <v>0.26</v>
      </c>
      <c r="E64">
        <v>0.14000000000000001</v>
      </c>
      <c r="F64">
        <v>6.2</v>
      </c>
      <c r="G64">
        <v>44.86</v>
      </c>
      <c r="H64">
        <v>0</v>
      </c>
    </row>
    <row r="65" spans="1:8" x14ac:dyDescent="0.2">
      <c r="A65" t="s">
        <v>56</v>
      </c>
      <c r="B65">
        <v>1.84</v>
      </c>
      <c r="C65">
        <v>5</v>
      </c>
      <c r="D65">
        <v>2.0699999999999998</v>
      </c>
      <c r="E65">
        <v>0.66</v>
      </c>
      <c r="F65">
        <v>3.04</v>
      </c>
      <c r="G65">
        <v>37.22</v>
      </c>
      <c r="H65">
        <v>0.2</v>
      </c>
    </row>
    <row r="66" spans="1:8" x14ac:dyDescent="0.2">
      <c r="A66" t="s">
        <v>57</v>
      </c>
      <c r="B66">
        <v>11.57</v>
      </c>
      <c r="C66">
        <v>19.91</v>
      </c>
      <c r="D66">
        <v>2.17</v>
      </c>
      <c r="E66">
        <v>0.56999999999999995</v>
      </c>
      <c r="F66">
        <v>2.84</v>
      </c>
      <c r="G66">
        <v>12.4</v>
      </c>
      <c r="H66">
        <v>0.53</v>
      </c>
    </row>
    <row r="67" spans="1:8" x14ac:dyDescent="0.2">
      <c r="A67" t="s">
        <v>58</v>
      </c>
      <c r="B67">
        <v>8.9700000000000006</v>
      </c>
      <c r="C67">
        <v>15.9</v>
      </c>
      <c r="D67">
        <v>0.87</v>
      </c>
      <c r="E67">
        <v>0.25</v>
      </c>
      <c r="F67">
        <v>2.91</v>
      </c>
      <c r="G67">
        <v>2.84</v>
      </c>
      <c r="H67">
        <v>0.49</v>
      </c>
    </row>
    <row r="68" spans="1:8" x14ac:dyDescent="0.2">
      <c r="A68" t="s">
        <v>59</v>
      </c>
      <c r="B68">
        <v>4.3899999999999997</v>
      </c>
      <c r="C68">
        <v>9.83</v>
      </c>
      <c r="D68">
        <v>1.55</v>
      </c>
      <c r="E68">
        <v>0.54</v>
      </c>
      <c r="F68">
        <v>2.72</v>
      </c>
      <c r="G68">
        <v>10.42</v>
      </c>
      <c r="H68">
        <v>0.13</v>
      </c>
    </row>
    <row r="69" spans="1:8" x14ac:dyDescent="0.2">
      <c r="A69" t="s">
        <v>60</v>
      </c>
      <c r="B69">
        <v>2.92</v>
      </c>
      <c r="C69">
        <v>6.87</v>
      </c>
      <c r="D69">
        <v>2.31</v>
      </c>
      <c r="E69">
        <v>0.71</v>
      </c>
      <c r="F69">
        <v>4.47</v>
      </c>
      <c r="G69">
        <v>6.3</v>
      </c>
      <c r="H69">
        <v>2.34</v>
      </c>
    </row>
    <row r="70" spans="1:8" x14ac:dyDescent="0.2">
      <c r="A70" t="s">
        <v>61</v>
      </c>
      <c r="B70">
        <v>1</v>
      </c>
      <c r="C70">
        <v>2.04</v>
      </c>
      <c r="D70">
        <v>14.12</v>
      </c>
      <c r="E70">
        <v>1.29</v>
      </c>
      <c r="F70">
        <v>4.12</v>
      </c>
      <c r="G70">
        <v>0.89</v>
      </c>
      <c r="H70">
        <v>0.02</v>
      </c>
    </row>
    <row r="71" spans="1:8" x14ac:dyDescent="0.2">
      <c r="A71" t="s">
        <v>62</v>
      </c>
      <c r="B71">
        <v>4.17</v>
      </c>
      <c r="C71">
        <v>8.27</v>
      </c>
      <c r="D71">
        <v>5.33</v>
      </c>
      <c r="E71">
        <v>0.67</v>
      </c>
      <c r="F71">
        <v>2.02</v>
      </c>
      <c r="G71">
        <v>1.59</v>
      </c>
      <c r="H71">
        <v>0.01</v>
      </c>
    </row>
    <row r="72" spans="1:8" x14ac:dyDescent="0.2">
      <c r="A72" t="s">
        <v>63</v>
      </c>
      <c r="B72">
        <v>0.67</v>
      </c>
      <c r="C72">
        <v>1.06</v>
      </c>
      <c r="D72">
        <v>13.27</v>
      </c>
      <c r="E72">
        <v>0.97</v>
      </c>
      <c r="F72">
        <v>2.5499999999999998</v>
      </c>
      <c r="G72">
        <v>2.35</v>
      </c>
      <c r="H72">
        <v>0</v>
      </c>
    </row>
    <row r="73" spans="1:8" x14ac:dyDescent="0.2">
      <c r="A73" t="s">
        <v>64</v>
      </c>
      <c r="B73">
        <v>5.42</v>
      </c>
      <c r="C73">
        <v>9.6199999999999992</v>
      </c>
      <c r="D73">
        <v>1.33</v>
      </c>
      <c r="E73">
        <v>0.38</v>
      </c>
      <c r="F73">
        <v>2</v>
      </c>
      <c r="G73">
        <v>1.77</v>
      </c>
      <c r="H73">
        <v>0.12</v>
      </c>
    </row>
    <row r="74" spans="1:8" x14ac:dyDescent="0.2">
      <c r="A74" t="s">
        <v>65</v>
      </c>
      <c r="B74">
        <v>1.83</v>
      </c>
      <c r="C74">
        <v>5.81</v>
      </c>
      <c r="D74">
        <v>0.59</v>
      </c>
      <c r="E74">
        <v>0.28000000000000003</v>
      </c>
      <c r="F74">
        <v>1.53</v>
      </c>
      <c r="G74">
        <v>8.32</v>
      </c>
      <c r="H74">
        <v>0.03</v>
      </c>
    </row>
    <row r="75" spans="1:8" x14ac:dyDescent="0.2">
      <c r="A75" t="s">
        <v>66</v>
      </c>
      <c r="B75">
        <v>0.8</v>
      </c>
      <c r="C75">
        <v>2.38</v>
      </c>
      <c r="D75">
        <v>1.66</v>
      </c>
      <c r="E75">
        <v>0.17</v>
      </c>
      <c r="F75">
        <v>1.59</v>
      </c>
      <c r="G75">
        <v>11.57</v>
      </c>
      <c r="H75">
        <v>0.01</v>
      </c>
    </row>
    <row r="76" spans="1:8" x14ac:dyDescent="0.2">
      <c r="A76" t="s">
        <v>67</v>
      </c>
      <c r="B76">
        <v>1.56</v>
      </c>
      <c r="C76">
        <v>3.94</v>
      </c>
      <c r="D76">
        <v>3.29</v>
      </c>
      <c r="E76">
        <v>0.49</v>
      </c>
      <c r="F76">
        <v>3.71</v>
      </c>
      <c r="G76">
        <v>3.09</v>
      </c>
      <c r="H76">
        <v>1.62</v>
      </c>
    </row>
    <row r="77" spans="1:8" x14ac:dyDescent="0.2">
      <c r="A77" t="s">
        <v>68</v>
      </c>
      <c r="B77">
        <v>1</v>
      </c>
      <c r="C77">
        <v>1.54</v>
      </c>
      <c r="D77">
        <v>7.25</v>
      </c>
      <c r="E77">
        <v>0.74</v>
      </c>
      <c r="F77">
        <v>3.47</v>
      </c>
      <c r="G77">
        <v>1.08</v>
      </c>
      <c r="H77">
        <v>0.03</v>
      </c>
    </row>
    <row r="78" spans="1:8" x14ac:dyDescent="0.2">
      <c r="A78" t="s">
        <v>69</v>
      </c>
      <c r="B78">
        <v>0.57999999999999996</v>
      </c>
      <c r="C78">
        <v>0.99</v>
      </c>
      <c r="D78">
        <v>2.4700000000000002</v>
      </c>
      <c r="E78">
        <v>0.39</v>
      </c>
      <c r="F78">
        <v>3.09</v>
      </c>
      <c r="G78">
        <v>7.52</v>
      </c>
      <c r="H78">
        <v>0.06</v>
      </c>
    </row>
    <row r="79" spans="1:8" x14ac:dyDescent="0.2">
      <c r="A79" t="s">
        <v>70</v>
      </c>
      <c r="B79">
        <v>3.13</v>
      </c>
      <c r="C79">
        <v>6.14</v>
      </c>
      <c r="D79">
        <v>0.75</v>
      </c>
      <c r="E79">
        <v>0.27</v>
      </c>
      <c r="F79">
        <v>1.38</v>
      </c>
      <c r="G79">
        <v>1.67</v>
      </c>
      <c r="H79">
        <v>0.1</v>
      </c>
    </row>
    <row r="80" spans="1:8" x14ac:dyDescent="0.2">
      <c r="A80" t="s">
        <v>71</v>
      </c>
      <c r="B80">
        <v>1.72</v>
      </c>
      <c r="C80">
        <v>3.06</v>
      </c>
      <c r="D80">
        <v>0.74</v>
      </c>
      <c r="E80">
        <v>0.21</v>
      </c>
      <c r="F80">
        <v>1.83</v>
      </c>
      <c r="G80">
        <v>3.29</v>
      </c>
      <c r="H80">
        <v>0.17</v>
      </c>
    </row>
    <row r="81" spans="1:8" x14ac:dyDescent="0.2">
      <c r="A81" t="s">
        <v>72</v>
      </c>
      <c r="B81">
        <v>0.24</v>
      </c>
      <c r="C81">
        <v>0.45</v>
      </c>
      <c r="D81">
        <v>0.44</v>
      </c>
      <c r="E81">
        <v>0.08</v>
      </c>
      <c r="F81">
        <v>0.61</v>
      </c>
      <c r="G81">
        <v>7.89</v>
      </c>
      <c r="H81">
        <v>0.1</v>
      </c>
    </row>
    <row r="82" spans="1:8" x14ac:dyDescent="0.2">
      <c r="A82" t="s">
        <v>73</v>
      </c>
      <c r="B82">
        <v>0.44</v>
      </c>
      <c r="C82">
        <v>1.57</v>
      </c>
      <c r="D82">
        <v>0.1</v>
      </c>
      <c r="E82">
        <v>0.04</v>
      </c>
      <c r="F82">
        <v>1.1100000000000001</v>
      </c>
      <c r="G82">
        <v>5.88</v>
      </c>
      <c r="H82">
        <v>0</v>
      </c>
    </row>
    <row r="83" spans="1:8" x14ac:dyDescent="0.2">
      <c r="A83" t="s">
        <v>74</v>
      </c>
      <c r="B83">
        <v>0.37</v>
      </c>
      <c r="C83">
        <v>1.04</v>
      </c>
      <c r="D83">
        <v>0.35</v>
      </c>
      <c r="E83">
        <v>0.15</v>
      </c>
      <c r="F83">
        <v>0.52</v>
      </c>
      <c r="G83">
        <v>1.3</v>
      </c>
      <c r="H83">
        <v>0.11</v>
      </c>
    </row>
    <row r="84" spans="1:8" x14ac:dyDescent="0.2">
      <c r="A84" t="s">
        <v>75</v>
      </c>
      <c r="B84">
        <v>0.15</v>
      </c>
      <c r="C84">
        <v>0.33</v>
      </c>
      <c r="D84">
        <v>0.88</v>
      </c>
      <c r="E84">
        <v>0.24</v>
      </c>
      <c r="F84">
        <v>0.46</v>
      </c>
      <c r="G84">
        <v>0.21</v>
      </c>
      <c r="H84">
        <v>0.15</v>
      </c>
    </row>
    <row r="85" spans="1:8" x14ac:dyDescent="0.2">
      <c r="A85" t="s">
        <v>76</v>
      </c>
      <c r="B85">
        <v>0</v>
      </c>
      <c r="C85">
        <v>0</v>
      </c>
      <c r="D85">
        <v>0.08</v>
      </c>
      <c r="E85">
        <v>0.01</v>
      </c>
      <c r="F85">
        <v>2.06</v>
      </c>
      <c r="G85">
        <v>0</v>
      </c>
      <c r="H85">
        <v>0</v>
      </c>
    </row>
    <row r="86" spans="1:8" x14ac:dyDescent="0.2">
      <c r="A86" t="s">
        <v>77</v>
      </c>
      <c r="B86">
        <v>0.01</v>
      </c>
      <c r="C86">
        <v>0.02</v>
      </c>
      <c r="D86">
        <v>0.03</v>
      </c>
      <c r="E86">
        <v>0.03</v>
      </c>
      <c r="F86">
        <v>0.35</v>
      </c>
      <c r="G86">
        <v>0.56999999999999995</v>
      </c>
      <c r="H86">
        <v>0.01</v>
      </c>
    </row>
    <row r="87" spans="1:8" x14ac:dyDescent="0.2">
      <c r="A87" t="s">
        <v>78</v>
      </c>
      <c r="B87">
        <v>0</v>
      </c>
      <c r="C87">
        <v>0</v>
      </c>
      <c r="D87">
        <v>0.23</v>
      </c>
      <c r="E87">
        <v>0.02</v>
      </c>
      <c r="F87">
        <v>0.44</v>
      </c>
      <c r="G87">
        <v>0.02</v>
      </c>
      <c r="H87">
        <v>0.11</v>
      </c>
    </row>
    <row r="88" spans="1:8" x14ac:dyDescent="0.2">
      <c r="A88" t="s">
        <v>79</v>
      </c>
      <c r="B88">
        <v>0.05</v>
      </c>
      <c r="C88">
        <v>0.09</v>
      </c>
      <c r="D88">
        <v>0.31</v>
      </c>
      <c r="E88">
        <v>0.03</v>
      </c>
      <c r="F88">
        <v>0.16</v>
      </c>
      <c r="G88">
        <v>0.17</v>
      </c>
      <c r="H88">
        <v>0.01</v>
      </c>
    </row>
    <row r="89" spans="1:8" x14ac:dyDescent="0.2">
      <c r="A89" t="s">
        <v>80</v>
      </c>
      <c r="B89">
        <v>0</v>
      </c>
      <c r="C89">
        <v>0</v>
      </c>
      <c r="D89">
        <v>0.1</v>
      </c>
      <c r="E89">
        <v>0</v>
      </c>
      <c r="F89">
        <v>0.09</v>
      </c>
      <c r="G89">
        <v>0</v>
      </c>
      <c r="H89">
        <v>0</v>
      </c>
    </row>
    <row r="90" spans="1:8" x14ac:dyDescent="0.2">
      <c r="A90" t="s">
        <v>81</v>
      </c>
      <c r="B90">
        <v>0</v>
      </c>
      <c r="C90">
        <v>0</v>
      </c>
      <c r="D90">
        <v>0.01</v>
      </c>
      <c r="E90">
        <v>0</v>
      </c>
      <c r="F90">
        <v>0.01</v>
      </c>
      <c r="G90">
        <v>0</v>
      </c>
      <c r="H90">
        <v>0</v>
      </c>
    </row>
    <row r="92" spans="1:8" x14ac:dyDescent="0.2">
      <c r="A92" t="s">
        <v>96</v>
      </c>
      <c r="C92" t="s">
        <v>97</v>
      </c>
      <c r="D92" t="s">
        <v>98</v>
      </c>
    </row>
    <row r="93" spans="1:8" x14ac:dyDescent="0.2">
      <c r="A93" t="s">
        <v>11</v>
      </c>
      <c r="B93" t="s">
        <v>24</v>
      </c>
      <c r="C93">
        <f>SUM(B54:F54,H54)</f>
        <v>162.13999999999999</v>
      </c>
      <c r="D93">
        <v>100</v>
      </c>
    </row>
    <row r="94" spans="1:8" x14ac:dyDescent="0.2">
      <c r="A94" t="s">
        <v>13</v>
      </c>
      <c r="B94" t="s">
        <v>24</v>
      </c>
      <c r="C94">
        <f>SUM(B77:F77,H77)</f>
        <v>14.03</v>
      </c>
      <c r="D94">
        <f>C94*D$93/C$93</f>
        <v>8.6530159121746646</v>
      </c>
    </row>
    <row r="95" spans="1:8" x14ac:dyDescent="0.2">
      <c r="A95" t="s">
        <v>14</v>
      </c>
      <c r="B95" t="s">
        <v>24</v>
      </c>
      <c r="C95">
        <f>SUM(B78:F78,H78)</f>
        <v>7.5799999999999992</v>
      </c>
      <c r="D95">
        <f t="shared" ref="D95:D99" si="1">C95*D$93/C$93</f>
        <v>4.6749722462069814</v>
      </c>
    </row>
    <row r="96" spans="1:8" x14ac:dyDescent="0.2">
      <c r="A96" t="s">
        <v>15</v>
      </c>
      <c r="B96" t="s">
        <v>24</v>
      </c>
      <c r="C96">
        <f>SUM(B55:F55,H55)</f>
        <v>107.59</v>
      </c>
      <c r="D96">
        <f>C96</f>
        <v>107.59</v>
      </c>
    </row>
    <row r="97" spans="1:5" x14ac:dyDescent="0.2">
      <c r="A97" t="s">
        <v>16</v>
      </c>
      <c r="B97" t="s">
        <v>24</v>
      </c>
      <c r="C97">
        <f>SUM(B57:F57,H57)</f>
        <v>121.04</v>
      </c>
      <c r="D97">
        <f t="shared" si="1"/>
        <v>74.651535709880363</v>
      </c>
    </row>
    <row r="98" spans="1:5" x14ac:dyDescent="0.2">
      <c r="A98" t="s">
        <v>17</v>
      </c>
      <c r="B98" t="s">
        <v>24</v>
      </c>
      <c r="C98">
        <f>SUM(B62:F62,H62)</f>
        <v>82.95</v>
      </c>
      <c r="D98">
        <f t="shared" si="1"/>
        <v>51.15949179721229</v>
      </c>
    </row>
    <row r="99" spans="1:5" x14ac:dyDescent="0.2">
      <c r="A99" t="s">
        <v>18</v>
      </c>
      <c r="B99" t="s">
        <v>24</v>
      </c>
      <c r="C99">
        <f>SUM(B61:F61,H61)</f>
        <v>74.059999999999988</v>
      </c>
      <c r="D99">
        <f t="shared" si="1"/>
        <v>45.67657579869249</v>
      </c>
    </row>
    <row r="101" spans="1:5" x14ac:dyDescent="0.2">
      <c r="A101" t="s">
        <v>99</v>
      </c>
      <c r="C101" t="s">
        <v>100</v>
      </c>
      <c r="D101" t="s">
        <v>101</v>
      </c>
      <c r="E101" t="s">
        <v>102</v>
      </c>
    </row>
    <row r="102" spans="1:5" x14ac:dyDescent="0.2">
      <c r="A102">
        <v>2015</v>
      </c>
      <c r="B102" t="s">
        <v>11</v>
      </c>
      <c r="C102">
        <f>C44</f>
        <v>6.2636612199999995</v>
      </c>
      <c r="D102" s="4">
        <f>E102/C102</f>
        <v>0.10193511072426745</v>
      </c>
      <c r="E102">
        <f>G11/1000000</f>
        <v>0.63848700000000003</v>
      </c>
    </row>
    <row r="103" spans="1:5" x14ac:dyDescent="0.2">
      <c r="A103">
        <v>2015</v>
      </c>
      <c r="B103" t="s">
        <v>13</v>
      </c>
      <c r="C103">
        <f t="shared" ref="C103:C108" si="2">C45</f>
        <v>2.63668776</v>
      </c>
      <c r="D103" s="4">
        <f t="shared" ref="D103:D108" si="3">E103/C103</f>
        <v>0.11203526048150654</v>
      </c>
      <c r="E103">
        <f>G13/1000000</f>
        <v>0.295402</v>
      </c>
    </row>
    <row r="104" spans="1:5" x14ac:dyDescent="0.2">
      <c r="A104">
        <v>2015</v>
      </c>
      <c r="B104" t="s">
        <v>14</v>
      </c>
      <c r="C104">
        <f t="shared" si="2"/>
        <v>1.2752879799999999</v>
      </c>
      <c r="D104" s="4">
        <f t="shared" si="3"/>
        <v>0</v>
      </c>
      <c r="E104">
        <f>G15/1000000</f>
        <v>0</v>
      </c>
    </row>
    <row r="105" spans="1:5" x14ac:dyDescent="0.2">
      <c r="A105">
        <v>2015</v>
      </c>
      <c r="B105" t="s">
        <v>15</v>
      </c>
      <c r="C105">
        <f t="shared" si="2"/>
        <v>91.3451752</v>
      </c>
      <c r="D105" s="4">
        <f t="shared" si="3"/>
        <v>7.6646193788240721E-3</v>
      </c>
      <c r="E105">
        <f>G17/1000000</f>
        <v>0.70012600000000003</v>
      </c>
    </row>
    <row r="106" spans="1:5" x14ac:dyDescent="0.2">
      <c r="A106">
        <v>2015</v>
      </c>
      <c r="B106" t="s">
        <v>16</v>
      </c>
      <c r="C106">
        <f t="shared" si="2"/>
        <v>3.0428021199999997</v>
      </c>
      <c r="D106" s="4">
        <f t="shared" si="3"/>
        <v>0.1769648431821127</v>
      </c>
      <c r="E106">
        <f>G19/1000000</f>
        <v>0.53846899999999998</v>
      </c>
    </row>
    <row r="107" spans="1:5" x14ac:dyDescent="0.2">
      <c r="A107">
        <v>2015</v>
      </c>
      <c r="B107" t="s">
        <v>17</v>
      </c>
      <c r="C107">
        <f t="shared" si="2"/>
        <v>26.19548734</v>
      </c>
      <c r="D107" s="4">
        <f t="shared" si="3"/>
        <v>5.594016942614361E-3</v>
      </c>
      <c r="E107">
        <f>G21/1000000</f>
        <v>0.146538</v>
      </c>
    </row>
    <row r="108" spans="1:5" x14ac:dyDescent="0.2">
      <c r="A108">
        <v>2015</v>
      </c>
      <c r="B108" t="s">
        <v>18</v>
      </c>
      <c r="C108">
        <f t="shared" si="2"/>
        <v>21.765451899999999</v>
      </c>
      <c r="D108" s="4">
        <f t="shared" si="3"/>
        <v>1.0579794118586621E-2</v>
      </c>
      <c r="E108">
        <f>G23/1000000</f>
        <v>0.23027400000000001</v>
      </c>
    </row>
    <row r="109" spans="1:5" x14ac:dyDescent="0.2">
      <c r="A109">
        <v>2030</v>
      </c>
      <c r="B109" t="s">
        <v>11</v>
      </c>
      <c r="C109">
        <v>24</v>
      </c>
      <c r="E109">
        <f>E102+0.3*(C109-C102)</f>
        <v>5.9593886339999997</v>
      </c>
    </row>
    <row r="110" spans="1:5" x14ac:dyDescent="0.2">
      <c r="A110">
        <v>2030</v>
      </c>
      <c r="B110" t="s">
        <v>13</v>
      </c>
      <c r="C110">
        <f>C103+(C$109-C$102)/(C$123-C$102)*(C124-C103)</f>
        <v>3.775068410529407</v>
      </c>
      <c r="E110">
        <f t="shared" ref="E110:E115" si="4">E103+0.3*(C110-C103)</f>
        <v>0.63691619515882203</v>
      </c>
    </row>
    <row r="111" spans="1:5" x14ac:dyDescent="0.2">
      <c r="A111">
        <v>2030</v>
      </c>
      <c r="B111" t="s">
        <v>14</v>
      </c>
      <c r="C111">
        <f t="shared" ref="C111:C115" si="5">C104+(C$109-C$102)/(C$123-C$102)*(C125-C104)</f>
        <v>1.9185598708725733</v>
      </c>
      <c r="E111">
        <f t="shared" si="4"/>
        <v>0.19298156726177201</v>
      </c>
    </row>
    <row r="112" spans="1:5" x14ac:dyDescent="0.2">
      <c r="A112">
        <v>2030</v>
      </c>
      <c r="B112" t="s">
        <v>15</v>
      </c>
      <c r="C112">
        <f t="shared" si="5"/>
        <v>94.418942746551764</v>
      </c>
      <c r="E112">
        <f t="shared" si="4"/>
        <v>1.6222562639655291</v>
      </c>
    </row>
    <row r="113" spans="1:5" x14ac:dyDescent="0.2">
      <c r="A113">
        <v>2030</v>
      </c>
      <c r="B113" t="s">
        <v>16</v>
      </c>
      <c r="C113">
        <f t="shared" si="5"/>
        <v>16.592261967559917</v>
      </c>
      <c r="E113">
        <f t="shared" si="4"/>
        <v>4.6033069542679756</v>
      </c>
    </row>
    <row r="114" spans="1:5" x14ac:dyDescent="0.2">
      <c r="A114">
        <v>2030</v>
      </c>
      <c r="B114" t="s">
        <v>17</v>
      </c>
      <c r="C114">
        <f t="shared" si="5"/>
        <v>30.919056087417502</v>
      </c>
      <c r="E114">
        <f t="shared" si="4"/>
        <v>1.5636086242252507</v>
      </c>
    </row>
    <row r="115" spans="1:5" x14ac:dyDescent="0.2">
      <c r="A115">
        <v>2030</v>
      </c>
      <c r="B115" t="s">
        <v>18</v>
      </c>
      <c r="C115">
        <f t="shared" si="5"/>
        <v>26.28979965667013</v>
      </c>
      <c r="E115">
        <f t="shared" si="4"/>
        <v>1.5875783270010395</v>
      </c>
    </row>
    <row r="116" spans="1:5" x14ac:dyDescent="0.2">
      <c r="A116">
        <v>2040</v>
      </c>
      <c r="B116" t="s">
        <v>11</v>
      </c>
      <c r="C116">
        <f>(C109+C123)/2</f>
        <v>62</v>
      </c>
      <c r="E116">
        <f>(E109+E123)/2</f>
        <v>27.979694317</v>
      </c>
    </row>
    <row r="117" spans="1:5" x14ac:dyDescent="0.2">
      <c r="A117">
        <v>2040</v>
      </c>
      <c r="B117" t="s">
        <v>13</v>
      </c>
      <c r="C117">
        <f t="shared" ref="C117:C122" si="6">(C110+C124)/2</f>
        <v>6.2140421613520358</v>
      </c>
      <c r="E117">
        <f t="shared" ref="E117:E122" si="7">(E110+E124)/2</f>
        <v>2.4817120756230771</v>
      </c>
    </row>
    <row r="118" spans="1:5" x14ac:dyDescent="0.2">
      <c r="A118">
        <v>2040</v>
      </c>
      <c r="B118" t="s">
        <v>14</v>
      </c>
      <c r="C118">
        <f t="shared" si="6"/>
        <v>3.2967660585397773</v>
      </c>
      <c r="E118">
        <f t="shared" si="7"/>
        <v>1.2652338451826313</v>
      </c>
    </row>
    <row r="119" spans="1:5" x14ac:dyDescent="0.2">
      <c r="A119">
        <v>2040</v>
      </c>
      <c r="B119" t="s">
        <v>15</v>
      </c>
      <c r="C119">
        <f t="shared" si="6"/>
        <v>101.00447137327589</v>
      </c>
      <c r="E119">
        <f t="shared" si="7"/>
        <v>27.708628131982767</v>
      </c>
    </row>
    <row r="120" spans="1:5" x14ac:dyDescent="0.2">
      <c r="A120">
        <v>2040</v>
      </c>
      <c r="B120" t="s">
        <v>16</v>
      </c>
      <c r="C120">
        <f t="shared" si="6"/>
        <v>45.621898838720142</v>
      </c>
      <c r="E120">
        <f t="shared" si="7"/>
        <v>20.96453740460408</v>
      </c>
    </row>
    <row r="121" spans="1:5" x14ac:dyDescent="0.2">
      <c r="A121">
        <v>2040</v>
      </c>
      <c r="B121" t="s">
        <v>17</v>
      </c>
      <c r="C121">
        <f t="shared" si="6"/>
        <v>41.039273942314892</v>
      </c>
      <c r="E121">
        <f t="shared" si="7"/>
        <v>13.571677261415697</v>
      </c>
    </row>
    <row r="122" spans="1:5" x14ac:dyDescent="0.2">
      <c r="A122">
        <v>2040</v>
      </c>
      <c r="B122" t="s">
        <v>18</v>
      </c>
      <c r="C122">
        <f t="shared" si="6"/>
        <v>35.983187727681312</v>
      </c>
      <c r="E122">
        <f t="shared" si="7"/>
        <v>12.212933113173642</v>
      </c>
    </row>
    <row r="123" spans="1:5" x14ac:dyDescent="0.2">
      <c r="A123">
        <v>2050</v>
      </c>
      <c r="B123" t="s">
        <v>11</v>
      </c>
      <c r="C123">
        <f>D93</f>
        <v>100</v>
      </c>
      <c r="D123" s="1">
        <v>0.5</v>
      </c>
      <c r="E123">
        <f>C123*D123</f>
        <v>50</v>
      </c>
    </row>
    <row r="124" spans="1:5" x14ac:dyDescent="0.2">
      <c r="A124">
        <v>2050</v>
      </c>
      <c r="B124" t="s">
        <v>13</v>
      </c>
      <c r="C124">
        <f t="shared" ref="C124:C129" si="8">D94</f>
        <v>8.6530159121746646</v>
      </c>
      <c r="D124" s="1">
        <v>0.5</v>
      </c>
      <c r="E124">
        <f t="shared" ref="E124:E129" si="9">C124*D124</f>
        <v>4.3265079560873323</v>
      </c>
    </row>
    <row r="125" spans="1:5" x14ac:dyDescent="0.2">
      <c r="A125">
        <v>2050</v>
      </c>
      <c r="B125" t="s">
        <v>14</v>
      </c>
      <c r="C125">
        <f t="shared" si="8"/>
        <v>4.6749722462069814</v>
      </c>
      <c r="D125" s="1">
        <v>0.5</v>
      </c>
      <c r="E125">
        <f t="shared" si="9"/>
        <v>2.3374861231034907</v>
      </c>
    </row>
    <row r="126" spans="1:5" x14ac:dyDescent="0.2">
      <c r="A126">
        <v>2050</v>
      </c>
      <c r="B126" t="s">
        <v>15</v>
      </c>
      <c r="C126">
        <f t="shared" si="8"/>
        <v>107.59</v>
      </c>
      <c r="D126" s="1">
        <v>0.5</v>
      </c>
      <c r="E126">
        <f t="shared" si="9"/>
        <v>53.795000000000002</v>
      </c>
    </row>
    <row r="127" spans="1:5" x14ac:dyDescent="0.2">
      <c r="A127">
        <v>2050</v>
      </c>
      <c r="B127" t="s">
        <v>16</v>
      </c>
      <c r="C127">
        <f t="shared" si="8"/>
        <v>74.651535709880363</v>
      </c>
      <c r="D127" s="1">
        <v>0.5</v>
      </c>
      <c r="E127">
        <f t="shared" si="9"/>
        <v>37.325767854940182</v>
      </c>
    </row>
    <row r="128" spans="1:5" x14ac:dyDescent="0.2">
      <c r="A128">
        <v>2050</v>
      </c>
      <c r="B128" t="s">
        <v>17</v>
      </c>
      <c r="C128">
        <f t="shared" si="8"/>
        <v>51.15949179721229</v>
      </c>
      <c r="D128" s="1">
        <v>0.5</v>
      </c>
      <c r="E128">
        <f t="shared" si="9"/>
        <v>25.579745898606145</v>
      </c>
    </row>
    <row r="129" spans="1:5" x14ac:dyDescent="0.2">
      <c r="A129">
        <v>2050</v>
      </c>
      <c r="B129" t="s">
        <v>18</v>
      </c>
      <c r="C129">
        <f t="shared" si="8"/>
        <v>45.67657579869249</v>
      </c>
      <c r="D129" s="1">
        <v>0.5</v>
      </c>
      <c r="E129">
        <f t="shared" si="9"/>
        <v>22.838287899346245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Biomass and biogas for 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2022-08-06T16:26:53Z</dcterms:created>
  <dcterms:modified xsi:type="dcterms:W3CDTF">2022-08-06T23:01:21Z</dcterms:modified>
</cp:coreProperties>
</file>