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dartois/Documents/Corps des Mines/3A/Mémoire 3A/Modèle/Energy-Alternatives-Planing/Models/Industry_model/Integrated_model/Data/Cement/"/>
    </mc:Choice>
  </mc:AlternateContent>
  <xr:revisionPtr revIDLastSave="0" documentId="13_ncr:1_{598E830B-1BE8-3640-959A-0FA878C0AC1B}" xr6:coauthVersionLast="47" xr6:coauthVersionMax="47" xr10:uidLastSave="{00000000-0000-0000-0000-000000000000}"/>
  <bookViews>
    <workbookView xWindow="560" yWindow="3140" windowWidth="25040" windowHeight="14500" xr2:uid="{4A62BD7E-3644-4943-863E-8A3F3764915C}"/>
  </bookViews>
  <sheets>
    <sheet name="Technologies" sheetId="1" r:id="rId1"/>
    <sheet name="Process (energy and emissions)" sheetId="2" r:id="rId2"/>
    <sheet name="Co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3" i="1" l="1"/>
  <c r="L51" i="1"/>
  <c r="L29" i="1"/>
  <c r="L7" i="1"/>
  <c r="G87" i="1"/>
  <c r="K85" i="1"/>
  <c r="K87" i="1" s="1"/>
  <c r="J85" i="1"/>
  <c r="J87" i="1" s="1"/>
  <c r="H85" i="1"/>
  <c r="H87" i="1" s="1"/>
  <c r="G85" i="1"/>
  <c r="F85" i="1"/>
  <c r="F87" i="1" s="1"/>
  <c r="K84" i="1"/>
  <c r="J84" i="1"/>
  <c r="H84" i="1"/>
  <c r="G84" i="1"/>
  <c r="F84" i="1"/>
  <c r="E83" i="1"/>
  <c r="L81" i="1"/>
  <c r="D81" i="1"/>
  <c r="I80" i="1"/>
  <c r="E80" i="1"/>
  <c r="I79" i="1"/>
  <c r="E79" i="1"/>
  <c r="I78" i="1"/>
  <c r="E78" i="1"/>
  <c r="F76" i="1" s="1"/>
  <c r="I76" i="1"/>
  <c r="J79" i="1" s="1"/>
  <c r="K76" i="1" s="1"/>
  <c r="I58" i="1"/>
  <c r="I57" i="1"/>
  <c r="I56" i="1"/>
  <c r="I54" i="1"/>
  <c r="E58" i="1"/>
  <c r="E57" i="1"/>
  <c r="F54" i="1" s="1"/>
  <c r="E56" i="1"/>
  <c r="G65" i="1"/>
  <c r="K63" i="1"/>
  <c r="K65" i="1" s="1"/>
  <c r="J63" i="1"/>
  <c r="J65" i="1" s="1"/>
  <c r="H63" i="1"/>
  <c r="H65" i="1" s="1"/>
  <c r="G63" i="1"/>
  <c r="F63" i="1"/>
  <c r="F65" i="1" s="1"/>
  <c r="K62" i="1"/>
  <c r="J62" i="1"/>
  <c r="H62" i="1"/>
  <c r="G62" i="1"/>
  <c r="F62" i="1"/>
  <c r="E61" i="1"/>
  <c r="L59" i="1"/>
  <c r="D59" i="1"/>
  <c r="L37" i="1"/>
  <c r="I34" i="1"/>
  <c r="J35" i="1" s="1"/>
  <c r="K32" i="1" s="1"/>
  <c r="I35" i="1"/>
  <c r="I36" i="1"/>
  <c r="I32" i="1"/>
  <c r="E39" i="1"/>
  <c r="E35" i="1"/>
  <c r="E36" i="1"/>
  <c r="E34" i="1"/>
  <c r="C70" i="2"/>
  <c r="D37" i="1"/>
  <c r="K41" i="1"/>
  <c r="K43" i="1" s="1"/>
  <c r="J41" i="1"/>
  <c r="J43" i="1" s="1"/>
  <c r="H41" i="1"/>
  <c r="H43" i="1" s="1"/>
  <c r="G41" i="1"/>
  <c r="G43" i="1" s="1"/>
  <c r="F41" i="1"/>
  <c r="F43" i="1" s="1"/>
  <c r="K40" i="1"/>
  <c r="J40" i="1"/>
  <c r="H40" i="1"/>
  <c r="G40" i="1"/>
  <c r="F40" i="1"/>
  <c r="F32" i="1"/>
  <c r="G31" i="1" s="1"/>
  <c r="C68" i="2"/>
  <c r="E17" i="1"/>
  <c r="K21" i="1"/>
  <c r="J21" i="1"/>
  <c r="G21" i="1"/>
  <c r="H21" i="1"/>
  <c r="F21" i="1"/>
  <c r="K19" i="1"/>
  <c r="J19" i="1"/>
  <c r="G19" i="1"/>
  <c r="H19" i="1"/>
  <c r="F19" i="1"/>
  <c r="K18" i="1"/>
  <c r="J18" i="1"/>
  <c r="G18" i="1"/>
  <c r="H18" i="1"/>
  <c r="F18" i="1"/>
  <c r="C18" i="3"/>
  <c r="C17" i="3"/>
  <c r="G75" i="1" l="1"/>
  <c r="H79" i="1"/>
  <c r="J57" i="1"/>
  <c r="K54" i="1" s="1"/>
  <c r="G53" i="1"/>
  <c r="H57" i="1"/>
  <c r="H35" i="1"/>
  <c r="K10" i="1" l="1"/>
  <c r="C65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C63" i="2"/>
  <c r="C59" i="2" l="1"/>
  <c r="L15" i="1" s="1"/>
  <c r="C47" i="2"/>
  <c r="C46" i="2"/>
  <c r="C58" i="2" s="1"/>
  <c r="I13" i="1" s="1"/>
  <c r="C45" i="2"/>
  <c r="C57" i="2" s="1"/>
  <c r="I10" i="1" s="1"/>
  <c r="J13" i="1" s="1"/>
  <c r="C44" i="2"/>
  <c r="C56" i="2" s="1"/>
  <c r="I14" i="1" s="1"/>
  <c r="C43" i="2"/>
  <c r="C55" i="2" s="1"/>
  <c r="I12" i="1" s="1"/>
  <c r="C42" i="2"/>
  <c r="C54" i="2" s="1"/>
  <c r="C41" i="2"/>
  <c r="C53" i="2" s="1"/>
  <c r="E13" i="1" s="1"/>
  <c r="C40" i="2"/>
  <c r="C52" i="2" s="1"/>
  <c r="E12" i="1" s="1"/>
  <c r="C39" i="2"/>
  <c r="C51" i="2" s="1"/>
  <c r="E14" i="1" s="1"/>
  <c r="C37" i="2"/>
  <c r="C49" i="2" s="1"/>
  <c r="D15" i="1" s="1"/>
  <c r="C38" i="2"/>
  <c r="C50" i="2" s="1"/>
  <c r="F10" i="1" l="1"/>
  <c r="G9" i="1" l="1"/>
  <c r="H13" i="1"/>
</calcChain>
</file>

<file path=xl/sharedStrings.xml><?xml version="1.0" encoding="utf-8"?>
<sst xmlns="http://schemas.openxmlformats.org/spreadsheetml/2006/main" count="295" uniqueCount="98">
  <si>
    <t>Year</t>
  </si>
  <si>
    <t>Resource</t>
  </si>
  <si>
    <t>unit</t>
  </si>
  <si>
    <t>t</t>
  </si>
  <si>
    <t>hydrogen</t>
  </si>
  <si>
    <t>MWh</t>
  </si>
  <si>
    <t>gas</t>
  </si>
  <si>
    <t>syngas</t>
  </si>
  <si>
    <t>coal</t>
  </si>
  <si>
    <t>biomass</t>
  </si>
  <si>
    <t>oil</t>
  </si>
  <si>
    <t>electricity</t>
  </si>
  <si>
    <t>CO2</t>
  </si>
  <si>
    <t>Emissions</t>
  </si>
  <si>
    <t>tCO2</t>
  </si>
  <si>
    <t>capex</t>
  </si>
  <si>
    <t>€</t>
  </si>
  <si>
    <t>lifetime</t>
  </si>
  <si>
    <t>yrs</t>
  </si>
  <si>
    <t>discount_rate</t>
  </si>
  <si>
    <t>CRF</t>
  </si>
  <si>
    <t>flow_cost</t>
  </si>
  <si>
    <t>water</t>
  </si>
  <si>
    <t>limestone</t>
  </si>
  <si>
    <t>aluminosilicate</t>
  </si>
  <si>
    <t>clinker</t>
  </si>
  <si>
    <t>complement_to_clinker</t>
  </si>
  <si>
    <t>Kiln</t>
  </si>
  <si>
    <t>Pre-heating</t>
  </si>
  <si>
    <t>cement</t>
  </si>
  <si>
    <t>Cement_grinding</t>
  </si>
  <si>
    <t>Primary_grinding</t>
  </si>
  <si>
    <t>Cement: Grinding, milling of raw material</t>
  </si>
  <si>
    <t>Cement: Pre-heating and pre-calcination</t>
  </si>
  <si>
    <t>Cement: pre-processing - Fuel use</t>
  </si>
  <si>
    <t>Solids</t>
  </si>
  <si>
    <t>LPG</t>
  </si>
  <si>
    <t>Diesel oil (incl. biofuels)</t>
  </si>
  <si>
    <t>Residual fuel oil</t>
  </si>
  <si>
    <t>Other liquids</t>
  </si>
  <si>
    <t>Natural gas (incl. biogas)</t>
  </si>
  <si>
    <t>Biomass</t>
  </si>
  <si>
    <t>Cement: pre-processing - Steam</t>
  </si>
  <si>
    <t>Refinery gas</t>
  </si>
  <si>
    <t>Derived gases</t>
  </si>
  <si>
    <t>Steam distributed</t>
  </si>
  <si>
    <t>Cement: Clinker production (kilns)</t>
  </si>
  <si>
    <t>Cement: Grinding, packaging</t>
  </si>
  <si>
    <t>Final energy demand</t>
  </si>
  <si>
    <t>Production</t>
  </si>
  <si>
    <t>Cement (kt)</t>
  </si>
  <si>
    <t>Energy use</t>
  </si>
  <si>
    <t>toe/t</t>
  </si>
  <si>
    <t>MWh/t</t>
  </si>
  <si>
    <t>Grinding (electricity)</t>
  </si>
  <si>
    <t>Oil</t>
  </si>
  <si>
    <t>Coal</t>
  </si>
  <si>
    <t>Clinker</t>
  </si>
  <si>
    <t>Gas</t>
  </si>
  <si>
    <t>Cement grinding (electricity)</t>
  </si>
  <si>
    <t>Process emissions</t>
  </si>
  <si>
    <t>kt CO2 eq.</t>
  </si>
  <si>
    <t>t CO2 eq./t</t>
  </si>
  <si>
    <t>Process emissions hypothesis (cement, not clinker)</t>
  </si>
  <si>
    <t>meal</t>
  </si>
  <si>
    <t>preheated_meal</t>
  </si>
  <si>
    <t>Pre-heating_gas</t>
  </si>
  <si>
    <t>Pre-heating_H2</t>
  </si>
  <si>
    <t>Pre-heating_biomass</t>
  </si>
  <si>
    <t>Kiln_biomass</t>
  </si>
  <si>
    <t>Kiln_gas</t>
  </si>
  <si>
    <t>CAPEX per site</t>
  </si>
  <si>
    <t>M£</t>
  </si>
  <si>
    <t>Fuel switching</t>
  </si>
  <si>
    <t>New kiln</t>
  </si>
  <si>
    <t>Lifetime of a plant</t>
  </si>
  <si>
    <t>years</t>
  </si>
  <si>
    <t>Sources</t>
  </si>
  <si>
    <t>CAPEX</t>
  </si>
  <si>
    <t>UK government</t>
  </si>
  <si>
    <t>https://www.gov.uk/government/publications/industrial-decarbonisation-and-energy-efficiency-roadmaps-to-2050</t>
  </si>
  <si>
    <t>INSEE</t>
  </si>
  <si>
    <t>Number of sites in France</t>
  </si>
  <si>
    <t>https://www.insee.fr/fr/statistiques/3589283#:~:text=En%202016%2C%20en%20France%2C%20les,mati%C3%A8re%20premi%C3%A8re%20principale%20du%20ciment.</t>
  </si>
  <si>
    <t>CAPEX per unit of annual production</t>
  </si>
  <si>
    <t>Assumption</t>
  </si>
  <si>
    <t>Pound-Euro factor</t>
  </si>
  <si>
    <t>£/€</t>
  </si>
  <si>
    <t>€/t</t>
  </si>
  <si>
    <t>Number of sites in France in 2016</t>
  </si>
  <si>
    <t>Current</t>
  </si>
  <si>
    <t>MJ/t</t>
  </si>
  <si>
    <t>Energy intensity</t>
  </si>
  <si>
    <t>Target</t>
  </si>
  <si>
    <t>https://theshiftproject.org/wp-content/uploads/2022/01/PTEF-Decarboner-lindustrie_-Ciment_-Rapport-final.pdf</t>
  </si>
  <si>
    <t>Source The Shift Project, PTEF</t>
  </si>
  <si>
    <t>Efficiency gain 2015-2030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</si>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</sst>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61"/>
    </font>
    <font>
      <sz val="12"/>
      <color rgb="FF0070C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4" fillId="0" borderId="2" xfId="2" applyFont="1" applyBorder="1" applyAlignment="1">
      <alignment horizontal="left" vertical="center" indent="2"/>
    </xf>
    <xf numFmtId="164" fontId="4" fillId="0" borderId="2" xfId="2" applyNumberFormat="1" applyFont="1" applyBorder="1" applyAlignment="1">
      <alignment vertical="center"/>
    </xf>
    <xf numFmtId="0" fontId="5" fillId="0" borderId="0" xfId="2" applyFont="1" applyAlignment="1">
      <alignment horizontal="left" vertical="center" indent="3"/>
    </xf>
    <xf numFmtId="164" fontId="5" fillId="0" borderId="0" xfId="2" applyNumberFormat="1" applyFont="1" applyAlignment="1">
      <alignment vertical="center"/>
    </xf>
    <xf numFmtId="0" fontId="1" fillId="0" borderId="0" xfId="2" applyFont="1" applyAlignment="1">
      <alignment horizontal="left" vertical="center" indent="4"/>
    </xf>
    <xf numFmtId="164" fontId="6" fillId="0" borderId="0" xfId="2" applyNumberFormat="1" applyFont="1" applyAlignment="1">
      <alignment vertical="center"/>
    </xf>
    <xf numFmtId="165" fontId="6" fillId="0" borderId="0" xfId="1" applyNumberFormat="1" applyFont="1" applyFill="1" applyBorder="1" applyAlignment="1">
      <alignment horizontal="right" vertical="center"/>
    </xf>
    <xf numFmtId="165" fontId="5" fillId="0" borderId="0" xfId="2" applyNumberFormat="1" applyFont="1" applyAlignment="1">
      <alignment vertical="center"/>
    </xf>
    <xf numFmtId="0" fontId="7" fillId="0" borderId="0" xfId="2" applyFont="1" applyAlignment="1">
      <alignment horizontal="left" vertical="center" indent="4"/>
    </xf>
    <xf numFmtId="164" fontId="7" fillId="0" borderId="0" xfId="2" applyNumberFormat="1" applyFont="1" applyAlignment="1">
      <alignment vertical="center"/>
    </xf>
    <xf numFmtId="0" fontId="1" fillId="0" borderId="0" xfId="2" applyFont="1" applyAlignment="1">
      <alignment horizontal="left" vertical="center" indent="3"/>
    </xf>
    <xf numFmtId="0" fontId="4" fillId="0" borderId="3" xfId="2" applyFont="1" applyBorder="1" applyAlignment="1">
      <alignment horizontal="left" vertical="center" indent="2"/>
    </xf>
    <xf numFmtId="164" fontId="4" fillId="0" borderId="3" xfId="2" applyNumberFormat="1" applyFont="1" applyBorder="1" applyAlignment="1">
      <alignment vertical="center"/>
    </xf>
    <xf numFmtId="0" fontId="1" fillId="0" borderId="0" xfId="2" applyFont="1" applyFill="1" applyAlignment="1">
      <alignment horizontal="left" vertical="center" indent="3"/>
    </xf>
    <xf numFmtId="166" fontId="0" fillId="0" borderId="0" xfId="1" applyNumberFormat="1" applyFont="1"/>
  </cellXfs>
  <cellStyles count="3">
    <cellStyle name="Normal" xfId="0" builtinId="0"/>
    <cellStyle name="Normal 2" xfId="2" xr:uid="{374D1317-3EEC-B940-8CCE-D48E210592AB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724F-8F36-0542-99B2-36EEB7F86758}">
  <dimension ref="A1:L89"/>
  <sheetViews>
    <sheetView tabSelected="1" topLeftCell="A75" workbookViewId="0">
      <selection activeCell="D1" sqref="D1:L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28</v>
      </c>
      <c r="F1" s="1" t="s">
        <v>66</v>
      </c>
      <c r="G1" s="1" t="s">
        <v>67</v>
      </c>
      <c r="H1" s="1" t="s">
        <v>68</v>
      </c>
      <c r="I1" s="1" t="s">
        <v>27</v>
      </c>
      <c r="J1" s="1" t="s">
        <v>69</v>
      </c>
      <c r="K1" s="1" t="s">
        <v>70</v>
      </c>
      <c r="L1" s="1" t="s">
        <v>30</v>
      </c>
    </row>
    <row r="2" spans="1:12" x14ac:dyDescent="0.2">
      <c r="A2" s="2">
        <v>2015</v>
      </c>
      <c r="B2" s="2" t="s">
        <v>23</v>
      </c>
      <c r="C2" s="2" t="s">
        <v>3</v>
      </c>
      <c r="D2" s="2">
        <v>0.8</v>
      </c>
      <c r="E2" s="2"/>
      <c r="F2" s="2"/>
      <c r="G2" s="2"/>
      <c r="H2" s="2"/>
      <c r="I2" s="2"/>
      <c r="J2" s="2"/>
      <c r="K2" s="2"/>
      <c r="L2" s="2"/>
    </row>
    <row r="3" spans="1:12" x14ac:dyDescent="0.2">
      <c r="A3" s="2">
        <v>2015</v>
      </c>
      <c r="B3" s="2" t="s">
        <v>24</v>
      </c>
      <c r="C3" s="2" t="s">
        <v>3</v>
      </c>
      <c r="D3" s="2">
        <v>0.2</v>
      </c>
      <c r="E3" s="2"/>
      <c r="F3" s="2"/>
      <c r="G3" s="2"/>
      <c r="H3" s="2"/>
      <c r="I3" s="2"/>
      <c r="J3" s="2"/>
      <c r="K3" s="2"/>
      <c r="L3" s="2"/>
    </row>
    <row r="4" spans="1:12" x14ac:dyDescent="0.2">
      <c r="A4" s="2">
        <v>2015</v>
      </c>
      <c r="B4" s="2" t="s">
        <v>64</v>
      </c>
      <c r="C4" s="2" t="s">
        <v>3</v>
      </c>
      <c r="D4" s="2">
        <v>-1</v>
      </c>
      <c r="E4" s="2">
        <v>1</v>
      </c>
      <c r="F4" s="2">
        <v>1</v>
      </c>
      <c r="G4" s="2">
        <v>1</v>
      </c>
      <c r="H4" s="2">
        <v>1</v>
      </c>
      <c r="I4" s="2"/>
      <c r="J4" s="2"/>
      <c r="K4" s="2"/>
      <c r="L4" s="2"/>
    </row>
    <row r="5" spans="1:12" x14ac:dyDescent="0.2">
      <c r="A5" s="2">
        <v>2015</v>
      </c>
      <c r="B5" s="3" t="s">
        <v>65</v>
      </c>
      <c r="C5" s="3" t="s">
        <v>3</v>
      </c>
      <c r="D5" s="3"/>
      <c r="E5" s="3">
        <v>-1</v>
      </c>
      <c r="F5" s="3">
        <v>-1</v>
      </c>
      <c r="G5" s="3">
        <v>-1</v>
      </c>
      <c r="H5" s="3">
        <v>-1</v>
      </c>
      <c r="I5" s="3">
        <v>1</v>
      </c>
      <c r="J5" s="3">
        <v>1</v>
      </c>
      <c r="K5" s="3">
        <v>1</v>
      </c>
      <c r="L5" s="3"/>
    </row>
    <row r="6" spans="1:12" x14ac:dyDescent="0.2">
      <c r="A6" s="2">
        <v>2015</v>
      </c>
      <c r="B6" s="3" t="s">
        <v>25</v>
      </c>
      <c r="C6" s="3" t="s">
        <v>3</v>
      </c>
      <c r="D6" s="3"/>
      <c r="E6" s="3"/>
      <c r="F6" s="3"/>
      <c r="G6" s="3"/>
      <c r="H6" s="3"/>
      <c r="I6" s="3">
        <v>-1</v>
      </c>
      <c r="J6" s="3">
        <v>-1</v>
      </c>
      <c r="K6" s="3">
        <v>-1</v>
      </c>
      <c r="L6" s="3">
        <v>0.76</v>
      </c>
    </row>
    <row r="7" spans="1:12" x14ac:dyDescent="0.2">
      <c r="A7" s="2">
        <v>2015</v>
      </c>
      <c r="B7" s="3" t="s">
        <v>26</v>
      </c>
      <c r="C7" s="3" t="s">
        <v>3</v>
      </c>
      <c r="D7" s="3"/>
      <c r="E7" s="3"/>
      <c r="F7" s="3"/>
      <c r="G7" s="3"/>
      <c r="H7" s="3"/>
      <c r="I7" s="3"/>
      <c r="J7" s="3"/>
      <c r="K7" s="3"/>
      <c r="L7" s="3">
        <f>1-L6</f>
        <v>0.24</v>
      </c>
    </row>
    <row r="8" spans="1:12" x14ac:dyDescent="0.2">
      <c r="A8" s="2">
        <v>2015</v>
      </c>
      <c r="B8" s="3" t="s">
        <v>29</v>
      </c>
      <c r="C8" s="3" t="s">
        <v>3</v>
      </c>
      <c r="D8" s="3"/>
      <c r="E8" s="3"/>
      <c r="F8" s="3"/>
      <c r="G8" s="3"/>
      <c r="H8" s="3"/>
      <c r="I8" s="3"/>
      <c r="J8" s="3"/>
      <c r="K8" s="3"/>
      <c r="L8" s="3">
        <v>-1</v>
      </c>
    </row>
    <row r="9" spans="1:12" x14ac:dyDescent="0.2">
      <c r="A9" s="2">
        <v>2015</v>
      </c>
      <c r="B9" s="4" t="s">
        <v>4</v>
      </c>
      <c r="C9" s="4" t="s">
        <v>5</v>
      </c>
      <c r="D9" s="4"/>
      <c r="E9" s="4"/>
      <c r="F9" s="4"/>
      <c r="G9" s="4">
        <f>F10</f>
        <v>0.30449010135842458</v>
      </c>
      <c r="H9" s="4"/>
      <c r="I9" s="4"/>
      <c r="J9" s="4"/>
      <c r="K9" s="4"/>
      <c r="L9" s="4"/>
    </row>
    <row r="10" spans="1:12" x14ac:dyDescent="0.2">
      <c r="A10" s="2">
        <v>2015</v>
      </c>
      <c r="B10" s="4" t="s">
        <v>6</v>
      </c>
      <c r="C10" s="4" t="s">
        <v>5</v>
      </c>
      <c r="D10" s="4"/>
      <c r="E10" s="4"/>
      <c r="F10" s="4">
        <f>E12+E13+E14</f>
        <v>0.30449010135842458</v>
      </c>
      <c r="G10" s="4"/>
      <c r="H10" s="4"/>
      <c r="I10" s="4">
        <f>'Process (energy and emissions)'!C57</f>
        <v>0.19863355376003705</v>
      </c>
      <c r="J10" s="4"/>
      <c r="K10" s="4">
        <f>J13</f>
        <v>0.49519569432201038</v>
      </c>
      <c r="L10" s="4"/>
    </row>
    <row r="11" spans="1:12" x14ac:dyDescent="0.2">
      <c r="A11" s="2">
        <v>2015</v>
      </c>
      <c r="B11" s="4" t="s">
        <v>7</v>
      </c>
      <c r="C11" s="4" t="s">
        <v>5</v>
      </c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2">
        <v>2015</v>
      </c>
      <c r="B12" s="4" t="s">
        <v>8</v>
      </c>
      <c r="C12" s="4" t="s">
        <v>5</v>
      </c>
      <c r="D12" s="4"/>
      <c r="E12" s="4">
        <f>'Process (energy and emissions)'!C52</f>
        <v>1.910100384126601E-2</v>
      </c>
      <c r="F12" s="4"/>
      <c r="G12" s="4"/>
      <c r="H12" s="4"/>
      <c r="I12" s="4">
        <f>'Process (energy and emissions)'!C55</f>
        <v>0.13833374921266184</v>
      </c>
      <c r="J12" s="4"/>
      <c r="K12" s="4"/>
      <c r="L12" s="4"/>
    </row>
    <row r="13" spans="1:12" x14ac:dyDescent="0.2">
      <c r="A13" s="2">
        <v>2015</v>
      </c>
      <c r="B13" s="4" t="s">
        <v>9</v>
      </c>
      <c r="C13" s="4" t="s">
        <v>5</v>
      </c>
      <c r="D13" s="4"/>
      <c r="E13" s="4">
        <f>'Process (energy and emissions)'!C53</f>
        <v>5.1435798403043414E-3</v>
      </c>
      <c r="F13" s="4"/>
      <c r="G13" s="4"/>
      <c r="H13" s="4">
        <f>F10</f>
        <v>0.30449010135842458</v>
      </c>
      <c r="I13" s="4">
        <f>'Process (energy and emissions)'!C58</f>
        <v>8.1951680133784607E-2</v>
      </c>
      <c r="J13" s="4">
        <f>SUM(I10:I14)</f>
        <v>0.49519569432201038</v>
      </c>
      <c r="K13" s="4"/>
      <c r="L13" s="4"/>
    </row>
    <row r="14" spans="1:12" x14ac:dyDescent="0.2">
      <c r="A14" s="2">
        <v>2015</v>
      </c>
      <c r="B14" s="4" t="s">
        <v>10</v>
      </c>
      <c r="C14" s="4" t="s">
        <v>5</v>
      </c>
      <c r="D14" s="4"/>
      <c r="E14" s="4">
        <f>'Process (energy and emissions)'!C51</f>
        <v>0.28024551767685424</v>
      </c>
      <c r="F14" s="4"/>
      <c r="G14" s="4"/>
      <c r="H14" s="4"/>
      <c r="I14" s="4">
        <f>'Process (energy and emissions)'!C56</f>
        <v>7.6276711215526885E-2</v>
      </c>
      <c r="J14" s="4"/>
      <c r="K14" s="4"/>
      <c r="L14" s="4"/>
    </row>
    <row r="15" spans="1:12" x14ac:dyDescent="0.2">
      <c r="A15" s="2">
        <v>2015</v>
      </c>
      <c r="B15" s="4" t="s">
        <v>11</v>
      </c>
      <c r="C15" s="4" t="s">
        <v>5</v>
      </c>
      <c r="D15" s="4">
        <f>'Process (energy and emissions)'!C49</f>
        <v>3.5619339416144612E-2</v>
      </c>
      <c r="E15" s="4"/>
      <c r="F15" s="4"/>
      <c r="G15" s="4"/>
      <c r="H15" s="4"/>
      <c r="I15" s="4"/>
      <c r="J15" s="4"/>
      <c r="K15" s="4"/>
      <c r="L15" s="4">
        <f>'Process (energy and emissions)'!C59</f>
        <v>3.3881810664137556E-2</v>
      </c>
    </row>
    <row r="16" spans="1:12" x14ac:dyDescent="0.2">
      <c r="A16" s="2">
        <v>2015</v>
      </c>
      <c r="B16" s="4" t="s">
        <v>12</v>
      </c>
      <c r="C16" s="4" t="s">
        <v>3</v>
      </c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2">
        <v>2015</v>
      </c>
      <c r="B17" s="4" t="s">
        <v>13</v>
      </c>
      <c r="C17" s="4" t="s">
        <v>14</v>
      </c>
      <c r="D17" s="4"/>
      <c r="E17" s="4">
        <f>'Process (energy and emissions)'!C65/L6</f>
        <v>0.69147730567323318</v>
      </c>
      <c r="F17" s="4"/>
      <c r="G17" s="4"/>
      <c r="H17" s="4"/>
      <c r="I17" s="4"/>
      <c r="J17" s="4"/>
      <c r="K17" s="4"/>
      <c r="L17" s="4"/>
    </row>
    <row r="18" spans="1:12" x14ac:dyDescent="0.2">
      <c r="A18" s="2">
        <v>2015</v>
      </c>
      <c r="B18" s="4" t="s">
        <v>15</v>
      </c>
      <c r="C18" s="4" t="s">
        <v>16</v>
      </c>
      <c r="D18" s="4"/>
      <c r="E18" s="4"/>
      <c r="F18" s="4">
        <f>Costs!$C$17</f>
        <v>4.4252173279098539</v>
      </c>
      <c r="G18" s="4">
        <f>Costs!$C$17</f>
        <v>4.4252173279098539</v>
      </c>
      <c r="H18" s="4">
        <f>Costs!$C$17</f>
        <v>4.4252173279098539</v>
      </c>
      <c r="I18" s="4"/>
      <c r="J18" s="4">
        <f>Costs!$C$17</f>
        <v>4.4252173279098539</v>
      </c>
      <c r="K18" s="4">
        <f>Costs!$C$17</f>
        <v>4.4252173279098539</v>
      </c>
      <c r="L18" s="4"/>
    </row>
    <row r="19" spans="1:12" x14ac:dyDescent="0.2">
      <c r="A19" s="2">
        <v>2015</v>
      </c>
      <c r="B19" s="4" t="s">
        <v>17</v>
      </c>
      <c r="C19" s="4" t="s">
        <v>18</v>
      </c>
      <c r="D19" s="4"/>
      <c r="E19" s="4"/>
      <c r="F19" s="4">
        <f>Costs!$C$9</f>
        <v>40</v>
      </c>
      <c r="G19" s="4">
        <f>Costs!$C$9</f>
        <v>40</v>
      </c>
      <c r="H19" s="4">
        <f>Costs!$C$9</f>
        <v>40</v>
      </c>
      <c r="I19" s="4"/>
      <c r="J19" s="4">
        <f>Costs!$C$9</f>
        <v>40</v>
      </c>
      <c r="K19" s="4">
        <f>Costs!$C$9</f>
        <v>40</v>
      </c>
      <c r="L19" s="4"/>
    </row>
    <row r="20" spans="1:12" x14ac:dyDescent="0.2">
      <c r="A20" s="2">
        <v>2015</v>
      </c>
      <c r="B20" s="4" t="s">
        <v>19</v>
      </c>
      <c r="C20" s="4"/>
      <c r="D20" s="4"/>
      <c r="E20" s="4"/>
      <c r="F20" s="4">
        <v>0.1</v>
      </c>
      <c r="G20" s="4">
        <v>0.1</v>
      </c>
      <c r="H20" s="4">
        <v>0.1</v>
      </c>
      <c r="I20" s="4"/>
      <c r="J20" s="4">
        <v>0.1</v>
      </c>
      <c r="K20" s="4">
        <v>0.1</v>
      </c>
      <c r="L20" s="4"/>
    </row>
    <row r="21" spans="1:12" x14ac:dyDescent="0.2">
      <c r="A21" s="2">
        <v>2015</v>
      </c>
      <c r="B21" s="4" t="s">
        <v>20</v>
      </c>
      <c r="C21" s="4"/>
      <c r="D21" s="4"/>
      <c r="E21" s="4"/>
      <c r="F21" s="4">
        <f>F20/(1-1/(1+F20)^F19)</f>
        <v>0.10225941441436949</v>
      </c>
      <c r="G21" s="4">
        <f t="shared" ref="G21:K21" si="0">G20/(1-1/(1+G20)^G19)</f>
        <v>0.10225941441436949</v>
      </c>
      <c r="H21" s="4">
        <f t="shared" si="0"/>
        <v>0.10225941441436949</v>
      </c>
      <c r="I21" s="4"/>
      <c r="J21" s="4">
        <f t="shared" si="0"/>
        <v>0.10225941441436949</v>
      </c>
      <c r="K21" s="4">
        <f t="shared" si="0"/>
        <v>0.10225941441436949</v>
      </c>
      <c r="L21" s="4"/>
    </row>
    <row r="22" spans="1:12" x14ac:dyDescent="0.2">
      <c r="A22" s="2">
        <v>2015</v>
      </c>
      <c r="B22" s="4" t="s">
        <v>21</v>
      </c>
      <c r="C22" s="4" t="s">
        <v>16</v>
      </c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2">
        <v>2015</v>
      </c>
      <c r="B23" s="4" t="s">
        <v>22</v>
      </c>
      <c r="C23" s="4" t="s">
        <v>3</v>
      </c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2">
      <c r="A24" s="2">
        <v>2030</v>
      </c>
      <c r="B24" s="2" t="s">
        <v>23</v>
      </c>
      <c r="C24" s="2" t="s">
        <v>3</v>
      </c>
      <c r="D24" s="2">
        <v>0.8</v>
      </c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">
        <v>2030</v>
      </c>
      <c r="B25" s="2" t="s">
        <v>24</v>
      </c>
      <c r="C25" s="2" t="s">
        <v>3</v>
      </c>
      <c r="D25" s="2">
        <v>0.2</v>
      </c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>
        <v>2030</v>
      </c>
      <c r="B26" s="2" t="s">
        <v>64</v>
      </c>
      <c r="C26" s="2" t="s">
        <v>3</v>
      </c>
      <c r="D26" s="2">
        <v>-1</v>
      </c>
      <c r="E26" s="2">
        <v>1</v>
      </c>
      <c r="F26" s="2">
        <v>1</v>
      </c>
      <c r="G26" s="2">
        <v>1</v>
      </c>
      <c r="H26" s="2">
        <v>1</v>
      </c>
      <c r="I26" s="2"/>
      <c r="J26" s="2"/>
      <c r="K26" s="2"/>
      <c r="L26" s="2"/>
    </row>
    <row r="27" spans="1:12" x14ac:dyDescent="0.2">
      <c r="A27" s="2">
        <v>2030</v>
      </c>
      <c r="B27" s="3" t="s">
        <v>65</v>
      </c>
      <c r="C27" s="3" t="s">
        <v>3</v>
      </c>
      <c r="D27" s="3"/>
      <c r="E27" s="3">
        <v>-1</v>
      </c>
      <c r="F27" s="3">
        <v>-1</v>
      </c>
      <c r="G27" s="3">
        <v>-1</v>
      </c>
      <c r="H27" s="3">
        <v>-1</v>
      </c>
      <c r="I27" s="3">
        <v>1</v>
      </c>
      <c r="J27" s="3">
        <v>1</v>
      </c>
      <c r="K27" s="3">
        <v>1</v>
      </c>
      <c r="L27" s="3"/>
    </row>
    <row r="28" spans="1:12" x14ac:dyDescent="0.2">
      <c r="A28" s="2">
        <v>2030</v>
      </c>
      <c r="B28" s="3" t="s">
        <v>25</v>
      </c>
      <c r="C28" s="3" t="s">
        <v>3</v>
      </c>
      <c r="D28" s="3"/>
      <c r="E28" s="3"/>
      <c r="F28" s="3"/>
      <c r="G28" s="3"/>
      <c r="H28" s="3"/>
      <c r="I28" s="3">
        <v>-1</v>
      </c>
      <c r="J28" s="3">
        <v>-1</v>
      </c>
      <c r="K28" s="3">
        <v>-1</v>
      </c>
      <c r="L28" s="3">
        <v>0.7</v>
      </c>
    </row>
    <row r="29" spans="1:12" x14ac:dyDescent="0.2">
      <c r="A29" s="2">
        <v>2030</v>
      </c>
      <c r="B29" s="3" t="s">
        <v>26</v>
      </c>
      <c r="C29" s="3" t="s">
        <v>3</v>
      </c>
      <c r="D29" s="3"/>
      <c r="E29" s="3"/>
      <c r="F29" s="3"/>
      <c r="G29" s="3"/>
      <c r="H29" s="3"/>
      <c r="I29" s="3"/>
      <c r="J29" s="3"/>
      <c r="K29" s="3"/>
      <c r="L29" s="3">
        <f>1-L28</f>
        <v>0.30000000000000004</v>
      </c>
    </row>
    <row r="30" spans="1:12" x14ac:dyDescent="0.2">
      <c r="A30" s="2">
        <v>2030</v>
      </c>
      <c r="B30" s="3" t="s">
        <v>29</v>
      </c>
      <c r="C30" s="3" t="s">
        <v>3</v>
      </c>
      <c r="D30" s="3"/>
      <c r="E30" s="3"/>
      <c r="F30" s="3"/>
      <c r="G30" s="3"/>
      <c r="H30" s="3"/>
      <c r="I30" s="3"/>
      <c r="J30" s="3"/>
      <c r="K30" s="3"/>
      <c r="L30" s="3">
        <v>-1</v>
      </c>
    </row>
    <row r="31" spans="1:12" x14ac:dyDescent="0.2">
      <c r="A31" s="2">
        <v>2030</v>
      </c>
      <c r="B31" s="4" t="s">
        <v>4</v>
      </c>
      <c r="C31" s="4" t="s">
        <v>5</v>
      </c>
      <c r="D31" s="4"/>
      <c r="E31" s="4"/>
      <c r="F31" s="4"/>
      <c r="G31" s="4">
        <f>F32</f>
        <v>0.26526039567303522</v>
      </c>
      <c r="H31" s="4"/>
      <c r="I31" s="4"/>
      <c r="J31" s="4"/>
      <c r="K31" s="4"/>
      <c r="L31" s="4"/>
    </row>
    <row r="32" spans="1:12" x14ac:dyDescent="0.2">
      <c r="A32" s="2">
        <v>2030</v>
      </c>
      <c r="B32" s="4" t="s">
        <v>6</v>
      </c>
      <c r="C32" s="4" t="s">
        <v>5</v>
      </c>
      <c r="D32" s="4"/>
      <c r="E32" s="4"/>
      <c r="F32" s="4">
        <f>E34+E35+E36</f>
        <v>0.26526039567303522</v>
      </c>
      <c r="G32" s="4"/>
      <c r="H32" s="4"/>
      <c r="I32" s="4">
        <f>I10*(1-'Process (energy and emissions)'!$C$70)</f>
        <v>0.1730421279025619</v>
      </c>
      <c r="J32" s="4"/>
      <c r="K32" s="4">
        <f>J35</f>
        <v>0.43139598044541011</v>
      </c>
      <c r="L32" s="4"/>
    </row>
    <row r="33" spans="1:12" x14ac:dyDescent="0.2">
      <c r="A33" s="2">
        <v>2030</v>
      </c>
      <c r="B33" s="4" t="s">
        <v>7</v>
      </c>
      <c r="C33" s="4" t="s">
        <v>5</v>
      </c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2">
        <v>2030</v>
      </c>
      <c r="B34" s="4" t="s">
        <v>8</v>
      </c>
      <c r="C34" s="4" t="s">
        <v>5</v>
      </c>
      <c r="D34" s="4"/>
      <c r="E34" s="4">
        <f>E12*(1-'Process (energy and emissions)'!$C$70)</f>
        <v>1.6640080626864694E-2</v>
      </c>
      <c r="F34" s="4"/>
      <c r="G34" s="4"/>
      <c r="H34" s="4"/>
      <c r="I34" s="4">
        <f>I12*(1-'Process (energy and emissions)'!$C$70)</f>
        <v>0.12051119194804606</v>
      </c>
      <c r="J34" s="4"/>
      <c r="K34" s="4"/>
      <c r="L34" s="4"/>
    </row>
    <row r="35" spans="1:12" x14ac:dyDescent="0.2">
      <c r="A35" s="2">
        <v>2030</v>
      </c>
      <c r="B35" s="4" t="s">
        <v>9</v>
      </c>
      <c r="C35" s="4" t="s">
        <v>5</v>
      </c>
      <c r="D35" s="4"/>
      <c r="E35" s="4">
        <f>E13*(1-'Process (energy and emissions)'!$C$70)</f>
        <v>4.4808945102912043E-3</v>
      </c>
      <c r="F35" s="4"/>
      <c r="G35" s="4"/>
      <c r="H35" s="4">
        <f>F32</f>
        <v>0.26526039567303522</v>
      </c>
      <c r="I35" s="4">
        <f>I13*(1-'Process (energy and emissions)'!$C$70)</f>
        <v>7.139324070429677E-2</v>
      </c>
      <c r="J35" s="4">
        <f>SUM(I32:I36)</f>
        <v>0.43139598044541011</v>
      </c>
      <c r="K35" s="4"/>
      <c r="L35" s="4"/>
    </row>
    <row r="36" spans="1:12" x14ac:dyDescent="0.2">
      <c r="A36" s="2">
        <v>2030</v>
      </c>
      <c r="B36" s="4" t="s">
        <v>10</v>
      </c>
      <c r="C36" s="4" t="s">
        <v>5</v>
      </c>
      <c r="D36" s="4"/>
      <c r="E36" s="4">
        <f>E14*(1-'Process (energy and emissions)'!$C$70)</f>
        <v>0.24413942053587934</v>
      </c>
      <c r="F36" s="4"/>
      <c r="G36" s="4"/>
      <c r="H36" s="4"/>
      <c r="I36" s="4">
        <f>I14*(1-'Process (energy and emissions)'!$C$70)</f>
        <v>6.6449419890505401E-2</v>
      </c>
      <c r="J36" s="4"/>
      <c r="K36" s="4"/>
      <c r="L36" s="4"/>
    </row>
    <row r="37" spans="1:12" x14ac:dyDescent="0.2">
      <c r="A37" s="2">
        <v>2030</v>
      </c>
      <c r="B37" s="4" t="s">
        <v>11</v>
      </c>
      <c r="C37" s="4" t="s">
        <v>5</v>
      </c>
      <c r="D37" s="4">
        <f>D15</f>
        <v>3.5619339416144612E-2</v>
      </c>
      <c r="E37" s="4"/>
      <c r="F37" s="4"/>
      <c r="G37" s="4"/>
      <c r="H37" s="4"/>
      <c r="I37" s="4"/>
      <c r="J37" s="4"/>
      <c r="K37" s="4"/>
      <c r="L37" s="4">
        <f>L15</f>
        <v>3.3881810664137556E-2</v>
      </c>
    </row>
    <row r="38" spans="1:12" x14ac:dyDescent="0.2">
      <c r="A38" s="2">
        <v>2030</v>
      </c>
      <c r="B38" s="4" t="s">
        <v>12</v>
      </c>
      <c r="C38" s="4" t="s">
        <v>3</v>
      </c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2">
        <v>2030</v>
      </c>
      <c r="B39" s="4" t="s">
        <v>13</v>
      </c>
      <c r="C39" s="4" t="s">
        <v>14</v>
      </c>
      <c r="D39" s="4"/>
      <c r="E39" s="4">
        <f>E17</f>
        <v>0.69147730567323318</v>
      </c>
      <c r="F39" s="4"/>
      <c r="G39" s="4"/>
      <c r="H39" s="4"/>
      <c r="I39" s="4"/>
      <c r="J39" s="4"/>
      <c r="K39" s="4"/>
      <c r="L39" s="4"/>
    </row>
    <row r="40" spans="1:12" x14ac:dyDescent="0.2">
      <c r="A40" s="2">
        <v>2030</v>
      </c>
      <c r="B40" s="4" t="s">
        <v>15</v>
      </c>
      <c r="C40" s="4" t="s">
        <v>16</v>
      </c>
      <c r="D40" s="4"/>
      <c r="E40" s="4"/>
      <c r="F40" s="4">
        <f>Costs!$C$17</f>
        <v>4.4252173279098539</v>
      </c>
      <c r="G40" s="4">
        <f>Costs!$C$17</f>
        <v>4.4252173279098539</v>
      </c>
      <c r="H40" s="4">
        <f>Costs!$C$17</f>
        <v>4.4252173279098539</v>
      </c>
      <c r="I40" s="4"/>
      <c r="J40" s="4">
        <f>Costs!$C$17</f>
        <v>4.4252173279098539</v>
      </c>
      <c r="K40" s="4">
        <f>Costs!$C$17</f>
        <v>4.4252173279098539</v>
      </c>
      <c r="L40" s="4"/>
    </row>
    <row r="41" spans="1:12" x14ac:dyDescent="0.2">
      <c r="A41" s="2">
        <v>2030</v>
      </c>
      <c r="B41" s="4" t="s">
        <v>17</v>
      </c>
      <c r="C41" s="4" t="s">
        <v>18</v>
      </c>
      <c r="D41" s="4"/>
      <c r="E41" s="4"/>
      <c r="F41" s="4">
        <f>Costs!$C$9</f>
        <v>40</v>
      </c>
      <c r="G41" s="4">
        <f>Costs!$C$9</f>
        <v>40</v>
      </c>
      <c r="H41" s="4">
        <f>Costs!$C$9</f>
        <v>40</v>
      </c>
      <c r="I41" s="4"/>
      <c r="J41" s="4">
        <f>Costs!$C$9</f>
        <v>40</v>
      </c>
      <c r="K41" s="4">
        <f>Costs!$C$9</f>
        <v>40</v>
      </c>
      <c r="L41" s="4"/>
    </row>
    <row r="42" spans="1:12" x14ac:dyDescent="0.2">
      <c r="A42" s="2">
        <v>2030</v>
      </c>
      <c r="B42" s="4" t="s">
        <v>19</v>
      </c>
      <c r="C42" s="4"/>
      <c r="D42" s="4"/>
      <c r="E42" s="4"/>
      <c r="F42" s="4">
        <v>0.1</v>
      </c>
      <c r="G42" s="4">
        <v>0.1</v>
      </c>
      <c r="H42" s="4">
        <v>0.1</v>
      </c>
      <c r="I42" s="4"/>
      <c r="J42" s="4">
        <v>0.1</v>
      </c>
      <c r="K42" s="4">
        <v>0.1</v>
      </c>
      <c r="L42" s="4"/>
    </row>
    <row r="43" spans="1:12" x14ac:dyDescent="0.2">
      <c r="A43" s="2">
        <v>2030</v>
      </c>
      <c r="B43" s="4" t="s">
        <v>20</v>
      </c>
      <c r="C43" s="4"/>
      <c r="D43" s="4"/>
      <c r="E43" s="4"/>
      <c r="F43" s="4">
        <f>F42/(1-1/(1+F42)^F41)</f>
        <v>0.10225941441436949</v>
      </c>
      <c r="G43" s="4">
        <f t="shared" ref="G43" si="1">G42/(1-1/(1+G42)^G41)</f>
        <v>0.10225941441436949</v>
      </c>
      <c r="H43" s="4">
        <f t="shared" ref="H43" si="2">H42/(1-1/(1+H42)^H41)</f>
        <v>0.10225941441436949</v>
      </c>
      <c r="I43" s="4"/>
      <c r="J43" s="4">
        <f t="shared" ref="J43" si="3">J42/(1-1/(1+J42)^J41)</f>
        <v>0.10225941441436949</v>
      </c>
      <c r="K43" s="4">
        <f t="shared" ref="K43" si="4">K42/(1-1/(1+K42)^K41)</f>
        <v>0.10225941441436949</v>
      </c>
      <c r="L43" s="4"/>
    </row>
    <row r="44" spans="1:12" x14ac:dyDescent="0.2">
      <c r="A44" s="2">
        <v>2030</v>
      </c>
      <c r="B44" s="4" t="s">
        <v>21</v>
      </c>
      <c r="C44" s="4" t="s">
        <v>16</v>
      </c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2">
      <c r="A45" s="2">
        <v>2030</v>
      </c>
      <c r="B45" s="4" t="s">
        <v>22</v>
      </c>
      <c r="C45" s="4" t="s">
        <v>3</v>
      </c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">
      <c r="A46" s="2">
        <v>2040</v>
      </c>
      <c r="B46" s="2" t="s">
        <v>23</v>
      </c>
      <c r="C46" s="2" t="s">
        <v>3</v>
      </c>
      <c r="D46" s="2">
        <v>0.8</v>
      </c>
      <c r="E46" s="2"/>
      <c r="F46" s="2"/>
      <c r="G46" s="2"/>
      <c r="H46" s="2"/>
      <c r="I46" s="2"/>
      <c r="J46" s="2"/>
      <c r="K46" s="2"/>
      <c r="L46" s="2"/>
    </row>
    <row r="47" spans="1:12" x14ac:dyDescent="0.2">
      <c r="A47" s="2">
        <v>2040</v>
      </c>
      <c r="B47" s="2" t="s">
        <v>24</v>
      </c>
      <c r="C47" s="2" t="s">
        <v>3</v>
      </c>
      <c r="D47" s="2">
        <v>0.2</v>
      </c>
      <c r="E47" s="2"/>
      <c r="F47" s="2"/>
      <c r="G47" s="2"/>
      <c r="H47" s="2"/>
      <c r="I47" s="2"/>
      <c r="J47" s="2"/>
      <c r="K47" s="2"/>
      <c r="L47" s="2"/>
    </row>
    <row r="48" spans="1:12" x14ac:dyDescent="0.2">
      <c r="A48" s="2">
        <v>2040</v>
      </c>
      <c r="B48" s="2" t="s">
        <v>64</v>
      </c>
      <c r="C48" s="2" t="s">
        <v>3</v>
      </c>
      <c r="D48" s="2">
        <v>-1</v>
      </c>
      <c r="E48" s="2">
        <v>1</v>
      </c>
      <c r="F48" s="2">
        <v>1</v>
      </c>
      <c r="G48" s="2">
        <v>1</v>
      </c>
      <c r="H48" s="2">
        <v>1</v>
      </c>
      <c r="I48" s="2"/>
      <c r="J48" s="2"/>
      <c r="K48" s="2"/>
      <c r="L48" s="2"/>
    </row>
    <row r="49" spans="1:12" x14ac:dyDescent="0.2">
      <c r="A49" s="2">
        <v>2040</v>
      </c>
      <c r="B49" s="3" t="s">
        <v>65</v>
      </c>
      <c r="C49" s="3" t="s">
        <v>3</v>
      </c>
      <c r="D49" s="3"/>
      <c r="E49" s="3">
        <v>-1</v>
      </c>
      <c r="F49" s="3">
        <v>-1</v>
      </c>
      <c r="G49" s="3">
        <v>-1</v>
      </c>
      <c r="H49" s="3">
        <v>-1</v>
      </c>
      <c r="I49" s="3">
        <v>1</v>
      </c>
      <c r="J49" s="3">
        <v>1</v>
      </c>
      <c r="K49" s="3">
        <v>1</v>
      </c>
      <c r="L49" s="3"/>
    </row>
    <row r="50" spans="1:12" x14ac:dyDescent="0.2">
      <c r="A50" s="2">
        <v>2040</v>
      </c>
      <c r="B50" s="3" t="s">
        <v>25</v>
      </c>
      <c r="C50" s="3" t="s">
        <v>3</v>
      </c>
      <c r="D50" s="3"/>
      <c r="E50" s="3"/>
      <c r="F50" s="3"/>
      <c r="G50" s="3"/>
      <c r="H50" s="3"/>
      <c r="I50" s="3">
        <v>-1</v>
      </c>
      <c r="J50" s="3">
        <v>-1</v>
      </c>
      <c r="K50" s="3">
        <v>-1</v>
      </c>
      <c r="L50" s="3">
        <v>0.65</v>
      </c>
    </row>
    <row r="51" spans="1:12" x14ac:dyDescent="0.2">
      <c r="A51" s="2">
        <v>2040</v>
      </c>
      <c r="B51" s="3" t="s">
        <v>26</v>
      </c>
      <c r="C51" s="3" t="s">
        <v>3</v>
      </c>
      <c r="D51" s="3"/>
      <c r="E51" s="3"/>
      <c r="F51" s="3"/>
      <c r="G51" s="3"/>
      <c r="H51" s="3"/>
      <c r="I51" s="3"/>
      <c r="J51" s="3"/>
      <c r="K51" s="3"/>
      <c r="L51" s="3">
        <f>1-L50</f>
        <v>0.35</v>
      </c>
    </row>
    <row r="52" spans="1:12" x14ac:dyDescent="0.2">
      <c r="A52" s="2">
        <v>2040</v>
      </c>
      <c r="B52" s="3" t="s">
        <v>29</v>
      </c>
      <c r="C52" s="3" t="s">
        <v>3</v>
      </c>
      <c r="D52" s="3"/>
      <c r="E52" s="3"/>
      <c r="F52" s="3"/>
      <c r="G52" s="3"/>
      <c r="H52" s="3"/>
      <c r="I52" s="3"/>
      <c r="J52" s="3"/>
      <c r="K52" s="3"/>
      <c r="L52" s="3">
        <v>-1</v>
      </c>
    </row>
    <row r="53" spans="1:12" x14ac:dyDescent="0.2">
      <c r="A53" s="2">
        <v>2040</v>
      </c>
      <c r="B53" s="4" t="s">
        <v>4</v>
      </c>
      <c r="C53" s="4" t="s">
        <v>5</v>
      </c>
      <c r="D53" s="4"/>
      <c r="E53" s="4"/>
      <c r="F53" s="4"/>
      <c r="G53" s="4">
        <f>F54</f>
        <v>0.26526039567303522</v>
      </c>
      <c r="H53" s="4"/>
      <c r="I53" s="4"/>
      <c r="J53" s="4"/>
      <c r="K53" s="4"/>
      <c r="L53" s="4"/>
    </row>
    <row r="54" spans="1:12" x14ac:dyDescent="0.2">
      <c r="A54" s="2">
        <v>2040</v>
      </c>
      <c r="B54" s="4" t="s">
        <v>6</v>
      </c>
      <c r="C54" s="4" t="s">
        <v>5</v>
      </c>
      <c r="D54" s="4"/>
      <c r="E54" s="4"/>
      <c r="F54" s="4">
        <f>E56+E57+E58</f>
        <v>0.26526039567303522</v>
      </c>
      <c r="G54" s="4"/>
      <c r="H54" s="4"/>
      <c r="I54" s="4">
        <f>I32</f>
        <v>0.1730421279025619</v>
      </c>
      <c r="J54" s="4"/>
      <c r="K54" s="4">
        <f>J57</f>
        <v>0.43139598044541011</v>
      </c>
      <c r="L54" s="4"/>
    </row>
    <row r="55" spans="1:12" x14ac:dyDescent="0.2">
      <c r="A55" s="2">
        <v>2040</v>
      </c>
      <c r="B55" s="4" t="s">
        <v>7</v>
      </c>
      <c r="C55" s="4" t="s">
        <v>5</v>
      </c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A56" s="2">
        <v>2040</v>
      </c>
      <c r="B56" s="4" t="s">
        <v>8</v>
      </c>
      <c r="C56" s="4" t="s">
        <v>5</v>
      </c>
      <c r="D56" s="4"/>
      <c r="E56" s="4">
        <f>E34</f>
        <v>1.6640080626864694E-2</v>
      </c>
      <c r="F56" s="4"/>
      <c r="G56" s="4"/>
      <c r="H56" s="4"/>
      <c r="I56" s="4">
        <f>I34</f>
        <v>0.12051119194804606</v>
      </c>
      <c r="J56" s="4"/>
      <c r="K56" s="4"/>
      <c r="L56" s="4"/>
    </row>
    <row r="57" spans="1:12" x14ac:dyDescent="0.2">
      <c r="A57" s="2">
        <v>2040</v>
      </c>
      <c r="B57" s="4" t="s">
        <v>9</v>
      </c>
      <c r="C57" s="4" t="s">
        <v>5</v>
      </c>
      <c r="D57" s="4"/>
      <c r="E57" s="4">
        <f>E35</f>
        <v>4.4808945102912043E-3</v>
      </c>
      <c r="F57" s="4"/>
      <c r="G57" s="4"/>
      <c r="H57" s="4">
        <f>F54</f>
        <v>0.26526039567303522</v>
      </c>
      <c r="I57" s="4">
        <f>I35</f>
        <v>7.139324070429677E-2</v>
      </c>
      <c r="J57" s="4">
        <f>SUM(I54:I58)</f>
        <v>0.43139598044541011</v>
      </c>
      <c r="K57" s="4"/>
      <c r="L57" s="4"/>
    </row>
    <row r="58" spans="1:12" x14ac:dyDescent="0.2">
      <c r="A58" s="2">
        <v>2040</v>
      </c>
      <c r="B58" s="4" t="s">
        <v>10</v>
      </c>
      <c r="C58" s="4" t="s">
        <v>5</v>
      </c>
      <c r="D58" s="4"/>
      <c r="E58" s="4">
        <f>E36</f>
        <v>0.24413942053587934</v>
      </c>
      <c r="F58" s="4"/>
      <c r="G58" s="4"/>
      <c r="H58" s="4"/>
      <c r="I58" s="4">
        <f>I36</f>
        <v>6.6449419890505401E-2</v>
      </c>
      <c r="J58" s="4"/>
      <c r="K58" s="4"/>
      <c r="L58" s="4"/>
    </row>
    <row r="59" spans="1:12" x14ac:dyDescent="0.2">
      <c r="A59" s="2">
        <v>2040</v>
      </c>
      <c r="B59" s="4" t="s">
        <v>11</v>
      </c>
      <c r="C59" s="4" t="s">
        <v>5</v>
      </c>
      <c r="D59" s="4">
        <f>D37</f>
        <v>3.5619339416144612E-2</v>
      </c>
      <c r="E59" s="4"/>
      <c r="F59" s="4"/>
      <c r="G59" s="4"/>
      <c r="H59" s="4"/>
      <c r="I59" s="4"/>
      <c r="J59" s="4"/>
      <c r="K59" s="4"/>
      <c r="L59" s="4">
        <f>L37</f>
        <v>3.3881810664137556E-2</v>
      </c>
    </row>
    <row r="60" spans="1:12" x14ac:dyDescent="0.2">
      <c r="A60" s="2">
        <v>2040</v>
      </c>
      <c r="B60" s="4" t="s">
        <v>12</v>
      </c>
      <c r="C60" s="4" t="s">
        <v>3</v>
      </c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2">
      <c r="A61" s="2">
        <v>2040</v>
      </c>
      <c r="B61" s="4" t="s">
        <v>13</v>
      </c>
      <c r="C61" s="4" t="s">
        <v>14</v>
      </c>
      <c r="D61" s="4"/>
      <c r="E61" s="4">
        <f>E39</f>
        <v>0.69147730567323318</v>
      </c>
      <c r="F61" s="4"/>
      <c r="G61" s="4"/>
      <c r="H61" s="4"/>
      <c r="I61" s="4"/>
      <c r="J61" s="4"/>
      <c r="K61" s="4"/>
      <c r="L61" s="4"/>
    </row>
    <row r="62" spans="1:12" x14ac:dyDescent="0.2">
      <c r="A62" s="2">
        <v>2040</v>
      </c>
      <c r="B62" s="4" t="s">
        <v>15</v>
      </c>
      <c r="C62" s="4" t="s">
        <v>16</v>
      </c>
      <c r="D62" s="4"/>
      <c r="E62" s="4"/>
      <c r="F62" s="4">
        <f>Costs!$C$17</f>
        <v>4.4252173279098539</v>
      </c>
      <c r="G62" s="4">
        <f>Costs!$C$17</f>
        <v>4.4252173279098539</v>
      </c>
      <c r="H62" s="4">
        <f>Costs!$C$17</f>
        <v>4.4252173279098539</v>
      </c>
      <c r="I62" s="4"/>
      <c r="J62" s="4">
        <f>Costs!$C$17</f>
        <v>4.4252173279098539</v>
      </c>
      <c r="K62" s="4">
        <f>Costs!$C$17</f>
        <v>4.4252173279098539</v>
      </c>
      <c r="L62" s="4"/>
    </row>
    <row r="63" spans="1:12" x14ac:dyDescent="0.2">
      <c r="A63" s="2">
        <v>2040</v>
      </c>
      <c r="B63" s="4" t="s">
        <v>17</v>
      </c>
      <c r="C63" s="4" t="s">
        <v>18</v>
      </c>
      <c r="D63" s="4"/>
      <c r="E63" s="4"/>
      <c r="F63" s="4">
        <f>Costs!$C$9</f>
        <v>40</v>
      </c>
      <c r="G63" s="4">
        <f>Costs!$C$9</f>
        <v>40</v>
      </c>
      <c r="H63" s="4">
        <f>Costs!$C$9</f>
        <v>40</v>
      </c>
      <c r="I63" s="4"/>
      <c r="J63" s="4">
        <f>Costs!$C$9</f>
        <v>40</v>
      </c>
      <c r="K63" s="4">
        <f>Costs!$C$9</f>
        <v>40</v>
      </c>
      <c r="L63" s="4"/>
    </row>
    <row r="64" spans="1:12" x14ac:dyDescent="0.2">
      <c r="A64" s="2">
        <v>2040</v>
      </c>
      <c r="B64" s="4" t="s">
        <v>19</v>
      </c>
      <c r="C64" s="4"/>
      <c r="D64" s="4"/>
      <c r="E64" s="4"/>
      <c r="F64" s="4">
        <v>0.1</v>
      </c>
      <c r="G64" s="4">
        <v>0.1</v>
      </c>
      <c r="H64" s="4">
        <v>0.1</v>
      </c>
      <c r="I64" s="4"/>
      <c r="J64" s="4">
        <v>0.1</v>
      </c>
      <c r="K64" s="4">
        <v>0.1</v>
      </c>
      <c r="L64" s="4"/>
    </row>
    <row r="65" spans="1:12" x14ac:dyDescent="0.2">
      <c r="A65" s="2">
        <v>2040</v>
      </c>
      <c r="B65" s="4" t="s">
        <v>20</v>
      </c>
      <c r="C65" s="4"/>
      <c r="D65" s="4"/>
      <c r="E65" s="4"/>
      <c r="F65" s="4">
        <f>F64/(1-1/(1+F64)^F63)</f>
        <v>0.10225941441436949</v>
      </c>
      <c r="G65" s="4">
        <f t="shared" ref="G65" si="5">G64/(1-1/(1+G64)^G63)</f>
        <v>0.10225941441436949</v>
      </c>
      <c r="H65" s="4">
        <f t="shared" ref="H65" si="6">H64/(1-1/(1+H64)^H63)</f>
        <v>0.10225941441436949</v>
      </c>
      <c r="I65" s="4"/>
      <c r="J65" s="4">
        <f t="shared" ref="J65" si="7">J64/(1-1/(1+J64)^J63)</f>
        <v>0.10225941441436949</v>
      </c>
      <c r="K65" s="4">
        <f t="shared" ref="K65" si="8">K64/(1-1/(1+K64)^K63)</f>
        <v>0.10225941441436949</v>
      </c>
      <c r="L65" s="4"/>
    </row>
    <row r="66" spans="1:12" x14ac:dyDescent="0.2">
      <c r="A66" s="2">
        <v>2040</v>
      </c>
      <c r="B66" s="4" t="s">
        <v>21</v>
      </c>
      <c r="C66" s="4" t="s">
        <v>16</v>
      </c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2">
      <c r="A67" s="2">
        <v>2040</v>
      </c>
      <c r="B67" s="4" t="s">
        <v>22</v>
      </c>
      <c r="C67" s="4" t="s">
        <v>3</v>
      </c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2">
      <c r="A68" s="2">
        <v>2050</v>
      </c>
      <c r="B68" s="2" t="s">
        <v>23</v>
      </c>
      <c r="C68" s="2" t="s">
        <v>3</v>
      </c>
      <c r="D68" s="2">
        <v>0.8</v>
      </c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s="2">
        <v>2050</v>
      </c>
      <c r="B69" s="2" t="s">
        <v>24</v>
      </c>
      <c r="C69" s="2" t="s">
        <v>3</v>
      </c>
      <c r="D69" s="2">
        <v>0.2</v>
      </c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 s="2">
        <v>2050</v>
      </c>
      <c r="B70" s="2" t="s">
        <v>64</v>
      </c>
      <c r="C70" s="2" t="s">
        <v>3</v>
      </c>
      <c r="D70" s="2">
        <v>-1</v>
      </c>
      <c r="E70" s="2">
        <v>1</v>
      </c>
      <c r="F70" s="2">
        <v>1</v>
      </c>
      <c r="G70" s="2">
        <v>1</v>
      </c>
      <c r="H70" s="2">
        <v>1</v>
      </c>
      <c r="I70" s="2"/>
      <c r="J70" s="2"/>
      <c r="K70" s="2"/>
      <c r="L70" s="2"/>
    </row>
    <row r="71" spans="1:12" x14ac:dyDescent="0.2">
      <c r="A71" s="2">
        <v>2050</v>
      </c>
      <c r="B71" s="3" t="s">
        <v>65</v>
      </c>
      <c r="C71" s="3" t="s">
        <v>3</v>
      </c>
      <c r="D71" s="3"/>
      <c r="E71" s="3">
        <v>-1</v>
      </c>
      <c r="F71" s="3">
        <v>-1</v>
      </c>
      <c r="G71" s="3">
        <v>-1</v>
      </c>
      <c r="H71" s="3">
        <v>-1</v>
      </c>
      <c r="I71" s="3">
        <v>1</v>
      </c>
      <c r="J71" s="3">
        <v>1</v>
      </c>
      <c r="K71" s="3">
        <v>1</v>
      </c>
      <c r="L71" s="3"/>
    </row>
    <row r="72" spans="1:12" x14ac:dyDescent="0.2">
      <c r="A72" s="2">
        <v>2050</v>
      </c>
      <c r="B72" s="3" t="s">
        <v>25</v>
      </c>
      <c r="C72" s="3" t="s">
        <v>3</v>
      </c>
      <c r="D72" s="3"/>
      <c r="E72" s="3"/>
      <c r="F72" s="3"/>
      <c r="G72" s="3"/>
      <c r="H72" s="3"/>
      <c r="I72" s="3">
        <v>-1</v>
      </c>
      <c r="J72" s="3">
        <v>-1</v>
      </c>
      <c r="K72" s="3">
        <v>-1</v>
      </c>
      <c r="L72" s="3">
        <v>0.6</v>
      </c>
    </row>
    <row r="73" spans="1:12" x14ac:dyDescent="0.2">
      <c r="A73" s="2">
        <v>2050</v>
      </c>
      <c r="B73" s="3" t="s">
        <v>26</v>
      </c>
      <c r="C73" s="3" t="s">
        <v>3</v>
      </c>
      <c r="D73" s="3"/>
      <c r="E73" s="3"/>
      <c r="F73" s="3"/>
      <c r="G73" s="3"/>
      <c r="H73" s="3"/>
      <c r="I73" s="3"/>
      <c r="J73" s="3"/>
      <c r="K73" s="3"/>
      <c r="L73" s="3">
        <f>1-L72</f>
        <v>0.4</v>
      </c>
    </row>
    <row r="74" spans="1:12" x14ac:dyDescent="0.2">
      <c r="A74" s="2">
        <v>2050</v>
      </c>
      <c r="B74" s="3" t="s">
        <v>29</v>
      </c>
      <c r="C74" s="3" t="s">
        <v>3</v>
      </c>
      <c r="D74" s="3"/>
      <c r="E74" s="3"/>
      <c r="F74" s="3"/>
      <c r="G74" s="3"/>
      <c r="H74" s="3"/>
      <c r="I74" s="3"/>
      <c r="J74" s="3"/>
      <c r="K74" s="3"/>
      <c r="L74" s="3">
        <v>-1</v>
      </c>
    </row>
    <row r="75" spans="1:12" x14ac:dyDescent="0.2">
      <c r="A75" s="2">
        <v>2050</v>
      </c>
      <c r="B75" s="4" t="s">
        <v>4</v>
      </c>
      <c r="C75" s="4" t="s">
        <v>5</v>
      </c>
      <c r="D75" s="4"/>
      <c r="E75" s="4"/>
      <c r="F75" s="4"/>
      <c r="G75" s="4">
        <f>F76</f>
        <v>0.26526039567303522</v>
      </c>
      <c r="H75" s="4"/>
      <c r="I75" s="4"/>
      <c r="J75" s="4"/>
      <c r="K75" s="4"/>
      <c r="L75" s="4"/>
    </row>
    <row r="76" spans="1:12" x14ac:dyDescent="0.2">
      <c r="A76" s="2">
        <v>2050</v>
      </c>
      <c r="B76" s="4" t="s">
        <v>6</v>
      </c>
      <c r="C76" s="4" t="s">
        <v>5</v>
      </c>
      <c r="D76" s="4"/>
      <c r="E76" s="4"/>
      <c r="F76" s="4">
        <f>E78+E79+E80</f>
        <v>0.26526039567303522</v>
      </c>
      <c r="G76" s="4"/>
      <c r="H76" s="4"/>
      <c r="I76" s="4">
        <f>I54</f>
        <v>0.1730421279025619</v>
      </c>
      <c r="J76" s="4"/>
      <c r="K76" s="4">
        <f>J79</f>
        <v>0.43139598044541011</v>
      </c>
      <c r="L76" s="4"/>
    </row>
    <row r="77" spans="1:12" x14ac:dyDescent="0.2">
      <c r="A77" s="2">
        <v>2050</v>
      </c>
      <c r="B77" s="4" t="s">
        <v>7</v>
      </c>
      <c r="C77" s="4" t="s">
        <v>5</v>
      </c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2">
      <c r="A78" s="2">
        <v>2050</v>
      </c>
      <c r="B78" s="4" t="s">
        <v>8</v>
      </c>
      <c r="C78" s="4" t="s">
        <v>5</v>
      </c>
      <c r="D78" s="4"/>
      <c r="E78" s="4">
        <f>E56</f>
        <v>1.6640080626864694E-2</v>
      </c>
      <c r="F78" s="4"/>
      <c r="G78" s="4"/>
      <c r="H78" s="4"/>
      <c r="I78" s="4">
        <f>I56</f>
        <v>0.12051119194804606</v>
      </c>
      <c r="J78" s="4"/>
      <c r="K78" s="4"/>
      <c r="L78" s="4"/>
    </row>
    <row r="79" spans="1:12" x14ac:dyDescent="0.2">
      <c r="A79" s="2">
        <v>2050</v>
      </c>
      <c r="B79" s="4" t="s">
        <v>9</v>
      </c>
      <c r="C79" s="4" t="s">
        <v>5</v>
      </c>
      <c r="D79" s="4"/>
      <c r="E79" s="4">
        <f>E57</f>
        <v>4.4808945102912043E-3</v>
      </c>
      <c r="F79" s="4"/>
      <c r="G79" s="4"/>
      <c r="H79" s="4">
        <f>F76</f>
        <v>0.26526039567303522</v>
      </c>
      <c r="I79" s="4">
        <f>I57</f>
        <v>7.139324070429677E-2</v>
      </c>
      <c r="J79" s="4">
        <f>SUM(I76:I80)</f>
        <v>0.43139598044541011</v>
      </c>
      <c r="K79" s="4"/>
      <c r="L79" s="4"/>
    </row>
    <row r="80" spans="1:12" x14ac:dyDescent="0.2">
      <c r="A80" s="2">
        <v>2050</v>
      </c>
      <c r="B80" s="4" t="s">
        <v>10</v>
      </c>
      <c r="C80" s="4" t="s">
        <v>5</v>
      </c>
      <c r="D80" s="4"/>
      <c r="E80" s="4">
        <f>E58</f>
        <v>0.24413942053587934</v>
      </c>
      <c r="F80" s="4"/>
      <c r="G80" s="4"/>
      <c r="H80" s="4"/>
      <c r="I80" s="4">
        <f>I58</f>
        <v>6.6449419890505401E-2</v>
      </c>
      <c r="J80" s="4"/>
      <c r="K80" s="4"/>
      <c r="L80" s="4"/>
    </row>
    <row r="81" spans="1:12" x14ac:dyDescent="0.2">
      <c r="A81" s="2">
        <v>2050</v>
      </c>
      <c r="B81" s="4" t="s">
        <v>11</v>
      </c>
      <c r="C81" s="4" t="s">
        <v>5</v>
      </c>
      <c r="D81" s="4">
        <f>D59</f>
        <v>3.5619339416144612E-2</v>
      </c>
      <c r="E81" s="4"/>
      <c r="F81" s="4"/>
      <c r="G81" s="4"/>
      <c r="H81" s="4"/>
      <c r="I81" s="4"/>
      <c r="J81" s="4"/>
      <c r="K81" s="4"/>
      <c r="L81" s="4">
        <f>L59</f>
        <v>3.3881810664137556E-2</v>
      </c>
    </row>
    <row r="82" spans="1:12" x14ac:dyDescent="0.2">
      <c r="A82" s="2">
        <v>2050</v>
      </c>
      <c r="B82" s="4" t="s">
        <v>12</v>
      </c>
      <c r="C82" s="4" t="s">
        <v>3</v>
      </c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2">
        <v>2050</v>
      </c>
      <c r="B83" s="4" t="s">
        <v>13</v>
      </c>
      <c r="C83" s="4" t="s">
        <v>14</v>
      </c>
      <c r="D83" s="4"/>
      <c r="E83" s="4">
        <f>E61</f>
        <v>0.69147730567323318</v>
      </c>
      <c r="F83" s="4"/>
      <c r="G83" s="4"/>
      <c r="H83" s="4"/>
      <c r="I83" s="4"/>
      <c r="J83" s="4"/>
      <c r="K83" s="4"/>
      <c r="L83" s="4"/>
    </row>
    <row r="84" spans="1:12" x14ac:dyDescent="0.2">
      <c r="A84" s="2">
        <v>2050</v>
      </c>
      <c r="B84" s="4" t="s">
        <v>15</v>
      </c>
      <c r="C84" s="4" t="s">
        <v>16</v>
      </c>
      <c r="D84" s="4"/>
      <c r="E84" s="4"/>
      <c r="F84" s="4">
        <f>Costs!$C$17</f>
        <v>4.4252173279098539</v>
      </c>
      <c r="G84" s="4">
        <f>Costs!$C$17</f>
        <v>4.4252173279098539</v>
      </c>
      <c r="H84" s="4">
        <f>Costs!$C$17</f>
        <v>4.4252173279098539</v>
      </c>
      <c r="I84" s="4"/>
      <c r="J84" s="4">
        <f>Costs!$C$17</f>
        <v>4.4252173279098539</v>
      </c>
      <c r="K84" s="4">
        <f>Costs!$C$17</f>
        <v>4.4252173279098539</v>
      </c>
      <c r="L84" s="4"/>
    </row>
    <row r="85" spans="1:12" x14ac:dyDescent="0.2">
      <c r="A85" s="2">
        <v>2050</v>
      </c>
      <c r="B85" s="4" t="s">
        <v>17</v>
      </c>
      <c r="C85" s="4" t="s">
        <v>18</v>
      </c>
      <c r="D85" s="4"/>
      <c r="E85" s="4"/>
      <c r="F85" s="4">
        <f>Costs!$C$9</f>
        <v>40</v>
      </c>
      <c r="G85" s="4">
        <f>Costs!$C$9</f>
        <v>40</v>
      </c>
      <c r="H85" s="4">
        <f>Costs!$C$9</f>
        <v>40</v>
      </c>
      <c r="I85" s="4"/>
      <c r="J85" s="4">
        <f>Costs!$C$9</f>
        <v>40</v>
      </c>
      <c r="K85" s="4">
        <f>Costs!$C$9</f>
        <v>40</v>
      </c>
      <c r="L85" s="4"/>
    </row>
    <row r="86" spans="1:12" x14ac:dyDescent="0.2">
      <c r="A86" s="2">
        <v>2050</v>
      </c>
      <c r="B86" s="4" t="s">
        <v>19</v>
      </c>
      <c r="C86" s="4"/>
      <c r="D86" s="4"/>
      <c r="E86" s="4"/>
      <c r="F86" s="4">
        <v>0.1</v>
      </c>
      <c r="G86" s="4">
        <v>0.1</v>
      </c>
      <c r="H86" s="4">
        <v>0.1</v>
      </c>
      <c r="I86" s="4"/>
      <c r="J86" s="4">
        <v>0.1</v>
      </c>
      <c r="K86" s="4">
        <v>0.1</v>
      </c>
      <c r="L86" s="4"/>
    </row>
    <row r="87" spans="1:12" x14ac:dyDescent="0.2">
      <c r="A87" s="2">
        <v>2050</v>
      </c>
      <c r="B87" s="4" t="s">
        <v>20</v>
      </c>
      <c r="C87" s="4"/>
      <c r="D87" s="4"/>
      <c r="E87" s="4"/>
      <c r="F87" s="4">
        <f>F86/(1-1/(1+F86)^F85)</f>
        <v>0.10225941441436949</v>
      </c>
      <c r="G87" s="4">
        <f t="shared" ref="G87" si="9">G86/(1-1/(1+G86)^G85)</f>
        <v>0.10225941441436949</v>
      </c>
      <c r="H87" s="4">
        <f t="shared" ref="H87" si="10">H86/(1-1/(1+H86)^H85)</f>
        <v>0.10225941441436949</v>
      </c>
      <c r="I87" s="4"/>
      <c r="J87" s="4">
        <f t="shared" ref="J87" si="11">J86/(1-1/(1+J86)^J85)</f>
        <v>0.10225941441436949</v>
      </c>
      <c r="K87" s="4">
        <f t="shared" ref="K87" si="12">K86/(1-1/(1+K86)^K85)</f>
        <v>0.10225941441436949</v>
      </c>
      <c r="L87" s="4"/>
    </row>
    <row r="88" spans="1:12" x14ac:dyDescent="0.2">
      <c r="A88" s="2">
        <v>2050</v>
      </c>
      <c r="B88" s="4" t="s">
        <v>21</v>
      </c>
      <c r="C88" s="4" t="s">
        <v>16</v>
      </c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2">
        <v>2050</v>
      </c>
      <c r="B89" s="4" t="s">
        <v>22</v>
      </c>
      <c r="C89" s="4" t="s">
        <v>3</v>
      </c>
      <c r="D89" s="4"/>
      <c r="E89" s="4"/>
      <c r="F89" s="4"/>
      <c r="G89" s="4"/>
      <c r="H89" s="4"/>
      <c r="I89" s="4"/>
      <c r="J89" s="4"/>
      <c r="K89" s="4"/>
      <c r="L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5DB3-4A5D-3F47-AA12-D7C44311FD63}">
  <dimension ref="A1:R70"/>
  <sheetViews>
    <sheetView topLeftCell="A48" workbookViewId="0">
      <selection activeCell="C70" sqref="C70"/>
    </sheetView>
  </sheetViews>
  <sheetFormatPr baseColWidth="10" defaultRowHeight="16" x14ac:dyDescent="0.2"/>
  <cols>
    <col min="1" max="1" width="26.5" customWidth="1"/>
  </cols>
  <sheetData>
    <row r="1" spans="1:17" x14ac:dyDescent="0.2">
      <c r="A1" t="s">
        <v>49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</row>
    <row r="2" spans="1:17" x14ac:dyDescent="0.2">
      <c r="A2" t="s">
        <v>50</v>
      </c>
      <c r="B2">
        <v>20137</v>
      </c>
      <c r="C2">
        <v>19839</v>
      </c>
      <c r="D2">
        <v>19437</v>
      </c>
      <c r="E2">
        <v>19655</v>
      </c>
      <c r="F2">
        <v>20962</v>
      </c>
      <c r="G2">
        <v>21277</v>
      </c>
      <c r="H2">
        <v>22540</v>
      </c>
      <c r="I2">
        <v>22300</v>
      </c>
      <c r="J2">
        <v>20895</v>
      </c>
      <c r="K2">
        <v>17974</v>
      </c>
      <c r="L2">
        <v>17733</v>
      </c>
      <c r="M2">
        <v>19270</v>
      </c>
      <c r="N2">
        <v>17810</v>
      </c>
      <c r="O2">
        <v>18018</v>
      </c>
      <c r="P2">
        <v>17000</v>
      </c>
      <c r="Q2">
        <v>18999.220798058865</v>
      </c>
    </row>
    <row r="4" spans="1:17" x14ac:dyDescent="0.2">
      <c r="A4" t="s">
        <v>48</v>
      </c>
      <c r="B4">
        <v>2000</v>
      </c>
      <c r="C4">
        <v>2001</v>
      </c>
      <c r="D4">
        <v>2002</v>
      </c>
      <c r="E4">
        <v>2003</v>
      </c>
      <c r="F4">
        <v>2004</v>
      </c>
      <c r="G4">
        <v>2005</v>
      </c>
      <c r="H4">
        <v>2006</v>
      </c>
      <c r="I4">
        <v>2007</v>
      </c>
      <c r="J4">
        <v>2008</v>
      </c>
      <c r="K4">
        <v>2009</v>
      </c>
      <c r="L4">
        <v>2010</v>
      </c>
      <c r="M4">
        <v>2011</v>
      </c>
      <c r="N4">
        <v>2012</v>
      </c>
      <c r="O4">
        <v>2013</v>
      </c>
      <c r="P4">
        <v>2014</v>
      </c>
      <c r="Q4">
        <v>2015</v>
      </c>
    </row>
    <row r="5" spans="1:17" x14ac:dyDescent="0.2">
      <c r="A5" s="5" t="s">
        <v>32</v>
      </c>
      <c r="B5" s="6">
        <v>69.760286394605487</v>
      </c>
      <c r="C5" s="6">
        <v>71.370881506490917</v>
      </c>
      <c r="D5" s="6">
        <v>74.897218055780485</v>
      </c>
      <c r="E5" s="6">
        <v>78.39951385342971</v>
      </c>
      <c r="F5" s="6">
        <v>80.067249411881548</v>
      </c>
      <c r="G5" s="6">
        <v>78.515000648561738</v>
      </c>
      <c r="H5" s="6">
        <v>83.364595515590892</v>
      </c>
      <c r="I5" s="6">
        <v>79.705725049466324</v>
      </c>
      <c r="J5" s="6">
        <v>75.168069731449336</v>
      </c>
      <c r="K5" s="6">
        <v>62.773983196104936</v>
      </c>
      <c r="L5" s="6">
        <v>61.989106727074287</v>
      </c>
      <c r="M5" s="6">
        <v>64.861772645464114</v>
      </c>
      <c r="N5" s="6">
        <v>64.272054769948937</v>
      </c>
      <c r="O5" s="6">
        <v>65.141627011383591</v>
      </c>
      <c r="P5" s="6">
        <v>54.536392225763585</v>
      </c>
      <c r="Q5" s="6">
        <v>58.189139660217762</v>
      </c>
    </row>
    <row r="6" spans="1:17" x14ac:dyDescent="0.2">
      <c r="A6" s="5" t="s">
        <v>33</v>
      </c>
      <c r="B6" s="6">
        <v>596.36537515388329</v>
      </c>
      <c r="C6" s="6">
        <v>610.13399922012331</v>
      </c>
      <c r="D6" s="6">
        <v>640.27987630612324</v>
      </c>
      <c r="E6" s="6">
        <v>670.22023428358796</v>
      </c>
      <c r="F6" s="6">
        <v>684.47733948449934</v>
      </c>
      <c r="G6" s="6">
        <v>671.20750554441167</v>
      </c>
      <c r="H6" s="6">
        <v>712.66562751742924</v>
      </c>
      <c r="I6" s="6">
        <v>681.38674706921802</v>
      </c>
      <c r="J6" s="6">
        <v>642.59532782617032</v>
      </c>
      <c r="K6" s="6">
        <v>536.64100268865297</v>
      </c>
      <c r="L6" s="6">
        <v>529.93126604486667</v>
      </c>
      <c r="M6" s="6">
        <v>554.48905639597956</v>
      </c>
      <c r="N6" s="6">
        <v>549.44768772846578</v>
      </c>
      <c r="O6" s="6">
        <v>556.88146993877911</v>
      </c>
      <c r="P6" s="6">
        <v>466.21964573488123</v>
      </c>
      <c r="Q6" s="6">
        <v>497.44618172942245</v>
      </c>
    </row>
    <row r="7" spans="1:17" x14ac:dyDescent="0.2">
      <c r="A7" s="7" t="s">
        <v>34</v>
      </c>
      <c r="B7" s="8">
        <v>558.93302635677787</v>
      </c>
      <c r="C7" s="8">
        <v>571.83742865566478</v>
      </c>
      <c r="D7" s="8">
        <v>600.09112515424101</v>
      </c>
      <c r="E7" s="8">
        <v>628.1522024597964</v>
      </c>
      <c r="F7" s="8">
        <v>641.51442516592874</v>
      </c>
      <c r="G7" s="8">
        <v>629.07750519640297</v>
      </c>
      <c r="H7" s="8">
        <v>667.93340553345365</v>
      </c>
      <c r="I7" s="8">
        <v>638.61782143291907</v>
      </c>
      <c r="J7" s="8">
        <v>602.26124162880728</v>
      </c>
      <c r="K7" s="8">
        <v>502.95740194927964</v>
      </c>
      <c r="L7" s="8">
        <v>496.668818532778</v>
      </c>
      <c r="M7" s="8">
        <v>519.68517839109643</v>
      </c>
      <c r="N7" s="8">
        <v>514.96024370556631</v>
      </c>
      <c r="O7" s="8">
        <v>521.92742617657325</v>
      </c>
      <c r="P7" s="8">
        <v>436.95621576008125</v>
      </c>
      <c r="Q7" s="8">
        <v>466.22274093613487</v>
      </c>
    </row>
    <row r="8" spans="1:17" x14ac:dyDescent="0.2">
      <c r="A8" s="9" t="s">
        <v>35</v>
      </c>
      <c r="B8" s="10">
        <v>88.884425693568062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</row>
    <row r="9" spans="1:17" x14ac:dyDescent="0.2">
      <c r="A9" s="9" t="s">
        <v>36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</row>
    <row r="10" spans="1:17" x14ac:dyDescent="0.2">
      <c r="A10" s="9" t="s">
        <v>37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</row>
    <row r="11" spans="1:17" x14ac:dyDescent="0.2">
      <c r="A11" s="9" t="s">
        <v>38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</row>
    <row r="12" spans="1:17" x14ac:dyDescent="0.2">
      <c r="A12" s="9" t="s">
        <v>39</v>
      </c>
      <c r="B12" s="11">
        <v>470.04860066320981</v>
      </c>
      <c r="C12" s="11">
        <v>571.83742865566478</v>
      </c>
      <c r="D12" s="11">
        <v>600.09112515424101</v>
      </c>
      <c r="E12" s="11">
        <v>628.1522024597964</v>
      </c>
      <c r="F12" s="11">
        <v>641.51442516592874</v>
      </c>
      <c r="G12" s="11">
        <v>629.07750519640297</v>
      </c>
      <c r="H12" s="11">
        <v>667.93340553345365</v>
      </c>
      <c r="I12" s="11">
        <v>638.61782143291907</v>
      </c>
      <c r="J12" s="11">
        <v>602.26124162880728</v>
      </c>
      <c r="K12" s="11">
        <v>502.95740194927964</v>
      </c>
      <c r="L12" s="11">
        <v>496.668818532778</v>
      </c>
      <c r="M12" s="11">
        <v>519.68517839109643</v>
      </c>
      <c r="N12" s="11">
        <v>514.96024370556631</v>
      </c>
      <c r="O12" s="11">
        <v>521.92742617657325</v>
      </c>
      <c r="P12" s="11">
        <v>436.95621576008125</v>
      </c>
      <c r="Q12" s="11">
        <v>457.81998865080499</v>
      </c>
    </row>
    <row r="13" spans="1:17" x14ac:dyDescent="0.2">
      <c r="A13" s="9" t="s">
        <v>40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</row>
    <row r="14" spans="1:17" x14ac:dyDescent="0.2">
      <c r="A14" s="9" t="s">
        <v>41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8.4027522853298819</v>
      </c>
    </row>
    <row r="15" spans="1:17" x14ac:dyDescent="0.2">
      <c r="A15" s="7" t="s">
        <v>42</v>
      </c>
      <c r="B15" s="12">
        <v>37.432348797105377</v>
      </c>
      <c r="C15" s="12">
        <v>38.296570564458534</v>
      </c>
      <c r="D15" s="12">
        <v>40.188751151882208</v>
      </c>
      <c r="E15" s="12">
        <v>42.068031823791543</v>
      </c>
      <c r="F15" s="12">
        <v>42.962914318570583</v>
      </c>
      <c r="G15" s="12">
        <v>42.130000348008736</v>
      </c>
      <c r="H15" s="12">
        <v>44.732221983975599</v>
      </c>
      <c r="I15" s="12">
        <v>42.768925636299002</v>
      </c>
      <c r="J15" s="12">
        <v>40.33408619736305</v>
      </c>
      <c r="K15" s="12">
        <v>33.683600739373375</v>
      </c>
      <c r="L15" s="12">
        <v>33.262447512088642</v>
      </c>
      <c r="M15" s="12">
        <v>34.803878004883174</v>
      </c>
      <c r="N15" s="12">
        <v>34.487444022899432</v>
      </c>
      <c r="O15" s="12">
        <v>34.954043762205828</v>
      </c>
      <c r="P15" s="12">
        <v>29.263429974799969</v>
      </c>
      <c r="Q15" s="12">
        <v>31.223440793287576</v>
      </c>
    </row>
    <row r="16" spans="1:17" x14ac:dyDescent="0.2">
      <c r="A16" s="13" t="s">
        <v>35</v>
      </c>
      <c r="B16" s="14">
        <v>12.232812651273058</v>
      </c>
      <c r="C16" s="14">
        <v>13.494899675880951</v>
      </c>
      <c r="D16" s="14">
        <v>18.211218874665111</v>
      </c>
      <c r="E16" s="14">
        <v>19.869963760030959</v>
      </c>
      <c r="F16" s="14">
        <v>18.569086820461091</v>
      </c>
      <c r="G16" s="14">
        <v>21.174415982301628</v>
      </c>
      <c r="H16" s="14">
        <v>22.035733508817103</v>
      </c>
      <c r="I16" s="14">
        <v>27.218008604170151</v>
      </c>
      <c r="J16" s="14">
        <v>28.670326653502812</v>
      </c>
      <c r="K16" s="14">
        <v>29.11979670581993</v>
      </c>
      <c r="L16" s="14">
        <v>32.676273673900745</v>
      </c>
      <c r="M16" s="14">
        <v>34.358678415643098</v>
      </c>
      <c r="N16" s="14">
        <v>34.487444022899432</v>
      </c>
      <c r="O16" s="14">
        <v>34.954043762205828</v>
      </c>
      <c r="P16" s="14">
        <v>29.263429974799969</v>
      </c>
      <c r="Q16" s="14">
        <v>31.204143546413018</v>
      </c>
    </row>
    <row r="17" spans="1:17" x14ac:dyDescent="0.2">
      <c r="A17" s="13" t="s">
        <v>43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</row>
    <row r="18" spans="1:17" x14ac:dyDescent="0.2">
      <c r="A18" s="13" t="s">
        <v>36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</row>
    <row r="19" spans="1:17" x14ac:dyDescent="0.2">
      <c r="A19" s="13" t="s">
        <v>37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</row>
    <row r="20" spans="1:17" x14ac:dyDescent="0.2">
      <c r="A20" s="13" t="s">
        <v>38</v>
      </c>
      <c r="B20" s="14">
        <v>25.199536145832319</v>
      </c>
      <c r="C20" s="14">
        <v>24.801670888577583</v>
      </c>
      <c r="D20" s="14">
        <v>21.977532277217097</v>
      </c>
      <c r="E20" s="14">
        <v>22.198068063760584</v>
      </c>
      <c r="F20" s="14">
        <v>24.393827498109491</v>
      </c>
      <c r="G20" s="14">
        <v>20.955584365707107</v>
      </c>
      <c r="H20" s="14">
        <v>22.696488475158496</v>
      </c>
      <c r="I20" s="14">
        <v>15.550917032128851</v>
      </c>
      <c r="J20" s="14">
        <v>11.663759543860237</v>
      </c>
      <c r="K20" s="14">
        <v>4.5638040335534455</v>
      </c>
      <c r="L20" s="14">
        <v>0.58617383818789648</v>
      </c>
      <c r="M20" s="14">
        <v>0.44519958924007597</v>
      </c>
      <c r="N20" s="14">
        <v>0</v>
      </c>
      <c r="O20" s="14">
        <v>0</v>
      </c>
      <c r="P20" s="14">
        <v>0</v>
      </c>
      <c r="Q20" s="14">
        <v>1.9297246874558027E-2</v>
      </c>
    </row>
    <row r="21" spans="1:17" x14ac:dyDescent="0.2">
      <c r="A21" s="13" t="s">
        <v>39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</row>
    <row r="22" spans="1:17" x14ac:dyDescent="0.2">
      <c r="A22" s="13" t="s">
        <v>40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</row>
    <row r="23" spans="1:17" x14ac:dyDescent="0.2">
      <c r="A23" s="13" t="s">
        <v>44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</row>
    <row r="24" spans="1:17" x14ac:dyDescent="0.2">
      <c r="A24" s="13" t="s">
        <v>41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</row>
    <row r="25" spans="1:17" x14ac:dyDescent="0.2">
      <c r="A25" s="13" t="s">
        <v>45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</row>
    <row r="26" spans="1:17" x14ac:dyDescent="0.2">
      <c r="A26" s="5" t="s">
        <v>46</v>
      </c>
      <c r="B26" s="6">
        <v>969.83812792500305</v>
      </c>
      <c r="C26" s="6">
        <v>992.22932826097122</v>
      </c>
      <c r="D26" s="6">
        <v>1041.2540071169481</v>
      </c>
      <c r="E26" s="6">
        <v>1089.9444608891447</v>
      </c>
      <c r="F26" s="6">
        <v>1113.1300527993287</v>
      </c>
      <c r="G26" s="6">
        <v>1091.5500090165899</v>
      </c>
      <c r="H26" s="6">
        <v>1158.9712059484586</v>
      </c>
      <c r="I26" s="6">
        <v>1108.1039823950196</v>
      </c>
      <c r="J26" s="6">
        <v>1045.0195060225883</v>
      </c>
      <c r="K26" s="6">
        <v>872.71147370194672</v>
      </c>
      <c r="L26" s="6">
        <v>861.79977644956932</v>
      </c>
      <c r="M26" s="6">
        <v>901.73683921742781</v>
      </c>
      <c r="N26" s="6">
        <v>893.53832241148541</v>
      </c>
      <c r="O26" s="6">
        <v>905.6274974753328</v>
      </c>
      <c r="P26" s="6">
        <v>758.1888675289083</v>
      </c>
      <c r="Q26" s="6">
        <v>808.9709660079053</v>
      </c>
    </row>
    <row r="27" spans="1:17" x14ac:dyDescent="0.2">
      <c r="A27" s="15" t="s">
        <v>35</v>
      </c>
      <c r="B27" s="10">
        <v>60.461925523513656</v>
      </c>
      <c r="C27" s="10">
        <v>135.61708032411906</v>
      </c>
      <c r="D27" s="10">
        <v>186.88633112533489</v>
      </c>
      <c r="E27" s="10">
        <v>203.52881623996902</v>
      </c>
      <c r="F27" s="10">
        <v>185.1413631795389</v>
      </c>
      <c r="G27" s="10">
        <v>222.09141100328446</v>
      </c>
      <c r="H27" s="10">
        <v>238.56279649118289</v>
      </c>
      <c r="I27" s="10">
        <v>356.5629613958298</v>
      </c>
      <c r="J27" s="10">
        <v>320.33976334649719</v>
      </c>
      <c r="K27" s="10">
        <v>370.10952329418006</v>
      </c>
      <c r="L27" s="10">
        <v>382.29593086595389</v>
      </c>
      <c r="M27" s="10">
        <v>420.23401192108975</v>
      </c>
      <c r="N27" s="10">
        <v>433.9875594173954</v>
      </c>
      <c r="O27" s="10">
        <v>219.89523822244772</v>
      </c>
      <c r="P27" s="10">
        <v>212.72981866729356</v>
      </c>
      <c r="Q27" s="10">
        <v>225.9873985481224</v>
      </c>
    </row>
    <row r="28" spans="1:17" x14ac:dyDescent="0.2">
      <c r="A28" s="15" t="s">
        <v>36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</row>
    <row r="29" spans="1:17" x14ac:dyDescent="0.2">
      <c r="A29" s="15" t="s">
        <v>37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2.8421709430404007E-14</v>
      </c>
      <c r="I29" s="11">
        <v>5.6843418860808015E-14</v>
      </c>
      <c r="J29" s="11">
        <v>2.8421709430404007E-14</v>
      </c>
      <c r="K29" s="11">
        <v>0</v>
      </c>
      <c r="L29" s="11">
        <v>0</v>
      </c>
      <c r="M29" s="11">
        <v>2.8421709430404007E-14</v>
      </c>
      <c r="N29" s="11">
        <v>2.8421709430404007E-14</v>
      </c>
      <c r="O29" s="11">
        <v>0</v>
      </c>
      <c r="P29" s="11">
        <v>2.8421709430404007E-14</v>
      </c>
      <c r="Q29" s="11">
        <v>5.6843418860808015E-14</v>
      </c>
    </row>
    <row r="30" spans="1:17" x14ac:dyDescent="0.2">
      <c r="A30" s="15" t="s">
        <v>38</v>
      </c>
      <c r="B30" s="11">
        <v>479.30321848187168</v>
      </c>
      <c r="C30" s="11">
        <v>477.46184619238448</v>
      </c>
      <c r="D30" s="11">
        <v>465.36638923780384</v>
      </c>
      <c r="E30" s="11">
        <v>428.89649321105543</v>
      </c>
      <c r="F30" s="11">
        <v>429.48927733938876</v>
      </c>
      <c r="G30" s="11">
        <v>426.27509153979935</v>
      </c>
      <c r="H30" s="11">
        <v>446.72981717787951</v>
      </c>
      <c r="I30" s="11">
        <v>434.89975318655485</v>
      </c>
      <c r="J30" s="11">
        <v>395.41239878778276</v>
      </c>
      <c r="K30" s="11">
        <v>265.52348235704636</v>
      </c>
      <c r="L30" s="11">
        <v>270.57219375165641</v>
      </c>
      <c r="M30" s="11">
        <v>267.0046169514369</v>
      </c>
      <c r="N30" s="11">
        <v>213.63798100444566</v>
      </c>
      <c r="O30" s="11">
        <v>133.31604942850714</v>
      </c>
      <c r="P30" s="11">
        <v>99.299581153531562</v>
      </c>
      <c r="Q30" s="11">
        <v>124.60860517055616</v>
      </c>
    </row>
    <row r="31" spans="1:17" x14ac:dyDescent="0.2">
      <c r="A31" s="15" t="s">
        <v>39</v>
      </c>
      <c r="B31" s="11">
        <v>0</v>
      </c>
      <c r="C31" s="11">
        <v>193.23638134433531</v>
      </c>
      <c r="D31" s="11">
        <v>234.58032484575904</v>
      </c>
      <c r="E31" s="11">
        <v>187.91959754020354</v>
      </c>
      <c r="F31" s="11">
        <v>251.21627483407133</v>
      </c>
      <c r="G31" s="11">
        <v>150.70711809004797</v>
      </c>
      <c r="H31" s="11">
        <v>104.41066446654634</v>
      </c>
      <c r="I31" s="11">
        <v>38.536668567080937</v>
      </c>
      <c r="J31" s="11">
        <v>29.847758371192754</v>
      </c>
      <c r="K31" s="11">
        <v>35.166848050720318</v>
      </c>
      <c r="L31" s="11">
        <v>51.340148129869135</v>
      </c>
      <c r="M31" s="11">
        <v>19.916888564251508</v>
      </c>
      <c r="N31" s="11">
        <v>13.937627862506815</v>
      </c>
      <c r="O31" s="11">
        <v>46.717146402241951</v>
      </c>
      <c r="P31" s="11">
        <v>97.29466120397467</v>
      </c>
      <c r="Q31" s="11">
        <v>0</v>
      </c>
    </row>
    <row r="32" spans="1:17" x14ac:dyDescent="0.2">
      <c r="A32" s="15" t="s">
        <v>40</v>
      </c>
      <c r="B32" s="11">
        <v>430.07298391961774</v>
      </c>
      <c r="C32" s="11">
        <v>185.9140204001323</v>
      </c>
      <c r="D32" s="11">
        <v>154.42096190805029</v>
      </c>
      <c r="E32" s="11">
        <v>269.59955389791668</v>
      </c>
      <c r="F32" s="11">
        <v>247.28313744632976</v>
      </c>
      <c r="G32" s="11">
        <v>57.426764397741977</v>
      </c>
      <c r="H32" s="11">
        <v>147.68134781284996</v>
      </c>
      <c r="I32" s="11">
        <v>77.004969245553866</v>
      </c>
      <c r="J32" s="11">
        <v>80.298825517115546</v>
      </c>
      <c r="K32" s="11">
        <v>0</v>
      </c>
      <c r="L32" s="11">
        <v>0</v>
      </c>
      <c r="M32" s="11">
        <v>70.786005042859728</v>
      </c>
      <c r="N32" s="11">
        <v>90.650310789793309</v>
      </c>
      <c r="O32" s="11">
        <v>339.74974784232398</v>
      </c>
      <c r="P32" s="11">
        <v>190.03165713668031</v>
      </c>
      <c r="Q32" s="11">
        <v>324.49550694669296</v>
      </c>
    </row>
    <row r="33" spans="1:17" x14ac:dyDescent="0.2">
      <c r="A33" s="15" t="s">
        <v>41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235.04962398571615</v>
      </c>
      <c r="H33" s="11">
        <v>221.58658</v>
      </c>
      <c r="I33" s="11">
        <v>201.09962999999999</v>
      </c>
      <c r="J33" s="11">
        <v>219.12075999999999</v>
      </c>
      <c r="K33" s="11">
        <v>201.91162</v>
      </c>
      <c r="L33" s="11">
        <v>157.59150370208985</v>
      </c>
      <c r="M33" s="11">
        <v>123.79531673778988</v>
      </c>
      <c r="N33" s="11">
        <v>141.32484333734405</v>
      </c>
      <c r="O33" s="11">
        <v>165.94931557981207</v>
      </c>
      <c r="P33" s="11">
        <v>158.83314936742815</v>
      </c>
      <c r="Q33" s="11">
        <v>133.87945534253379</v>
      </c>
    </row>
    <row r="34" spans="1:17" x14ac:dyDescent="0.2">
      <c r="A34" s="16" t="s">
        <v>47</v>
      </c>
      <c r="B34" s="17">
        <v>66.357345594868633</v>
      </c>
      <c r="C34" s="17">
        <v>67.889375091540145</v>
      </c>
      <c r="D34" s="17">
        <v>71.243695223791192</v>
      </c>
      <c r="E34" s="17">
        <v>74.575147323994116</v>
      </c>
      <c r="F34" s="17">
        <v>76.161529928375131</v>
      </c>
      <c r="G34" s="17">
        <v>74.685000616924583</v>
      </c>
      <c r="H34" s="17">
        <v>79.298029880684027</v>
      </c>
      <c r="I34" s="17">
        <v>75.817640900711879</v>
      </c>
      <c r="J34" s="17">
        <v>71.501334622598151</v>
      </c>
      <c r="K34" s="17">
        <v>59.711837674343727</v>
      </c>
      <c r="L34" s="17">
        <v>58.965247862338963</v>
      </c>
      <c r="M34" s="17">
        <v>61.697783735929278</v>
      </c>
      <c r="N34" s="17">
        <v>61.136832586048996</v>
      </c>
      <c r="O34" s="17">
        <v>61.963986669364886</v>
      </c>
      <c r="P34" s="17">
        <v>51.876080409872678</v>
      </c>
      <c r="Q34" s="17">
        <v>55.350645042646164</v>
      </c>
    </row>
    <row r="36" spans="1:17" x14ac:dyDescent="0.2">
      <c r="A36" s="18" t="s">
        <v>51</v>
      </c>
    </row>
    <row r="37" spans="1:17" x14ac:dyDescent="0.2">
      <c r="A37" s="18" t="s">
        <v>54</v>
      </c>
      <c r="B37" t="s">
        <v>52</v>
      </c>
      <c r="C37">
        <f>Q5/Q2</f>
        <v>3.0627119016461402E-3</v>
      </c>
    </row>
    <row r="38" spans="1:17" x14ac:dyDescent="0.2">
      <c r="A38" s="18" t="s">
        <v>28</v>
      </c>
      <c r="B38" t="s">
        <v>52</v>
      </c>
      <c r="C38">
        <f>Q6/Q2</f>
        <v>2.6182451744560291E-2</v>
      </c>
    </row>
    <row r="39" spans="1:17" x14ac:dyDescent="0.2">
      <c r="A39" s="18" t="s">
        <v>55</v>
      </c>
      <c r="B39" t="s">
        <v>52</v>
      </c>
      <c r="C39">
        <f>Q12/Q2</f>
        <v>2.4096777100331403E-2</v>
      </c>
    </row>
    <row r="40" spans="1:17" x14ac:dyDescent="0.2">
      <c r="A40" s="18" t="s">
        <v>56</v>
      </c>
      <c r="B40" t="s">
        <v>52</v>
      </c>
      <c r="C40">
        <f>Q16/Q2</f>
        <v>1.6423907000228727E-3</v>
      </c>
    </row>
    <row r="41" spans="1:17" x14ac:dyDescent="0.2">
      <c r="A41" s="18" t="s">
        <v>41</v>
      </c>
      <c r="B41" t="s">
        <v>52</v>
      </c>
      <c r="C41">
        <f>Q14/Q2</f>
        <v>4.4226825797973697E-4</v>
      </c>
    </row>
    <row r="42" spans="1:17" x14ac:dyDescent="0.2">
      <c r="A42" s="18" t="s">
        <v>57</v>
      </c>
      <c r="B42" t="s">
        <v>52</v>
      </c>
      <c r="C42">
        <f>Q26/Q$2</f>
        <v>4.2579165461909742E-2</v>
      </c>
    </row>
    <row r="43" spans="1:17" x14ac:dyDescent="0.2">
      <c r="A43" s="18" t="s">
        <v>56</v>
      </c>
      <c r="B43" t="s">
        <v>52</v>
      </c>
      <c r="C43">
        <f>Q27/Q$2</f>
        <v>1.1894561411234895E-2</v>
      </c>
    </row>
    <row r="44" spans="1:17" x14ac:dyDescent="0.2">
      <c r="A44" s="18" t="s">
        <v>55</v>
      </c>
      <c r="B44" t="s">
        <v>52</v>
      </c>
      <c r="C44">
        <f>Q30/Q$2</f>
        <v>6.5586166135448735E-3</v>
      </c>
    </row>
    <row r="45" spans="1:17" x14ac:dyDescent="0.2">
      <c r="A45" s="18" t="s">
        <v>58</v>
      </c>
      <c r="B45" t="s">
        <v>52</v>
      </c>
      <c r="C45">
        <f>Q32/Q$2</f>
        <v>1.7079411329323908E-2</v>
      </c>
    </row>
    <row r="46" spans="1:17" x14ac:dyDescent="0.2">
      <c r="A46" s="18" t="s">
        <v>41</v>
      </c>
      <c r="B46" t="s">
        <v>52</v>
      </c>
      <c r="C46">
        <f>Q33/Q$2</f>
        <v>7.0465761078060711E-3</v>
      </c>
    </row>
    <row r="47" spans="1:17" x14ac:dyDescent="0.2">
      <c r="A47" s="18" t="s">
        <v>59</v>
      </c>
      <c r="B47" t="s">
        <v>52</v>
      </c>
      <c r="C47">
        <f>Q34/Q$2</f>
        <v>2.9133113210780357E-3</v>
      </c>
    </row>
    <row r="49" spans="1:18" x14ac:dyDescent="0.2">
      <c r="A49" s="18" t="s">
        <v>54</v>
      </c>
      <c r="B49" t="s">
        <v>53</v>
      </c>
      <c r="C49">
        <f>C37*11.63</f>
        <v>3.5619339416144612E-2</v>
      </c>
    </row>
    <row r="50" spans="1:18" x14ac:dyDescent="0.2">
      <c r="A50" s="18" t="s">
        <v>28</v>
      </c>
      <c r="B50" t="s">
        <v>53</v>
      </c>
      <c r="C50">
        <f t="shared" ref="C50:C59" si="0">C38*11.63</f>
        <v>0.30450191378923619</v>
      </c>
    </row>
    <row r="51" spans="1:18" x14ac:dyDescent="0.2">
      <c r="A51" s="18" t="s">
        <v>55</v>
      </c>
      <c r="B51" t="s">
        <v>53</v>
      </c>
      <c r="C51">
        <f t="shared" si="0"/>
        <v>0.28024551767685424</v>
      </c>
    </row>
    <row r="52" spans="1:18" x14ac:dyDescent="0.2">
      <c r="A52" s="18" t="s">
        <v>56</v>
      </c>
      <c r="B52" t="s">
        <v>53</v>
      </c>
      <c r="C52">
        <f t="shared" si="0"/>
        <v>1.910100384126601E-2</v>
      </c>
    </row>
    <row r="53" spans="1:18" x14ac:dyDescent="0.2">
      <c r="A53" s="18" t="s">
        <v>41</v>
      </c>
      <c r="B53" t="s">
        <v>53</v>
      </c>
      <c r="C53">
        <f t="shared" si="0"/>
        <v>5.1435798403043414E-3</v>
      </c>
    </row>
    <row r="54" spans="1:18" x14ac:dyDescent="0.2">
      <c r="A54" s="18" t="s">
        <v>57</v>
      </c>
      <c r="B54" t="s">
        <v>53</v>
      </c>
      <c r="C54">
        <f t="shared" si="0"/>
        <v>0.49519569432201033</v>
      </c>
    </row>
    <row r="55" spans="1:18" x14ac:dyDescent="0.2">
      <c r="A55" s="18" t="s">
        <v>56</v>
      </c>
      <c r="B55" t="s">
        <v>53</v>
      </c>
      <c r="C55">
        <f t="shared" si="0"/>
        <v>0.13833374921266184</v>
      </c>
    </row>
    <row r="56" spans="1:18" x14ac:dyDescent="0.2">
      <c r="A56" s="18" t="s">
        <v>55</v>
      </c>
      <c r="B56" t="s">
        <v>53</v>
      </c>
      <c r="C56">
        <f t="shared" si="0"/>
        <v>7.6276711215526885E-2</v>
      </c>
    </row>
    <row r="57" spans="1:18" x14ac:dyDescent="0.2">
      <c r="A57" s="18" t="s">
        <v>58</v>
      </c>
      <c r="B57" t="s">
        <v>53</v>
      </c>
      <c r="C57">
        <f t="shared" si="0"/>
        <v>0.19863355376003705</v>
      </c>
    </row>
    <row r="58" spans="1:18" x14ac:dyDescent="0.2">
      <c r="A58" s="18" t="s">
        <v>41</v>
      </c>
      <c r="B58" t="s">
        <v>53</v>
      </c>
      <c r="C58">
        <f t="shared" si="0"/>
        <v>8.1951680133784607E-2</v>
      </c>
    </row>
    <row r="59" spans="1:18" x14ac:dyDescent="0.2">
      <c r="A59" s="18" t="s">
        <v>59</v>
      </c>
      <c r="B59" t="s">
        <v>53</v>
      </c>
      <c r="C59">
        <f t="shared" si="0"/>
        <v>3.3881810664137556E-2</v>
      </c>
    </row>
    <row r="61" spans="1:18" x14ac:dyDescent="0.2">
      <c r="C61">
        <v>2000</v>
      </c>
      <c r="D61">
        <v>2001</v>
      </c>
      <c r="E61">
        <v>2002</v>
      </c>
      <c r="F61">
        <v>2003</v>
      </c>
      <c r="G61">
        <v>2004</v>
      </c>
      <c r="H61">
        <v>2005</v>
      </c>
      <c r="I61">
        <v>2006</v>
      </c>
      <c r="J61">
        <v>2007</v>
      </c>
      <c r="K61">
        <v>2008</v>
      </c>
      <c r="L61">
        <v>2009</v>
      </c>
      <c r="M61">
        <v>2010</v>
      </c>
      <c r="N61">
        <v>2011</v>
      </c>
      <c r="O61">
        <v>2012</v>
      </c>
      <c r="P61">
        <v>2013</v>
      </c>
      <c r="Q61">
        <v>2014</v>
      </c>
      <c r="R61">
        <v>2015</v>
      </c>
    </row>
    <row r="62" spans="1:18" x14ac:dyDescent="0.2">
      <c r="A62" s="18" t="s">
        <v>60</v>
      </c>
      <c r="B62" t="s">
        <v>61</v>
      </c>
      <c r="C62">
        <v>11176.29438716157</v>
      </c>
      <c r="D62">
        <v>11098.30410207666</v>
      </c>
      <c r="E62">
        <v>11046.65431935064</v>
      </c>
      <c r="F62">
        <v>11012.161107075332</v>
      </c>
      <c r="G62">
        <v>11572.39190292762</v>
      </c>
      <c r="H62">
        <v>11477.48087886893</v>
      </c>
      <c r="I62">
        <v>11696.682053245981</v>
      </c>
      <c r="J62">
        <v>11807.27217503352</v>
      </c>
      <c r="K62">
        <v>11358.836091147181</v>
      </c>
      <c r="L62">
        <v>9708.1822825915096</v>
      </c>
      <c r="M62">
        <v>10133.137648659709</v>
      </c>
      <c r="N62">
        <v>10387.488930554609</v>
      </c>
      <c r="O62">
        <v>9733.5465807969413</v>
      </c>
      <c r="P62">
        <v>9769.1959021150997</v>
      </c>
      <c r="Q62">
        <v>9124.1953567797991</v>
      </c>
      <c r="R62">
        <v>8859.2354314921995</v>
      </c>
    </row>
    <row r="63" spans="1:18" x14ac:dyDescent="0.2">
      <c r="B63" t="s">
        <v>62</v>
      </c>
      <c r="C63">
        <f>C62/B2</f>
        <v>0.55501288112239011</v>
      </c>
      <c r="D63">
        <f t="shared" ref="D63:R63" si="1">D62/C2</f>
        <v>0.55941852422383487</v>
      </c>
      <c r="E63">
        <f t="shared" si="1"/>
        <v>0.56833124038435157</v>
      </c>
      <c r="F63">
        <f t="shared" si="1"/>
        <v>0.56027276047190699</v>
      </c>
      <c r="G63">
        <f t="shared" si="1"/>
        <v>0.5520652563175088</v>
      </c>
      <c r="H63">
        <f t="shared" si="1"/>
        <v>0.53943135211114956</v>
      </c>
      <c r="I63">
        <f t="shared" si="1"/>
        <v>0.5189299934891739</v>
      </c>
      <c r="J63">
        <f t="shared" si="1"/>
        <v>0.52947408856652556</v>
      </c>
      <c r="K63">
        <f t="shared" si="1"/>
        <v>0.54361503188069782</v>
      </c>
      <c r="L63">
        <f t="shared" si="1"/>
        <v>0.54012363873325409</v>
      </c>
      <c r="M63">
        <f t="shared" si="1"/>
        <v>0.57142827771159477</v>
      </c>
      <c r="N63">
        <f t="shared" si="1"/>
        <v>0.53904976287257966</v>
      </c>
      <c r="O63">
        <f t="shared" si="1"/>
        <v>0.54652142508685797</v>
      </c>
      <c r="P63">
        <f t="shared" si="1"/>
        <v>0.54219091475830283</v>
      </c>
      <c r="Q63">
        <f t="shared" si="1"/>
        <v>0.5367173739282235</v>
      </c>
      <c r="R63">
        <f t="shared" si="1"/>
        <v>0.46629467206346381</v>
      </c>
    </row>
    <row r="65" spans="1:5" x14ac:dyDescent="0.2">
      <c r="A65" t="s">
        <v>63</v>
      </c>
      <c r="B65" t="s">
        <v>62</v>
      </c>
      <c r="C65">
        <f>SUM(N62:R62)/SUM(M2:Q2)</f>
        <v>0.52552275231165724</v>
      </c>
    </row>
    <row r="67" spans="1:5" x14ac:dyDescent="0.2">
      <c r="A67" t="s">
        <v>92</v>
      </c>
    </row>
    <row r="68" spans="1:5" x14ac:dyDescent="0.2">
      <c r="A68" t="s">
        <v>90</v>
      </c>
      <c r="B68" t="s">
        <v>91</v>
      </c>
      <c r="C68">
        <f>SUM(C38,C42)*41868/0.76</f>
        <v>3788.0413015795889</v>
      </c>
    </row>
    <row r="69" spans="1:5" x14ac:dyDescent="0.2">
      <c r="A69" t="s">
        <v>93</v>
      </c>
      <c r="B69" t="s">
        <v>91</v>
      </c>
      <c r="C69">
        <v>3300</v>
      </c>
      <c r="D69" t="s">
        <v>95</v>
      </c>
      <c r="E69" t="s">
        <v>94</v>
      </c>
    </row>
    <row r="70" spans="1:5" x14ac:dyDescent="0.2">
      <c r="A70" t="s">
        <v>96</v>
      </c>
      <c r="B70" t="s">
        <v>97</v>
      </c>
      <c r="C70" s="19">
        <f>1-C69/C68</f>
        <v>0.12883737602757361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5F87-0C20-4747-BBE9-7C44D0B53FD2}">
  <dimension ref="A1:C18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77</v>
      </c>
    </row>
    <row r="2" spans="1:3" x14ac:dyDescent="0.2">
      <c r="A2" t="s">
        <v>78</v>
      </c>
      <c r="B2" t="s">
        <v>79</v>
      </c>
      <c r="C2" t="s">
        <v>80</v>
      </c>
    </row>
    <row r="3" spans="1:3" x14ac:dyDescent="0.2">
      <c r="A3" t="s">
        <v>82</v>
      </c>
      <c r="B3" t="s">
        <v>81</v>
      </c>
      <c r="C3" t="s">
        <v>83</v>
      </c>
    </row>
    <row r="5" spans="1:3" x14ac:dyDescent="0.2">
      <c r="A5" t="s">
        <v>71</v>
      </c>
    </row>
    <row r="6" spans="1:3" x14ac:dyDescent="0.2">
      <c r="A6" t="s">
        <v>73</v>
      </c>
      <c r="B6" t="s">
        <v>72</v>
      </c>
      <c r="C6">
        <v>7.5</v>
      </c>
    </row>
    <row r="7" spans="1:3" x14ac:dyDescent="0.2">
      <c r="A7" t="s">
        <v>74</v>
      </c>
      <c r="B7" t="s">
        <v>72</v>
      </c>
      <c r="C7">
        <v>180</v>
      </c>
    </row>
    <row r="9" spans="1:3" x14ac:dyDescent="0.2">
      <c r="A9" t="s">
        <v>75</v>
      </c>
      <c r="B9" t="s">
        <v>76</v>
      </c>
      <c r="C9">
        <v>40</v>
      </c>
    </row>
    <row r="11" spans="1:3" x14ac:dyDescent="0.2">
      <c r="A11" t="s">
        <v>89</v>
      </c>
      <c r="C11">
        <v>43</v>
      </c>
    </row>
    <row r="13" spans="1:3" x14ac:dyDescent="0.2">
      <c r="A13" t="s">
        <v>85</v>
      </c>
    </row>
    <row r="14" spans="1:3" x14ac:dyDescent="0.2">
      <c r="A14" t="s">
        <v>86</v>
      </c>
      <c r="B14" t="s">
        <v>87</v>
      </c>
      <c r="C14">
        <v>1.25</v>
      </c>
    </row>
    <row r="16" spans="1:3" x14ac:dyDescent="0.2">
      <c r="A16" t="s">
        <v>84</v>
      </c>
    </row>
    <row r="17" spans="1:3" x14ac:dyDescent="0.2">
      <c r="A17" t="s">
        <v>73</v>
      </c>
      <c r="B17" t="s">
        <v>88</v>
      </c>
      <c r="C17">
        <f>C6*1000000*C$14*C$11/(1000*SUM('Process (energy and emissions)'!M$2:Q$2))</f>
        <v>4.4252173279098539</v>
      </c>
    </row>
    <row r="18" spans="1:3" x14ac:dyDescent="0.2">
      <c r="A18" t="s">
        <v>74</v>
      </c>
      <c r="B18" t="s">
        <v>88</v>
      </c>
      <c r="C18">
        <f>C7*1000000*C$14*C$11/(1000*SUM('Process (energy and emissions)'!M$2:Q$2))</f>
        <v>106.20521586983648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Technologies</vt:lpstr>
      <vt:lpstr>Process (energy and emissions)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2022-08-04T18:07:46Z</dcterms:created>
  <dcterms:modified xsi:type="dcterms:W3CDTF">2022-08-04T23:46:32Z</dcterms:modified>
</cp:coreProperties>
</file>