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rickdartois/Documents/Corps des Mines/3A/Mémoire 3A/Modèle/Energy-Alternatives-Planing/Models/Belfort_v2/Conso/Bati/Europe/"/>
    </mc:Choice>
  </mc:AlternateContent>
  <xr:revisionPtr revIDLastSave="0" documentId="13_ncr:1_{A7723390-9431-D44B-8DFE-8F2ACD53A4B8}" xr6:coauthVersionLast="47" xr6:coauthVersionMax="47" xr10:uidLastSave="{00000000-0000-0000-0000-000000000000}"/>
  <bookViews>
    <workbookView xWindow="0" yWindow="520" windowWidth="23880" windowHeight="14080" activeTab="1" xr2:uid="{B94D5A13-5B0A-0448-8917-C62227F4AC01}"/>
  </bookViews>
  <sheets>
    <sheet name="Number_of_households" sheetId="1" r:id="rId1"/>
    <sheet name="Energy_per_sqm" sheetId="2" r:id="rId2"/>
    <sheet name="Factors" sheetId="3" r:id="rId3"/>
    <sheet name="RES_hh_num" sheetId="4" r:id="rId4"/>
    <sheet name="Heating_degree_days" sheetId="7" r:id="rId5"/>
    <sheet name="RES_hh_fecs" sheetId="6" r:id="rId6"/>
    <sheet name="Indicators" sheetId="8" r:id="rId7"/>
    <sheet name="RES_hh_te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6" i="2" l="1"/>
  <c r="C43" i="2"/>
  <c r="C42" i="2"/>
  <c r="C41" i="2"/>
  <c r="C40" i="2"/>
  <c r="C39" i="2"/>
  <c r="C38" i="2"/>
  <c r="C37" i="2"/>
  <c r="C34" i="2"/>
  <c r="C33" i="2"/>
  <c r="C32" i="2"/>
  <c r="C31" i="2"/>
  <c r="C30" i="2"/>
  <c r="C29" i="2"/>
  <c r="C28" i="2"/>
  <c r="C25" i="2"/>
  <c r="C24" i="2"/>
  <c r="C23" i="2"/>
  <c r="C22" i="2"/>
  <c r="C21" i="2"/>
  <c r="C20" i="2"/>
  <c r="C19" i="2"/>
  <c r="C16" i="2"/>
  <c r="C15" i="2"/>
  <c r="C14" i="2"/>
  <c r="C13" i="2"/>
  <c r="C12" i="2"/>
  <c r="C11" i="2"/>
  <c r="C7" i="2"/>
  <c r="C10" i="2" l="1"/>
  <c r="C6" i="2"/>
  <c r="C5" i="2"/>
  <c r="C4" i="2"/>
  <c r="C3" i="2"/>
  <c r="C2" i="2"/>
  <c r="B6" i="3"/>
  <c r="B5" i="3"/>
  <c r="B4" i="3"/>
  <c r="B3" i="3"/>
  <c r="B2" i="3"/>
  <c r="C46" i="1"/>
  <c r="C37" i="1"/>
  <c r="C28" i="1"/>
  <c r="C19" i="1"/>
  <c r="C1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  <c r="C43" i="1"/>
  <c r="C42" i="1"/>
  <c r="C41" i="1"/>
  <c r="C40" i="1"/>
  <c r="C39" i="1"/>
  <c r="C38" i="1"/>
  <c r="C34" i="1"/>
  <c r="C33" i="1"/>
  <c r="C32" i="1"/>
  <c r="C31" i="1"/>
  <c r="C30" i="1"/>
  <c r="C29" i="1"/>
  <c r="C25" i="1"/>
  <c r="C24" i="1"/>
  <c r="C23" i="1"/>
  <c r="C22" i="1"/>
  <c r="C21" i="1"/>
  <c r="C20" i="1"/>
  <c r="C16" i="1"/>
  <c r="C15" i="1"/>
  <c r="C14" i="1"/>
  <c r="C13" i="1"/>
  <c r="C12" i="1"/>
  <c r="C11" i="1"/>
  <c r="C7" i="1"/>
  <c r="C6" i="1"/>
  <c r="C5" i="1"/>
  <c r="C4" i="1"/>
  <c r="C3" i="1"/>
  <c r="C2" i="1"/>
  <c r="S12" i="4" l="1"/>
</calcChain>
</file>

<file path=xl/sharedStrings.xml><?xml version="1.0" encoding="utf-8"?>
<sst xmlns="http://schemas.openxmlformats.org/spreadsheetml/2006/main" count="569" uniqueCount="44">
  <si>
    <t>AREA</t>
  </si>
  <si>
    <t>Heating_system</t>
  </si>
  <si>
    <t>Number</t>
  </si>
  <si>
    <t>Surface_avg</t>
  </si>
  <si>
    <t>BE</t>
  </si>
  <si>
    <t>Biomass</t>
  </si>
  <si>
    <t>Oil</t>
  </si>
  <si>
    <t>Gas</t>
  </si>
  <si>
    <t>District heating</t>
  </si>
  <si>
    <t>Electricity</t>
  </si>
  <si>
    <t>Heat pump w-w</t>
  </si>
  <si>
    <t>Heat pump a-w</t>
  </si>
  <si>
    <t>Heat pump a-a</t>
  </si>
  <si>
    <t>Heat pump hybrid</t>
  </si>
  <si>
    <t>DE</t>
  </si>
  <si>
    <t>ES</t>
  </si>
  <si>
    <t>GB</t>
  </si>
  <si>
    <t>IT</t>
  </si>
  <si>
    <t>Energy_per_sqm</t>
  </si>
  <si>
    <t>Space heating</t>
  </si>
  <si>
    <t>Solids</t>
  </si>
  <si>
    <t>Liquified petroleum gas (LPG)</t>
  </si>
  <si>
    <t>Gas/Diesel oil incl. biofuels (GDO)</t>
  </si>
  <si>
    <t>Gases incl. biogas</t>
  </si>
  <si>
    <t>Biomass and wastes</t>
  </si>
  <si>
    <t>Geothermal energy</t>
  </si>
  <si>
    <t>Derived heat</t>
  </si>
  <si>
    <t>Advanced electric heating</t>
  </si>
  <si>
    <t>Conventional electric heating</t>
  </si>
  <si>
    <t>Electricity in circulation</t>
  </si>
  <si>
    <t>Actual heating degree-days</t>
  </si>
  <si>
    <t>Mean heating degree-days over period 1980 - 2015</t>
  </si>
  <si>
    <t>Relative heating degree-days</t>
  </si>
  <si>
    <t>Households size (inhabitants/household)</t>
  </si>
  <si>
    <t>Households useful surface area (in sqm/capita)</t>
  </si>
  <si>
    <t>Households useful surface area (in sqm/household)</t>
  </si>
  <si>
    <t>New and renovated households useful surface area (in sqm/capita)</t>
  </si>
  <si>
    <t>New and renovated households useful surface area (in sqm/household)</t>
  </si>
  <si>
    <t>Household consumption expenditure per capita (€2010)</t>
  </si>
  <si>
    <t>Household consumption expenditure per household (€2010)</t>
  </si>
  <si>
    <t>Consumption expenditure per capita relative to EU28</t>
  </si>
  <si>
    <t/>
  </si>
  <si>
    <t>Climate_factor_2015</t>
  </si>
  <si>
    <t>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</si>
</sst>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B2A58E6A-7648-9441-B2BE-EAE56FD94E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B655-EB69-6F4A-B905-DE2EDF97B35E}">
  <dimension ref="A1:D46"/>
  <sheetViews>
    <sheetView workbookViewId="0">
      <selection activeCell="C2" sqref="C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f>SUMIFS(RES_hh_num!R:R,RES_hh_num!B:B,"Solids",RES_hh_num!A:A,Number_of_households!A2)+SUMIFS(RES_hh_num!R:R,RES_hh_num!B:B,"Biomass and wastes",RES_hh_num!A:A,Number_of_households!A2)</f>
        <v>403719.99999999959</v>
      </c>
      <c r="D2">
        <f>SUMIFS(Indicators!R:R,Indicators!B:B,"Households useful surface area (in sqm/household)",Indicators!A:A,Number_of_households!A2)</f>
        <v>125.30026143976914</v>
      </c>
    </row>
    <row r="3" spans="1:4" x14ac:dyDescent="0.2">
      <c r="A3" t="s">
        <v>4</v>
      </c>
      <c r="B3" t="s">
        <v>6</v>
      </c>
      <c r="C3">
        <f>SUMIFS(RES_hh_num!R:R,RES_hh_num!B:B,"Liquified petroleum gas (LPG)",RES_hh_num!A:A,Number_of_households!A3)+SUMIFS(RES_hh_num!R:R,RES_hh_num!B:B,"Gas/Diesel oil incl. biofuels (GDO)",RES_hh_num!A:A,Number_of_households!A3)</f>
        <v>1915451.9999999981</v>
      </c>
      <c r="D3">
        <f>SUMIFS(Indicators!R:R,Indicators!B:B,"Households useful surface area (in sqm/household)",Indicators!A:A,Number_of_households!A3)</f>
        <v>125.30026143976914</v>
      </c>
    </row>
    <row r="4" spans="1:4" x14ac:dyDescent="0.2">
      <c r="A4" t="s">
        <v>4</v>
      </c>
      <c r="B4" t="s">
        <v>7</v>
      </c>
      <c r="C4">
        <f>SUMIFS(RES_hh_num!R:R,RES_hh_num!B:B,"Gases incl. biogas",RES_hh_num!A:A,Number_of_households!A4)</f>
        <v>2290987.9999999972</v>
      </c>
      <c r="D4">
        <f>SUMIFS(Indicators!R:R,Indicators!B:B,"Households useful surface area (in sqm/household)",Indicators!A:A,Number_of_households!A4)</f>
        <v>125.30026143976914</v>
      </c>
    </row>
    <row r="5" spans="1:4" x14ac:dyDescent="0.2">
      <c r="A5" t="s">
        <v>4</v>
      </c>
      <c r="B5" t="s">
        <v>8</v>
      </c>
      <c r="C5">
        <f>SUMIFS(RES_hh_num!R:R,RES_hh_num!B:B,"Derived heat",RES_hh_num!A:A,Number_of_households!A5)</f>
        <v>1637.9999999999982</v>
      </c>
      <c r="D5">
        <f>SUMIFS(Indicators!R:R,Indicators!B:B,"Households useful surface area (in sqm/household)",Indicators!A:A,Number_of_households!A5)</f>
        <v>125.30026143976914</v>
      </c>
    </row>
    <row r="6" spans="1:4" x14ac:dyDescent="0.2">
      <c r="A6" t="s">
        <v>4</v>
      </c>
      <c r="B6" t="s">
        <v>9</v>
      </c>
      <c r="C6">
        <f>SUMIFS(RES_hh_num!R:R,RES_hh_num!B:B,"Conventional electric heating",RES_hh_num!A:A,Number_of_households!A6)</f>
        <v>87315.999999999884</v>
      </c>
      <c r="D6">
        <f>SUMIFS(Indicators!R:R,Indicators!B:B,"Households useful surface area (in sqm/household)",Indicators!A:A,Number_of_households!A6)</f>
        <v>125.30026143976914</v>
      </c>
    </row>
    <row r="7" spans="1:4" x14ac:dyDescent="0.2">
      <c r="A7" t="s">
        <v>4</v>
      </c>
      <c r="B7" t="s">
        <v>11</v>
      </c>
      <c r="C7">
        <f>SUMIFS(RES_hh_num!R:R,RES_hh_num!B:B,"Advanced electric heating",RES_hh_num!A:A,Number_of_households!A7)</f>
        <v>221423.99999999974</v>
      </c>
      <c r="D7">
        <f>SUMIFS(Indicators!R:R,Indicators!B:B,"Households useful surface area (in sqm/household)",Indicators!A:A,Number_of_households!A7)</f>
        <v>125.30026143976914</v>
      </c>
    </row>
    <row r="8" spans="1:4" x14ac:dyDescent="0.2">
      <c r="A8" t="s">
        <v>4</v>
      </c>
      <c r="B8" t="s">
        <v>12</v>
      </c>
      <c r="C8">
        <v>0</v>
      </c>
      <c r="D8">
        <f>SUMIFS(Indicators!R:R,Indicators!B:B,"Households useful surface area (in sqm/household)",Indicators!A:A,Number_of_households!A8)</f>
        <v>125.30026143976914</v>
      </c>
    </row>
    <row r="9" spans="1:4" x14ac:dyDescent="0.2">
      <c r="A9" t="s">
        <v>4</v>
      </c>
      <c r="B9" t="s">
        <v>13</v>
      </c>
      <c r="C9">
        <v>0</v>
      </c>
      <c r="D9">
        <f>SUMIFS(Indicators!R:R,Indicators!B:B,"Households useful surface area (in sqm/household)",Indicators!A:A,Number_of_households!A9)</f>
        <v>125.30026143976914</v>
      </c>
    </row>
    <row r="10" spans="1:4" x14ac:dyDescent="0.2">
      <c r="A10" t="s">
        <v>4</v>
      </c>
      <c r="B10" t="s">
        <v>10</v>
      </c>
      <c r="C10">
        <f>SUMIFS(RES_hh_num!R:R,RES_hh_num!B:B,"Geothermal energy",RES_hh_num!A:A,Number_of_households!A10)</f>
        <v>0</v>
      </c>
      <c r="D10">
        <f>SUMIFS(Indicators!R:R,Indicators!B:B,"Households useful surface area (in sqm/household)",Indicators!A:A,Number_of_households!A10)</f>
        <v>125.30026143976914</v>
      </c>
    </row>
    <row r="11" spans="1:4" x14ac:dyDescent="0.2">
      <c r="A11" t="s">
        <v>14</v>
      </c>
      <c r="B11" t="s">
        <v>5</v>
      </c>
      <c r="C11">
        <f>SUMIFS(RES_hh_num!R:R,RES_hh_num!B:B,"Solids",RES_hh_num!A:A,Number_of_households!A11)+SUMIFS(RES_hh_num!R:R,RES_hh_num!B:B,"Biomass and wastes",RES_hh_num!A:A,Number_of_households!A11)</f>
        <v>4808947.9999999991</v>
      </c>
      <c r="D11">
        <f>SUMIFS(Indicators!R:R,Indicators!B:B,"Households useful surface area (in sqm/household)",Indicators!A:A,Number_of_households!A11)</f>
        <v>96.603045270916354</v>
      </c>
    </row>
    <row r="12" spans="1:4" x14ac:dyDescent="0.2">
      <c r="A12" t="s">
        <v>14</v>
      </c>
      <c r="B12" t="s">
        <v>6</v>
      </c>
      <c r="C12">
        <f>SUMIFS(RES_hh_num!R:R,RES_hh_num!B:B,"Liquified petroleum gas (LPG)",RES_hh_num!A:A,Number_of_households!A12)+SUMIFS(RES_hh_num!R:R,RES_hh_num!B:B,"Gas/Diesel oil incl. biofuels (GDO)",RES_hh_num!A:A,Number_of_households!A12)</f>
        <v>10432885</v>
      </c>
      <c r="D12">
        <f>SUMIFS(Indicators!R:R,Indicators!B:B,"Households useful surface area (in sqm/household)",Indicators!A:A,Number_of_households!A12)</f>
        <v>96.603045270916354</v>
      </c>
    </row>
    <row r="13" spans="1:4" x14ac:dyDescent="0.2">
      <c r="A13" t="s">
        <v>14</v>
      </c>
      <c r="B13" t="s">
        <v>7</v>
      </c>
      <c r="C13">
        <f>SUMIFS(RES_hh_num!R:R,RES_hh_num!B:B,"Gases incl. biogas",RES_hh_num!A:A,Number_of_households!A13)</f>
        <v>17660314.999999996</v>
      </c>
      <c r="D13">
        <f>SUMIFS(Indicators!R:R,Indicators!B:B,"Households useful surface area (in sqm/household)",Indicators!A:A,Number_of_households!A13)</f>
        <v>96.603045270916354</v>
      </c>
    </row>
    <row r="14" spans="1:4" x14ac:dyDescent="0.2">
      <c r="A14" t="s">
        <v>14</v>
      </c>
      <c r="B14" t="s">
        <v>8</v>
      </c>
      <c r="C14">
        <f>SUMIFS(RES_hh_num!R:R,RES_hh_num!B:B,"Derived heat",RES_hh_num!A:A,Number_of_households!A14)</f>
        <v>5048913</v>
      </c>
      <c r="D14">
        <f>SUMIFS(Indicators!R:R,Indicators!B:B,"Households useful surface area (in sqm/household)",Indicators!A:A,Number_of_households!A14)</f>
        <v>96.603045270916354</v>
      </c>
    </row>
    <row r="15" spans="1:4" x14ac:dyDescent="0.2">
      <c r="A15" t="s">
        <v>14</v>
      </c>
      <c r="B15" t="s">
        <v>9</v>
      </c>
      <c r="C15">
        <f>SUMIFS(RES_hh_num!R:R,RES_hh_num!B:B,"Conventional electric heating",RES_hh_num!A:A,Number_of_households!A15)</f>
        <v>1792949.9999999991</v>
      </c>
      <c r="D15">
        <f>SUMIFS(Indicators!R:R,Indicators!B:B,"Households useful surface area (in sqm/household)",Indicators!A:A,Number_of_households!A15)</f>
        <v>96.603045270916354</v>
      </c>
    </row>
    <row r="16" spans="1:4" x14ac:dyDescent="0.2">
      <c r="A16" t="s">
        <v>14</v>
      </c>
      <c r="B16" t="s">
        <v>11</v>
      </c>
      <c r="C16">
        <f>SUMIFS(RES_hh_num!R:R,RES_hh_num!B:B,"Advanced electric heating",RES_hh_num!A:A,Number_of_households!A16)</f>
        <v>782319.99999999977</v>
      </c>
      <c r="D16">
        <f>SUMIFS(Indicators!R:R,Indicators!B:B,"Households useful surface area (in sqm/household)",Indicators!A:A,Number_of_households!A16)</f>
        <v>96.603045270916354</v>
      </c>
    </row>
    <row r="17" spans="1:4" x14ac:dyDescent="0.2">
      <c r="A17" t="s">
        <v>14</v>
      </c>
      <c r="B17" t="s">
        <v>12</v>
      </c>
      <c r="C17">
        <v>0</v>
      </c>
      <c r="D17">
        <f>SUMIFS(Indicators!R:R,Indicators!B:B,"Households useful surface area (in sqm/household)",Indicators!A:A,Number_of_households!A17)</f>
        <v>96.603045270916354</v>
      </c>
    </row>
    <row r="18" spans="1:4" x14ac:dyDescent="0.2">
      <c r="A18" t="s">
        <v>14</v>
      </c>
      <c r="B18" t="s">
        <v>13</v>
      </c>
      <c r="C18">
        <v>0</v>
      </c>
      <c r="D18">
        <f>SUMIFS(Indicators!R:R,Indicators!B:B,"Households useful surface area (in sqm/household)",Indicators!A:A,Number_of_households!A18)</f>
        <v>96.603045270916354</v>
      </c>
    </row>
    <row r="19" spans="1:4" x14ac:dyDescent="0.2">
      <c r="A19" t="s">
        <v>14</v>
      </c>
      <c r="B19" t="s">
        <v>10</v>
      </c>
      <c r="C19">
        <f>SUMIFS(RES_hh_num!R:R,RES_hh_num!B:B,"Geothermal energy",RES_hh_num!A:A,Number_of_households!A19)</f>
        <v>31878.999999999993</v>
      </c>
      <c r="D19">
        <f>SUMIFS(Indicators!R:R,Indicators!B:B,"Households useful surface area (in sqm/household)",Indicators!A:A,Number_of_households!A19)</f>
        <v>96.603045270916354</v>
      </c>
    </row>
    <row r="20" spans="1:4" x14ac:dyDescent="0.2">
      <c r="A20" t="s">
        <v>15</v>
      </c>
      <c r="B20" t="s">
        <v>5</v>
      </c>
      <c r="C20">
        <f>SUMIFS(RES_hh_num!R:R,RES_hh_num!B:B,"Solids",RES_hh_num!A:A,Number_of_households!A20)+SUMIFS(RES_hh_num!R:R,RES_hh_num!B:B,"Biomass and wastes",RES_hh_num!A:A,Number_of_households!A20)</f>
        <v>4834419.9999999972</v>
      </c>
      <c r="D20">
        <f>SUMIFS(Indicators!R:R,Indicators!B:B,"Households useful surface area (in sqm/household)",Indicators!A:A,Number_of_households!A20)</f>
        <v>100.47734365847596</v>
      </c>
    </row>
    <row r="21" spans="1:4" x14ac:dyDescent="0.2">
      <c r="A21" t="s">
        <v>15</v>
      </c>
      <c r="B21" t="s">
        <v>6</v>
      </c>
      <c r="C21">
        <f>SUMIFS(RES_hh_num!R:R,RES_hh_num!B:B,"Liquified petroleum gas (LPG)",RES_hh_num!A:A,Number_of_households!A21)+SUMIFS(RES_hh_num!R:R,RES_hh_num!B:B,"Gas/Diesel oil incl. biofuels (GDO)",RES_hh_num!A:A,Number_of_households!A21)</f>
        <v>4721816.9999999972</v>
      </c>
      <c r="D21">
        <f>SUMIFS(Indicators!R:R,Indicators!B:B,"Households useful surface area (in sqm/household)",Indicators!A:A,Number_of_households!A21)</f>
        <v>100.47734365847596</v>
      </c>
    </row>
    <row r="22" spans="1:4" x14ac:dyDescent="0.2">
      <c r="A22" t="s">
        <v>15</v>
      </c>
      <c r="B22" t="s">
        <v>7</v>
      </c>
      <c r="C22">
        <f>SUMIFS(RES_hh_num!R:R,RES_hh_num!B:B,"Gases incl. biogas",RES_hh_num!A:A,Number_of_households!A22)</f>
        <v>5016870.9999999972</v>
      </c>
      <c r="D22">
        <f>SUMIFS(Indicators!R:R,Indicators!B:B,"Households useful surface area (in sqm/household)",Indicators!A:A,Number_of_households!A22)</f>
        <v>100.47734365847596</v>
      </c>
    </row>
    <row r="23" spans="1:4" x14ac:dyDescent="0.2">
      <c r="A23" t="s">
        <v>15</v>
      </c>
      <c r="B23" t="s">
        <v>8</v>
      </c>
      <c r="C23">
        <f>SUMIFS(RES_hh_num!R:R,RES_hh_num!B:B,"Derived heat",RES_hh_num!A:A,Number_of_households!A23)</f>
        <v>0</v>
      </c>
      <c r="D23">
        <f>SUMIFS(Indicators!R:R,Indicators!B:B,"Households useful surface area (in sqm/household)",Indicators!A:A,Number_of_households!A23)</f>
        <v>100.47734365847596</v>
      </c>
    </row>
    <row r="24" spans="1:4" x14ac:dyDescent="0.2">
      <c r="A24" t="s">
        <v>15</v>
      </c>
      <c r="B24" t="s">
        <v>9</v>
      </c>
      <c r="C24">
        <f>SUMIFS(RES_hh_num!R:R,RES_hh_num!B:B,"Conventional electric heating",RES_hh_num!A:A,Number_of_households!A24)</f>
        <v>2410020.9999999991</v>
      </c>
      <c r="D24">
        <f>SUMIFS(Indicators!R:R,Indicators!B:B,"Households useful surface area (in sqm/household)",Indicators!A:A,Number_of_households!A24)</f>
        <v>100.47734365847596</v>
      </c>
    </row>
    <row r="25" spans="1:4" x14ac:dyDescent="0.2">
      <c r="A25" t="s">
        <v>15</v>
      </c>
      <c r="B25" t="s">
        <v>11</v>
      </c>
      <c r="C25">
        <f>SUMIFS(RES_hh_num!R:R,RES_hh_num!B:B,"Advanced electric heating",RES_hh_num!A:A,Number_of_households!A25)</f>
        <v>1557964.9999999991</v>
      </c>
      <c r="D25">
        <f>SUMIFS(Indicators!R:R,Indicators!B:B,"Households useful surface area (in sqm/household)",Indicators!A:A,Number_of_households!A25)</f>
        <v>100.47734365847596</v>
      </c>
    </row>
    <row r="26" spans="1:4" x14ac:dyDescent="0.2">
      <c r="A26" t="s">
        <v>15</v>
      </c>
      <c r="B26" t="s">
        <v>12</v>
      </c>
      <c r="C26">
        <v>0</v>
      </c>
      <c r="D26">
        <f>SUMIFS(Indicators!R:R,Indicators!B:B,"Households useful surface area (in sqm/household)",Indicators!A:A,Number_of_households!A26)</f>
        <v>100.47734365847596</v>
      </c>
    </row>
    <row r="27" spans="1:4" x14ac:dyDescent="0.2">
      <c r="A27" t="s">
        <v>15</v>
      </c>
      <c r="B27" t="s">
        <v>13</v>
      </c>
      <c r="C27">
        <v>0</v>
      </c>
      <c r="D27">
        <f>SUMIFS(Indicators!R:R,Indicators!B:B,"Households useful surface area (in sqm/household)",Indicators!A:A,Number_of_households!A27)</f>
        <v>100.47734365847596</v>
      </c>
    </row>
    <row r="28" spans="1:4" x14ac:dyDescent="0.2">
      <c r="A28" t="s">
        <v>15</v>
      </c>
      <c r="B28" t="s">
        <v>10</v>
      </c>
      <c r="C28">
        <f>SUMIFS(RES_hh_num!R:R,RES_hh_num!B:B,"Geothermal energy",RES_hh_num!A:A,Number_of_households!A28)</f>
        <v>38731.999999999985</v>
      </c>
      <c r="D28">
        <f>SUMIFS(Indicators!R:R,Indicators!B:B,"Households useful surface area (in sqm/household)",Indicators!A:A,Number_of_households!A28)</f>
        <v>100.47734365847596</v>
      </c>
    </row>
    <row r="29" spans="1:4" x14ac:dyDescent="0.2">
      <c r="A29" t="s">
        <v>16</v>
      </c>
      <c r="B29" t="s">
        <v>5</v>
      </c>
      <c r="C29">
        <f>SUMIFS(RES_hh_num!R:R,RES_hh_num!B:B,"Solids",RES_hh_num!A:A,Number_of_households!A29)+SUMIFS(RES_hh_num!R:R,RES_hh_num!B:B,"Biomass and wastes",RES_hh_num!A:A,Number_of_households!A29)</f>
        <v>1895654.0000000007</v>
      </c>
      <c r="D29">
        <f>SUMIFS(Indicators!R:R,Indicators!B:B,"Households useful surface area (in sqm/household)",Indicators!A:A,Number_of_households!A29)</f>
        <v>92.923276992303684</v>
      </c>
    </row>
    <row r="30" spans="1:4" x14ac:dyDescent="0.2">
      <c r="A30" t="s">
        <v>16</v>
      </c>
      <c r="B30" t="s">
        <v>6</v>
      </c>
      <c r="C30">
        <f>SUMIFS(RES_hh_num!R:R,RES_hh_num!B:B,"Liquified petroleum gas (LPG)",RES_hh_num!A:A,Number_of_households!A30)+SUMIFS(RES_hh_num!R:R,RES_hh_num!B:B,"Gas/Diesel oil incl. biofuels (GDO)",RES_hh_num!A:A,Number_of_households!A30)</f>
        <v>2018010.0000000012</v>
      </c>
      <c r="D30">
        <f>SUMIFS(Indicators!R:R,Indicators!B:B,"Households useful surface area (in sqm/household)",Indicators!A:A,Number_of_households!A30)</f>
        <v>92.923276992303684</v>
      </c>
    </row>
    <row r="31" spans="1:4" x14ac:dyDescent="0.2">
      <c r="A31" t="s">
        <v>16</v>
      </c>
      <c r="B31" t="s">
        <v>7</v>
      </c>
      <c r="C31">
        <f>SUMIFS(RES_hh_num!R:R,RES_hh_num!B:B,"Gases incl. biogas",RES_hh_num!A:A,Number_of_households!A31)</f>
        <v>20442340.000000011</v>
      </c>
      <c r="D31">
        <f>SUMIFS(Indicators!R:R,Indicators!B:B,"Households useful surface area (in sqm/household)",Indicators!A:A,Number_of_households!A31)</f>
        <v>92.923276992303684</v>
      </c>
    </row>
    <row r="32" spans="1:4" x14ac:dyDescent="0.2">
      <c r="A32" t="s">
        <v>16</v>
      </c>
      <c r="B32" t="s">
        <v>8</v>
      </c>
      <c r="C32">
        <f>SUMIFS(RES_hh_num!R:R,RES_hh_num!B:B,"Derived heat",RES_hh_num!A:A,Number_of_households!A32)</f>
        <v>59386</v>
      </c>
      <c r="D32">
        <f>SUMIFS(Indicators!R:R,Indicators!B:B,"Households useful surface area (in sqm/household)",Indicators!A:A,Number_of_households!A32)</f>
        <v>92.923276992303684</v>
      </c>
    </row>
    <row r="33" spans="1:4" x14ac:dyDescent="0.2">
      <c r="A33" t="s">
        <v>16</v>
      </c>
      <c r="B33" t="s">
        <v>9</v>
      </c>
      <c r="C33">
        <f>SUMIFS(RES_hh_num!R:R,RES_hh_num!B:B,"Conventional electric heating",RES_hh_num!A:A,Number_of_households!A33)</f>
        <v>2857910.0000000019</v>
      </c>
      <c r="D33">
        <f>SUMIFS(Indicators!R:R,Indicators!B:B,"Households useful surface area (in sqm/household)",Indicators!A:A,Number_of_households!A33)</f>
        <v>92.923276992303684</v>
      </c>
    </row>
    <row r="34" spans="1:4" x14ac:dyDescent="0.2">
      <c r="A34" t="s">
        <v>16</v>
      </c>
      <c r="B34" t="s">
        <v>11</v>
      </c>
      <c r="C34">
        <f>SUMIFS(RES_hh_num!R:R,RES_hh_num!B:B,"Advanced electric heating",RES_hh_num!A:A,Number_of_households!A34)</f>
        <v>618001.00000000023</v>
      </c>
      <c r="D34">
        <f>SUMIFS(Indicators!R:R,Indicators!B:B,"Households useful surface area (in sqm/household)",Indicators!A:A,Number_of_households!A34)</f>
        <v>92.923276992303684</v>
      </c>
    </row>
    <row r="35" spans="1:4" x14ac:dyDescent="0.2">
      <c r="A35" t="s">
        <v>16</v>
      </c>
      <c r="B35" t="s">
        <v>12</v>
      </c>
      <c r="C35">
        <v>0</v>
      </c>
      <c r="D35">
        <f>SUMIFS(Indicators!R:R,Indicators!B:B,"Households useful surface area (in sqm/household)",Indicators!A:A,Number_of_households!A35)</f>
        <v>92.923276992303684</v>
      </c>
    </row>
    <row r="36" spans="1:4" x14ac:dyDescent="0.2">
      <c r="A36" t="s">
        <v>16</v>
      </c>
      <c r="B36" t="s">
        <v>13</v>
      </c>
      <c r="C36">
        <v>0</v>
      </c>
      <c r="D36">
        <f>SUMIFS(Indicators!R:R,Indicators!B:B,"Households useful surface area (in sqm/household)",Indicators!A:A,Number_of_households!A36)</f>
        <v>92.923276992303684</v>
      </c>
    </row>
    <row r="37" spans="1:4" x14ac:dyDescent="0.2">
      <c r="A37" t="s">
        <v>16</v>
      </c>
      <c r="B37" t="s">
        <v>10</v>
      </c>
      <c r="C37">
        <f>SUMIFS(RES_hh_num!R:R,RES_hh_num!B:B,"Geothermal energy",RES_hh_num!A:A,Number_of_households!A37)</f>
        <v>0</v>
      </c>
      <c r="D37">
        <f>SUMIFS(Indicators!R:R,Indicators!B:B,"Households useful surface area (in sqm/household)",Indicators!A:A,Number_of_households!A37)</f>
        <v>92.923276992303684</v>
      </c>
    </row>
    <row r="38" spans="1:4" x14ac:dyDescent="0.2">
      <c r="A38" t="s">
        <v>17</v>
      </c>
      <c r="B38" t="s">
        <v>5</v>
      </c>
      <c r="C38">
        <f>SUMIFS(RES_hh_num!R:R,RES_hh_num!B:B,"Solids",RES_hh_num!A:A,Number_of_households!A38)+SUMIFS(RES_hh_num!R:R,RES_hh_num!B:B,"Biomass and wastes",RES_hh_num!A:A,Number_of_households!A38)</f>
        <v>5926551.0000000019</v>
      </c>
      <c r="D38">
        <f>SUMIFS(Indicators!R:R,Indicators!B:B,"Households useful surface area (in sqm/household)",Indicators!A:A,Number_of_households!A38)</f>
        <v>94.439881098473975</v>
      </c>
    </row>
    <row r="39" spans="1:4" x14ac:dyDescent="0.2">
      <c r="A39" t="s">
        <v>17</v>
      </c>
      <c r="B39" t="s">
        <v>6</v>
      </c>
      <c r="C39">
        <f>SUMIFS(RES_hh_num!R:R,RES_hh_num!B:B,"Liquified petroleum gas (LPG)",RES_hh_num!A:A,Number_of_households!A39)+SUMIFS(RES_hh_num!R:R,RES_hh_num!B:B,"Gas/Diesel oil incl. biofuels (GDO)",RES_hh_num!A:A,Number_of_households!A39)</f>
        <v>1727763.0000000005</v>
      </c>
      <c r="D39">
        <f>SUMIFS(Indicators!R:R,Indicators!B:B,"Households useful surface area (in sqm/household)",Indicators!A:A,Number_of_households!A39)</f>
        <v>94.439881098473975</v>
      </c>
    </row>
    <row r="40" spans="1:4" x14ac:dyDescent="0.2">
      <c r="A40" t="s">
        <v>17</v>
      </c>
      <c r="B40" t="s">
        <v>7</v>
      </c>
      <c r="C40">
        <f>SUMIFS(RES_hh_num!R:R,RES_hh_num!B:B,"Gases incl. biogas",RES_hh_num!A:A,Number_of_households!A40)</f>
        <v>16647595.000000002</v>
      </c>
      <c r="D40">
        <f>SUMIFS(Indicators!R:R,Indicators!B:B,"Households useful surface area (in sqm/household)",Indicators!A:A,Number_of_households!A40)</f>
        <v>94.439881098473975</v>
      </c>
    </row>
    <row r="41" spans="1:4" x14ac:dyDescent="0.2">
      <c r="A41" t="s">
        <v>17</v>
      </c>
      <c r="B41" t="s">
        <v>8</v>
      </c>
      <c r="C41">
        <f>SUMIFS(RES_hh_num!R:R,RES_hh_num!B:B,"Derived heat",RES_hh_num!A:A,Number_of_households!A41)</f>
        <v>1285130.0000000002</v>
      </c>
      <c r="D41">
        <f>SUMIFS(Indicators!R:R,Indicators!B:B,"Households useful surface area (in sqm/household)",Indicators!A:A,Number_of_households!A41)</f>
        <v>94.439881098473975</v>
      </c>
    </row>
    <row r="42" spans="1:4" x14ac:dyDescent="0.2">
      <c r="A42" t="s">
        <v>17</v>
      </c>
      <c r="B42" t="s">
        <v>9</v>
      </c>
      <c r="C42">
        <f>SUMIFS(RES_hh_num!R:R,RES_hh_num!B:B,"Conventional electric heating",RES_hh_num!A:A,Number_of_households!A42)</f>
        <v>42523.000000000007</v>
      </c>
      <c r="D42">
        <f>SUMIFS(Indicators!R:R,Indicators!B:B,"Households useful surface area (in sqm/household)",Indicators!A:A,Number_of_households!A42)</f>
        <v>94.439881098473975</v>
      </c>
    </row>
    <row r="43" spans="1:4" x14ac:dyDescent="0.2">
      <c r="A43" t="s">
        <v>17</v>
      </c>
      <c r="B43" t="s">
        <v>11</v>
      </c>
      <c r="C43">
        <f>SUMIFS(RES_hh_num!R:R,RES_hh_num!B:B,"Advanced electric heating",RES_hh_num!A:A,Number_of_households!A43)</f>
        <v>151695.00000000003</v>
      </c>
      <c r="D43">
        <f>SUMIFS(Indicators!R:R,Indicators!B:B,"Households useful surface area (in sqm/household)",Indicators!A:A,Number_of_households!A43)</f>
        <v>94.439881098473975</v>
      </c>
    </row>
    <row r="44" spans="1:4" x14ac:dyDescent="0.2">
      <c r="A44" t="s">
        <v>17</v>
      </c>
      <c r="B44" t="s">
        <v>12</v>
      </c>
      <c r="C44">
        <v>0</v>
      </c>
      <c r="D44">
        <f>SUMIFS(Indicators!R:R,Indicators!B:B,"Households useful surface area (in sqm/household)",Indicators!A:A,Number_of_households!A44)</f>
        <v>94.439881098473975</v>
      </c>
    </row>
    <row r="45" spans="1:4" x14ac:dyDescent="0.2">
      <c r="A45" t="s">
        <v>17</v>
      </c>
      <c r="B45" t="s">
        <v>13</v>
      </c>
      <c r="C45">
        <v>0</v>
      </c>
      <c r="D45">
        <f>SUMIFS(Indicators!R:R,Indicators!B:B,"Households useful surface area (in sqm/household)",Indicators!A:A,Number_of_households!A45)</f>
        <v>94.439881098473975</v>
      </c>
    </row>
    <row r="46" spans="1:4" x14ac:dyDescent="0.2">
      <c r="A46" t="s">
        <v>17</v>
      </c>
      <c r="B46" t="s">
        <v>10</v>
      </c>
      <c r="C46">
        <f>SUMIFS(RES_hh_num!R:R,RES_hh_num!B:B,"Geothermal energy",RES_hh_num!A:A,Number_of_households!A46)</f>
        <v>1445.0000000000002</v>
      </c>
      <c r="D46">
        <f>SUMIFS(Indicators!R:R,Indicators!B:B,"Households useful surface area (in sqm/household)",Indicators!A:A,Number_of_households!A46)</f>
        <v>94.439881098473975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B79D-7FBE-364B-81F8-62BECD0F82B6}">
  <dimension ref="A1:C46"/>
  <sheetViews>
    <sheetView tabSelected="1" workbookViewId="0">
      <selection activeCell="F41" sqref="F4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18</v>
      </c>
    </row>
    <row r="2" spans="1:3" x14ac:dyDescent="0.2">
      <c r="A2" t="s">
        <v>4</v>
      </c>
      <c r="B2" t="s">
        <v>5</v>
      </c>
      <c r="C2">
        <f>(SUMIFS(RES_hh_fecs!R:R,RES_hh_fecs!B:B,"Solids",RES_hh_fecs!A:A,A2)*SUMIFS(RES_hh_num!R:R,RES_hh_num!B:B,"Solids",RES_hh_num!A:A,A2)+SUMIFS(RES_hh_fecs!R:R,RES_hh_fecs!B:B,"Biomass and wastes",RES_hh_fecs!A:A,A2)*SUMIFS(RES_hh_num!R:R,RES_hh_num!B:B,"Biomass and wastes",RES_hh_num!A:A,A2))/(SUMIFS(RES_hh_num!R:R,RES_hh_num!B:B,"Solids",RES_hh_num!A:A,A2)+SUMIFS(RES_hh_num!R:R,RES_hh_num!B:B,"Biomass and wastes",RES_hh_num!A:A,A2))/SUMIFS(Factors!B:B,Factors!A:A,Energy_per_sqm!A2)</f>
        <v>124.93375439004988</v>
      </c>
    </row>
    <row r="3" spans="1:3" x14ac:dyDescent="0.2">
      <c r="A3" t="s">
        <v>4</v>
      </c>
      <c r="B3" t="s">
        <v>6</v>
      </c>
      <c r="C3">
        <f>(SUMIFS(RES_hh_num!R:R,RES_hh_num!B:B,"Liquified petroleum gas (LPG)",RES_hh_num!A:A,A3)*SUMIFS(RES_hh_fecs!R:R,RES_hh_fecs!B:B,"Liquified petroleum gas (LPG)",RES_hh_fecs!A:A,A3)+SUMIFS(RES_hh_num!R:R,RES_hh_num!B:B,"Gas/Diesel oil incl. biofuels (GDO)",RES_hh_num!A:A,A3)*SUMIFS(RES_hh_fecs!R:R,RES_hh_fecs!B:B,"Gas/Diesel oil incl. biofuels (GDO)",RES_hh_fecs!A:A,A3))/(SUMIFS(RES_hh_num!R:R,RES_hh_num!B:B,"Liquified petroleum gas (LPG)",RES_hh_num!A:A,A3)+SUMIFS(RES_hh_num!R:R,RES_hh_num!B:B,"Gas/Diesel oil incl. biofuels (GDO)",RES_hh_num!A:A,A3))/SUMIFS(Factors!B:B,Factors!A:A,Energy_per_sqm!A2)</f>
        <v>106.95311089636218</v>
      </c>
    </row>
    <row r="4" spans="1:3" x14ac:dyDescent="0.2">
      <c r="A4" t="s">
        <v>4</v>
      </c>
      <c r="B4" t="s">
        <v>7</v>
      </c>
      <c r="C4">
        <f>SUMIFS(RES_hh_fecs!R:R,RES_hh_fecs!B:B,"Gases incl. biogas",RES_hh_fecs!A:A,A4)/SUMIFS(Factors!B:B,Factors!A:A,Energy_per_sqm!A2)</f>
        <v>99.028759397593973</v>
      </c>
    </row>
    <row r="5" spans="1:3" x14ac:dyDescent="0.2">
      <c r="A5" t="s">
        <v>4</v>
      </c>
      <c r="B5" t="s">
        <v>8</v>
      </c>
      <c r="C5">
        <f>SUMIFS(RES_hh_fecs!R:R,RES_hh_fecs!B:B,"Derived heat",RES_hh_fecs!A:A,A5)/SUMIFS(Factors!B:B,Factors!A:A,Energy_per_sqm!A2)</f>
        <v>82.061522545776342</v>
      </c>
    </row>
    <row r="6" spans="1:3" x14ac:dyDescent="0.2">
      <c r="A6" t="s">
        <v>4</v>
      </c>
      <c r="B6" t="s">
        <v>9</v>
      </c>
      <c r="C6">
        <f>SUMIFS(RES_hh_fecs!R:R,RES_hh_fecs!B:B,"Conventional electric heating",RES_hh_fecs!A:A,A6)/SUMIFS(Factors!B:B,Factors!A:A,Energy_per_sqm!A2)</f>
        <v>111.17877844201864</v>
      </c>
    </row>
    <row r="7" spans="1:3" x14ac:dyDescent="0.2">
      <c r="A7" t="s">
        <v>4</v>
      </c>
      <c r="B7" t="s">
        <v>11</v>
      </c>
      <c r="C7">
        <f>SUMIFS(RES_hh_fecs!R:R,RES_hh_fecs!B:B,"Advanced electric heating",RES_hh_fecs!A:A,A7)/SUMIFS(Factors!B:B,Factors!A:A,Energy_per_sqm!A2)*SUMIFS(Factors!C:C,Factors!A:A,Energy_per_sqm!A7)</f>
        <v>79.61829949046394</v>
      </c>
    </row>
    <row r="8" spans="1:3" x14ac:dyDescent="0.2">
      <c r="A8" t="s">
        <v>4</v>
      </c>
      <c r="B8" t="s">
        <v>12</v>
      </c>
      <c r="C8">
        <v>0</v>
      </c>
    </row>
    <row r="9" spans="1:3" x14ac:dyDescent="0.2">
      <c r="A9" t="s">
        <v>4</v>
      </c>
      <c r="B9" t="s">
        <v>13</v>
      </c>
      <c r="C9">
        <v>0</v>
      </c>
    </row>
    <row r="10" spans="1:3" x14ac:dyDescent="0.2">
      <c r="A10" t="s">
        <v>4</v>
      </c>
      <c r="B10" t="s">
        <v>10</v>
      </c>
      <c r="C10">
        <f>SUMIFS(RES_hh_fecs!R:R,RES_hh_fecs!B:B,"Geothermal energy",RES_hh_fecs!A:A,A10)/SUMIFS(Factors!B:B,Factors!A:A,Energy_per_sqm!A2)</f>
        <v>0</v>
      </c>
    </row>
    <row r="11" spans="1:3" x14ac:dyDescent="0.2">
      <c r="A11" t="s">
        <v>14</v>
      </c>
      <c r="B11" t="s">
        <v>5</v>
      </c>
      <c r="C11">
        <f>(SUMIFS(RES_hh_fecs!R:R,RES_hh_fecs!B:B,"Solids",RES_hh_fecs!A:A,A11)*SUMIFS(RES_hh_num!R:R,RES_hh_num!B:B,"Solids",RES_hh_num!A:A,A11)+SUMIFS(RES_hh_fecs!R:R,RES_hh_fecs!B:B,"Biomass and wastes",RES_hh_fecs!A:A,A11)*SUMIFS(RES_hh_num!R:R,RES_hh_num!B:B,"Biomass and wastes",RES_hh_num!A:A,A11))/(SUMIFS(RES_hh_num!R:R,RES_hh_num!B:B,"Solids",RES_hh_num!A:A,A11)+SUMIFS(RES_hh_num!R:R,RES_hh_num!B:B,"Biomass and wastes",RES_hh_num!A:A,A11))/SUMIFS(Factors!B:B,Factors!A:A,Energy_per_sqm!A11)</f>
        <v>135.18936142445577</v>
      </c>
    </row>
    <row r="12" spans="1:3" x14ac:dyDescent="0.2">
      <c r="A12" t="s">
        <v>14</v>
      </c>
      <c r="B12" t="s">
        <v>6</v>
      </c>
      <c r="C12">
        <f>(SUMIFS(RES_hh_num!R:R,RES_hh_num!B:B,"Liquified petroleum gas (LPG)",RES_hh_num!A:A,A12)*SUMIFS(RES_hh_fecs!R:R,RES_hh_fecs!B:B,"Liquified petroleum gas (LPG)",RES_hh_fecs!A:A,A12)+SUMIFS(RES_hh_num!R:R,RES_hh_num!B:B,"Gas/Diesel oil incl. biofuels (GDO)",RES_hh_num!A:A,A12)*SUMIFS(RES_hh_fecs!R:R,RES_hh_fecs!B:B,"Gas/Diesel oil incl. biofuels (GDO)",RES_hh_fecs!A:A,A12))/(SUMIFS(RES_hh_num!R:R,RES_hh_num!B:B,"Liquified petroleum gas (LPG)",RES_hh_num!A:A,A12)+SUMIFS(RES_hh_num!R:R,RES_hh_num!B:B,"Gas/Diesel oil incl. biofuels (GDO)",RES_hh_num!A:A,A12))/SUMIFS(Factors!B:B,Factors!A:A,Energy_per_sqm!A11)</f>
        <v>114.51973993912573</v>
      </c>
    </row>
    <row r="13" spans="1:3" x14ac:dyDescent="0.2">
      <c r="A13" t="s">
        <v>14</v>
      </c>
      <c r="B13" t="s">
        <v>7</v>
      </c>
      <c r="C13">
        <f>SUMIFS(RES_hh_fecs!R:R,RES_hh_fecs!B:B,"Gases incl. biogas",RES_hh_fecs!A:A,A13)/SUMIFS(Factors!B:B,Factors!A:A,Energy_per_sqm!A11)</f>
        <v>107.64960023962932</v>
      </c>
    </row>
    <row r="14" spans="1:3" x14ac:dyDescent="0.2">
      <c r="A14" t="s">
        <v>14</v>
      </c>
      <c r="B14" t="s">
        <v>8</v>
      </c>
      <c r="C14">
        <f>SUMIFS(RES_hh_fecs!R:R,RES_hh_fecs!B:B,"Derived heat",RES_hh_fecs!A:A,A14)/SUMIFS(Factors!B:B,Factors!A:A,Energy_per_sqm!A11)</f>
        <v>86.340009865857283</v>
      </c>
    </row>
    <row r="15" spans="1:3" x14ac:dyDescent="0.2">
      <c r="A15" t="s">
        <v>14</v>
      </c>
      <c r="B15" t="s">
        <v>9</v>
      </c>
      <c r="C15">
        <f>SUMIFS(RES_hh_fecs!R:R,RES_hh_fecs!B:B,"Conventional electric heating",RES_hh_fecs!A:A,A15)/SUMIFS(Factors!B:B,Factors!A:A,Energy_per_sqm!A11)</f>
        <v>103.15663681923037</v>
      </c>
    </row>
    <row r="16" spans="1:3" x14ac:dyDescent="0.2">
      <c r="A16" t="s">
        <v>14</v>
      </c>
      <c r="B16" t="s">
        <v>11</v>
      </c>
      <c r="C16">
        <f>SUMIFS(RES_hh_fecs!R:R,RES_hh_fecs!B:B,"Advanced electric heating",RES_hh_fecs!A:A,A16)/SUMIFS(Factors!B:B,Factors!A:A,Energy_per_sqm!A11)*SUMIFS(Factors!C:C,Factors!A:A,Energy_per_sqm!A16)</f>
        <v>92.462082389150737</v>
      </c>
    </row>
    <row r="17" spans="1:3" x14ac:dyDescent="0.2">
      <c r="A17" t="s">
        <v>14</v>
      </c>
      <c r="B17" t="s">
        <v>12</v>
      </c>
      <c r="C17">
        <v>0</v>
      </c>
    </row>
    <row r="18" spans="1:3" x14ac:dyDescent="0.2">
      <c r="A18" t="s">
        <v>14</v>
      </c>
      <c r="B18" t="s">
        <v>13</v>
      </c>
      <c r="C18">
        <v>0</v>
      </c>
    </row>
    <row r="19" spans="1:3" x14ac:dyDescent="0.2">
      <c r="A19" t="s">
        <v>14</v>
      </c>
      <c r="B19" t="s">
        <v>10</v>
      </c>
      <c r="C19">
        <f>SUMIFS(RES_hh_fecs!R:R,RES_hh_fecs!B:B,"Geothermal energy",RES_hh_fecs!A:A,A19)/SUMIFS(Factors!B:B,Factors!A:A,Energy_per_sqm!A11)</f>
        <v>90.934040910033886</v>
      </c>
    </row>
    <row r="20" spans="1:3" x14ac:dyDescent="0.2">
      <c r="A20" t="s">
        <v>15</v>
      </c>
      <c r="B20" t="s">
        <v>5</v>
      </c>
      <c r="C20">
        <f>(SUMIFS(RES_hh_fecs!R:R,RES_hh_fecs!B:B,"Solids",RES_hh_fecs!A:A,A20)*SUMIFS(RES_hh_num!R:R,RES_hh_num!B:B,"Solids",RES_hh_num!A:A,A20)+SUMIFS(RES_hh_fecs!R:R,RES_hh_fecs!B:B,"Biomass and wastes",RES_hh_fecs!A:A,A20)*SUMIFS(RES_hh_num!R:R,RES_hh_num!B:B,"Biomass and wastes",RES_hh_num!A:A,A20))/(SUMIFS(RES_hh_num!R:R,RES_hh_num!B:B,"Solids",RES_hh_num!A:A,A20)+SUMIFS(RES_hh_num!R:R,RES_hh_num!B:B,"Biomass and wastes",RES_hh_num!A:A,A20))/SUMIFS(Factors!B:B,Factors!A:A,Energy_per_sqm!A20)</f>
        <v>51.742249839418342</v>
      </c>
    </row>
    <row r="21" spans="1:3" x14ac:dyDescent="0.2">
      <c r="A21" t="s">
        <v>15</v>
      </c>
      <c r="B21" t="s">
        <v>6</v>
      </c>
      <c r="C21">
        <f>(SUMIFS(RES_hh_num!R:R,RES_hh_num!B:B,"Liquified petroleum gas (LPG)",RES_hh_num!A:A,A21)*SUMIFS(RES_hh_fecs!R:R,RES_hh_fecs!B:B,"Liquified petroleum gas (LPG)",RES_hh_fecs!A:A,A21)+SUMIFS(RES_hh_num!R:R,RES_hh_num!B:B,"Gas/Diesel oil incl. biofuels (GDO)",RES_hh_num!A:A,A21)*SUMIFS(RES_hh_fecs!R:R,RES_hh_fecs!B:B,"Gas/Diesel oil incl. biofuels (GDO)",RES_hh_fecs!A:A,A21))/(SUMIFS(RES_hh_num!R:R,RES_hh_num!B:B,"Liquified petroleum gas (LPG)",RES_hh_num!A:A,A21)+SUMIFS(RES_hh_num!R:R,RES_hh_num!B:B,"Gas/Diesel oil incl. biofuels (GDO)",RES_hh_num!A:A,A21))/SUMIFS(Factors!B:B,Factors!A:A,Energy_per_sqm!A20)</f>
        <v>43.741825081959774</v>
      </c>
    </row>
    <row r="22" spans="1:3" x14ac:dyDescent="0.2">
      <c r="A22" t="s">
        <v>15</v>
      </c>
      <c r="B22" t="s">
        <v>7</v>
      </c>
      <c r="C22">
        <f>SUMIFS(RES_hh_fecs!R:R,RES_hh_fecs!B:B,"Gases incl. biogas",RES_hh_fecs!A:A,A22)/SUMIFS(Factors!B:B,Factors!A:A,Energy_per_sqm!A20)</f>
        <v>41.470864731139223</v>
      </c>
    </row>
    <row r="23" spans="1:3" x14ac:dyDescent="0.2">
      <c r="A23" t="s">
        <v>15</v>
      </c>
      <c r="B23" t="s">
        <v>8</v>
      </c>
      <c r="C23">
        <f>SUMIFS(RES_hh_fecs!R:R,RES_hh_fecs!B:B,"Derived heat",RES_hh_fecs!A:A,A23)/SUMIFS(Factors!B:B,Factors!A:A,Energy_per_sqm!A20)</f>
        <v>0</v>
      </c>
    </row>
    <row r="24" spans="1:3" x14ac:dyDescent="0.2">
      <c r="A24" t="s">
        <v>15</v>
      </c>
      <c r="B24" t="s">
        <v>9</v>
      </c>
      <c r="C24">
        <f>SUMIFS(RES_hh_fecs!R:R,RES_hh_fecs!B:B,"Conventional electric heating",RES_hh_fecs!A:A,A24)/SUMIFS(Factors!B:B,Factors!A:A,Energy_per_sqm!A20)</f>
        <v>37.521712104906989</v>
      </c>
    </row>
    <row r="25" spans="1:3" x14ac:dyDescent="0.2">
      <c r="A25" t="s">
        <v>15</v>
      </c>
      <c r="B25" t="s">
        <v>11</v>
      </c>
      <c r="C25">
        <f>SUMIFS(RES_hh_fecs!R:R,RES_hh_fecs!B:B,"Advanced electric heating",RES_hh_fecs!A:A,A25)/SUMIFS(Factors!B:B,Factors!A:A,Energy_per_sqm!A20)*SUMIFS(Factors!C:C,Factors!A:A,Energy_per_sqm!A25)</f>
        <v>30.913599672953811</v>
      </c>
    </row>
    <row r="26" spans="1:3" x14ac:dyDescent="0.2">
      <c r="A26" t="s">
        <v>15</v>
      </c>
      <c r="B26" t="s">
        <v>12</v>
      </c>
      <c r="C26">
        <v>0</v>
      </c>
    </row>
    <row r="27" spans="1:3" x14ac:dyDescent="0.2">
      <c r="A27" t="s">
        <v>15</v>
      </c>
      <c r="B27" t="s">
        <v>13</v>
      </c>
      <c r="C27">
        <v>0</v>
      </c>
    </row>
    <row r="28" spans="1:3" x14ac:dyDescent="0.2">
      <c r="A28" t="s">
        <v>15</v>
      </c>
      <c r="B28" t="s">
        <v>10</v>
      </c>
      <c r="C28">
        <f>SUMIFS(RES_hh_fecs!R:R,RES_hh_fecs!B:B,"Geothermal energy",RES_hh_fecs!A:A,A28)/SUMIFS(Factors!B:B,Factors!A:A,Energy_per_sqm!A20)</f>
        <v>34.830382709828477</v>
      </c>
    </row>
    <row r="29" spans="1:3" x14ac:dyDescent="0.2">
      <c r="A29" t="s">
        <v>16</v>
      </c>
      <c r="B29" t="s">
        <v>5</v>
      </c>
      <c r="C29">
        <f>(SUMIFS(RES_hh_fecs!R:R,RES_hh_fecs!B:B,"Solids",RES_hh_fecs!A:A,A29)*SUMIFS(RES_hh_num!R:R,RES_hh_num!B:B,"Solids",RES_hh_num!A:A,A29)+SUMIFS(RES_hh_fecs!R:R,RES_hh_fecs!B:B,"Biomass and wastes",RES_hh_fecs!A:A,A29)*SUMIFS(RES_hh_num!R:R,RES_hh_num!B:B,"Biomass and wastes",RES_hh_num!A:A,A29))/(SUMIFS(RES_hh_num!R:R,RES_hh_num!B:B,"Solids",RES_hh_num!A:A,A29)+SUMIFS(RES_hh_num!R:R,RES_hh_num!B:B,"Biomass and wastes",RES_hh_num!A:A,A29))/SUMIFS(Factors!B:B,Factors!A:A,Energy_per_sqm!A29)</f>
        <v>131.94420802116636</v>
      </c>
    </row>
    <row r="30" spans="1:3" x14ac:dyDescent="0.2">
      <c r="A30" t="s">
        <v>16</v>
      </c>
      <c r="B30" t="s">
        <v>6</v>
      </c>
      <c r="C30">
        <f>(SUMIFS(RES_hh_num!R:R,RES_hh_num!B:B,"Liquified petroleum gas (LPG)",RES_hh_num!A:A,A30)*SUMIFS(RES_hh_fecs!R:R,RES_hh_fecs!B:B,"Liquified petroleum gas (LPG)",RES_hh_fecs!A:A,A30)+SUMIFS(RES_hh_num!R:R,RES_hh_num!B:B,"Gas/Diesel oil incl. biofuels (GDO)",RES_hh_num!A:A,A30)*SUMIFS(RES_hh_fecs!R:R,RES_hh_fecs!B:B,"Gas/Diesel oil incl. biofuels (GDO)",RES_hh_fecs!A:A,A30))/(SUMIFS(RES_hh_num!R:R,RES_hh_num!B:B,"Liquified petroleum gas (LPG)",RES_hh_num!A:A,A30)+SUMIFS(RES_hh_num!R:R,RES_hh_num!B:B,"Gas/Diesel oil incl. biofuels (GDO)",RES_hh_num!A:A,A30))/SUMIFS(Factors!B:B,Factors!A:A,Energy_per_sqm!A29)</f>
        <v>111.251864314274</v>
      </c>
    </row>
    <row r="31" spans="1:3" x14ac:dyDescent="0.2">
      <c r="A31" t="s">
        <v>16</v>
      </c>
      <c r="B31" t="s">
        <v>7</v>
      </c>
      <c r="C31">
        <f>SUMIFS(RES_hh_fecs!R:R,RES_hh_fecs!B:B,"Gases incl. biogas",RES_hh_fecs!A:A,A31)/SUMIFS(Factors!B:B,Factors!A:A,Energy_per_sqm!A29)</f>
        <v>106.23630749714177</v>
      </c>
    </row>
    <row r="32" spans="1:3" x14ac:dyDescent="0.2">
      <c r="A32" t="s">
        <v>16</v>
      </c>
      <c r="B32" t="s">
        <v>8</v>
      </c>
      <c r="C32">
        <f>SUMIFS(RES_hh_fecs!R:R,RES_hh_fecs!B:B,"Derived heat",RES_hh_fecs!A:A,A32)/SUMIFS(Factors!B:B,Factors!A:A,Energy_per_sqm!A29)</f>
        <v>85.924161845110817</v>
      </c>
    </row>
    <row r="33" spans="1:3" x14ac:dyDescent="0.2">
      <c r="A33" t="s">
        <v>16</v>
      </c>
      <c r="B33" t="s">
        <v>9</v>
      </c>
      <c r="C33">
        <f>SUMIFS(RES_hh_fecs!R:R,RES_hh_fecs!B:B,"Conventional electric heating",RES_hh_fecs!A:A,A33)/SUMIFS(Factors!B:B,Factors!A:A,Energy_per_sqm!A29)</f>
        <v>105.44940841647161</v>
      </c>
    </row>
    <row r="34" spans="1:3" x14ac:dyDescent="0.2">
      <c r="A34" t="s">
        <v>16</v>
      </c>
      <c r="B34" t="s">
        <v>11</v>
      </c>
      <c r="C34">
        <f>SUMIFS(RES_hh_fecs!R:R,RES_hh_fecs!B:B,"Advanced electric heating",RES_hh_fecs!A:A,A34)/SUMIFS(Factors!B:B,Factors!A:A,Energy_per_sqm!A29)*SUMIFS(Factors!C:C,Factors!A:A,Energy_per_sqm!A34)</f>
        <v>86.02627460652846</v>
      </c>
    </row>
    <row r="35" spans="1:3" x14ac:dyDescent="0.2">
      <c r="A35" t="s">
        <v>16</v>
      </c>
      <c r="B35" t="s">
        <v>12</v>
      </c>
      <c r="C35">
        <v>0</v>
      </c>
    </row>
    <row r="36" spans="1:3" x14ac:dyDescent="0.2">
      <c r="A36" t="s">
        <v>16</v>
      </c>
      <c r="B36" t="s">
        <v>13</v>
      </c>
      <c r="C36">
        <v>0</v>
      </c>
    </row>
    <row r="37" spans="1:3" x14ac:dyDescent="0.2">
      <c r="A37" t="s">
        <v>16</v>
      </c>
      <c r="B37" t="s">
        <v>10</v>
      </c>
      <c r="C37">
        <f>SUMIFS(RES_hh_fecs!R:R,RES_hh_fecs!B:B,"Geothermal energy",RES_hh_fecs!A:A,A37)/SUMIFS(Factors!B:B,Factors!A:A,Energy_per_sqm!A29)</f>
        <v>0</v>
      </c>
    </row>
    <row r="38" spans="1:3" x14ac:dyDescent="0.2">
      <c r="A38" t="s">
        <v>17</v>
      </c>
      <c r="B38" t="s">
        <v>5</v>
      </c>
      <c r="C38">
        <f>(SUMIFS(RES_hh_fecs!R:R,RES_hh_fecs!B:B,"Solids",RES_hh_fecs!A:A,A38)*SUMIFS(RES_hh_num!R:R,RES_hh_num!B:B,"Solids",RES_hh_num!A:A,A38)+SUMIFS(RES_hh_fecs!R:R,RES_hh_fecs!B:B,"Biomass and wastes",RES_hh_fecs!A:A,A38)*SUMIFS(RES_hh_num!R:R,RES_hh_num!B:B,"Biomass and wastes",RES_hh_num!A:A,A38))/(SUMIFS(RES_hh_num!R:R,RES_hh_num!B:B,"Solids",RES_hh_num!A:A,A38)+SUMIFS(RES_hh_num!R:R,RES_hh_num!B:B,"Biomass and wastes",RES_hh_num!A:A,A38))/SUMIFS(Factors!B:B,Factors!A:A,Energy_per_sqm!A38)</f>
        <v>107.96156586129887</v>
      </c>
    </row>
    <row r="39" spans="1:3" x14ac:dyDescent="0.2">
      <c r="A39" t="s">
        <v>17</v>
      </c>
      <c r="B39" t="s">
        <v>6</v>
      </c>
      <c r="C39">
        <f>(SUMIFS(RES_hh_num!R:R,RES_hh_num!B:B,"Liquified petroleum gas (LPG)",RES_hh_num!A:A,A39)*SUMIFS(RES_hh_fecs!R:R,RES_hh_fecs!B:B,"Liquified petroleum gas (LPG)",RES_hh_fecs!A:A,A39)+SUMIFS(RES_hh_num!R:R,RES_hh_num!B:B,"Gas/Diesel oil incl. biofuels (GDO)",RES_hh_num!A:A,A39)*SUMIFS(RES_hh_fecs!R:R,RES_hh_fecs!B:B,"Gas/Diesel oil incl. biofuels (GDO)",RES_hh_fecs!A:A,A39))/(SUMIFS(RES_hh_num!R:R,RES_hh_num!B:B,"Liquified petroleum gas (LPG)",RES_hh_num!A:A,A39)+SUMIFS(RES_hh_num!R:R,RES_hh_num!B:B,"Gas/Diesel oil incl. biofuels (GDO)",RES_hh_num!A:A,A39))/SUMIFS(Factors!B:B,Factors!A:A,Energy_per_sqm!A38)</f>
        <v>91.30510510330852</v>
      </c>
    </row>
    <row r="40" spans="1:3" x14ac:dyDescent="0.2">
      <c r="A40" t="s">
        <v>17</v>
      </c>
      <c r="B40" t="s">
        <v>7</v>
      </c>
      <c r="C40">
        <f>SUMIFS(RES_hh_fecs!R:R,RES_hh_fecs!B:B,"Gases incl. biogas",RES_hh_fecs!A:A,A40)/SUMIFS(Factors!B:B,Factors!A:A,Energy_per_sqm!A38)</f>
        <v>86.793923527524328</v>
      </c>
    </row>
    <row r="41" spans="1:3" x14ac:dyDescent="0.2">
      <c r="A41" t="s">
        <v>17</v>
      </c>
      <c r="B41" t="s">
        <v>8</v>
      </c>
      <c r="C41">
        <f>SUMIFS(RES_hh_fecs!R:R,RES_hh_fecs!B:B,"Derived heat",RES_hh_fecs!A:A,A41)/SUMIFS(Factors!B:B,Factors!A:A,Energy_per_sqm!A38)</f>
        <v>70.605653677234002</v>
      </c>
    </row>
    <row r="42" spans="1:3" x14ac:dyDescent="0.2">
      <c r="A42" t="s">
        <v>17</v>
      </c>
      <c r="B42" t="s">
        <v>9</v>
      </c>
      <c r="C42">
        <f>SUMIFS(RES_hh_fecs!R:R,RES_hh_fecs!B:B,"Conventional electric heating",RES_hh_fecs!A:A,A42)/SUMIFS(Factors!B:B,Factors!A:A,Energy_per_sqm!A38)</f>
        <v>115.86878955231619</v>
      </c>
    </row>
    <row r="43" spans="1:3" x14ac:dyDescent="0.2">
      <c r="A43" t="s">
        <v>17</v>
      </c>
      <c r="B43" t="s">
        <v>11</v>
      </c>
      <c r="C43">
        <f>SUMIFS(RES_hh_fecs!R:R,RES_hh_fecs!B:B,"Advanced electric heating",RES_hh_fecs!A:A,A43)/SUMIFS(Factors!B:B,Factors!A:A,Energy_per_sqm!A38)*SUMIFS(Factors!C:C,Factors!A:A,Energy_per_sqm!A43)</f>
        <v>67.763726768041153</v>
      </c>
    </row>
    <row r="44" spans="1:3" x14ac:dyDescent="0.2">
      <c r="A44" t="s">
        <v>17</v>
      </c>
      <c r="B44" t="s">
        <v>12</v>
      </c>
      <c r="C44">
        <v>0</v>
      </c>
    </row>
    <row r="45" spans="1:3" x14ac:dyDescent="0.2">
      <c r="A45" t="s">
        <v>17</v>
      </c>
      <c r="B45" t="s">
        <v>13</v>
      </c>
      <c r="C45">
        <v>0</v>
      </c>
    </row>
    <row r="46" spans="1:3" x14ac:dyDescent="0.2">
      <c r="A46" t="s">
        <v>17</v>
      </c>
      <c r="B46" t="s">
        <v>10</v>
      </c>
      <c r="C46">
        <f>SUMIFS(RES_hh_fecs!R:R,RES_hh_fecs!B:B,"Geothermal energy",RES_hh_fecs!A:A,A46)/SUMIFS(Factors!B:B,Factors!A:A,Energy_per_sqm!A38)</f>
        <v>72.872285605164976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6457F-535E-1F4E-9DD5-D15BBDC8DC3D}">
  <dimension ref="A1:C6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42</v>
      </c>
      <c r="C1" t="s">
        <v>43</v>
      </c>
    </row>
    <row r="2" spans="1:3" x14ac:dyDescent="0.2">
      <c r="A2" t="s">
        <v>4</v>
      </c>
      <c r="B2">
        <f>Heating_degree_days!R2/AVERAGE(Heating_degree_days!C2:R2)</f>
        <v>0.98755656055505259</v>
      </c>
      <c r="C2">
        <v>2.6619999999999999</v>
      </c>
    </row>
    <row r="3" spans="1:3" x14ac:dyDescent="0.2">
      <c r="A3" t="s">
        <v>14</v>
      </c>
      <c r="B3">
        <f>Heating_degree_days!R5/AVERAGE(Heating_degree_days!C5:R5)</f>
        <v>0.95405279420983136</v>
      </c>
      <c r="C3">
        <v>2.653</v>
      </c>
    </row>
    <row r="4" spans="1:3" x14ac:dyDescent="0.2">
      <c r="A4" t="s">
        <v>15</v>
      </c>
      <c r="B4">
        <f>Heating_degree_days!R8/AVERAGE(Heating_degree_days!C8:R8)</f>
        <v>0.91381129079160206</v>
      </c>
      <c r="C4">
        <v>2.0129999999999999</v>
      </c>
    </row>
    <row r="5" spans="1:3" x14ac:dyDescent="0.2">
      <c r="A5" t="s">
        <v>16</v>
      </c>
      <c r="B5">
        <f>Heating_degree_days!R11/AVERAGE(Heating_degree_days!C11:R11)</f>
        <v>0.94530717899189687</v>
      </c>
      <c r="C5">
        <v>2.581</v>
      </c>
    </row>
    <row r="6" spans="1:3" x14ac:dyDescent="0.2">
      <c r="A6" t="s">
        <v>17</v>
      </c>
      <c r="B6">
        <f>Heating_degree_days!R14/AVERAGE(Heating_degree_days!C14:R14)</f>
        <v>1.0053699621040713</v>
      </c>
      <c r="C6">
        <v>2.2930000000000001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FED56-CD45-B044-90DE-6DD48E9725AF}">
  <dimension ref="A1:S51"/>
  <sheetViews>
    <sheetView topLeftCell="A6" workbookViewId="0">
      <selection activeCell="B18" sqref="B18"/>
    </sheetView>
  </sheetViews>
  <sheetFormatPr baseColWidth="10" defaultRowHeight="16" x14ac:dyDescent="0.2"/>
  <sheetData>
    <row r="1" spans="1:19" x14ac:dyDescent="0.2"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</row>
    <row r="2" spans="1:19" ht="16" customHeight="1" x14ac:dyDescent="0.2">
      <c r="A2" t="s">
        <v>4</v>
      </c>
      <c r="B2" t="s">
        <v>19</v>
      </c>
      <c r="C2">
        <v>4373926</v>
      </c>
      <c r="D2">
        <v>4400571</v>
      </c>
      <c r="E2">
        <v>4436875</v>
      </c>
      <c r="F2">
        <v>4473367</v>
      </c>
      <c r="G2">
        <v>4441017</v>
      </c>
      <c r="H2">
        <v>4551569</v>
      </c>
      <c r="I2">
        <v>4574144</v>
      </c>
      <c r="J2">
        <v>4611997</v>
      </c>
      <c r="K2">
        <v>4655987</v>
      </c>
      <c r="L2">
        <v>4716262.9999999981</v>
      </c>
      <c r="M2">
        <v>4758517.9999999981</v>
      </c>
      <c r="N2">
        <v>4839699.9999999991</v>
      </c>
      <c r="O2">
        <v>4868296.9999999981</v>
      </c>
      <c r="P2">
        <v>4889023.9999999972</v>
      </c>
      <c r="Q2">
        <v>4907573.9999999963</v>
      </c>
      <c r="R2">
        <v>4920537.9999999953</v>
      </c>
    </row>
    <row r="3" spans="1:19" ht="16" customHeight="1" x14ac:dyDescent="0.2">
      <c r="A3" t="s">
        <v>4</v>
      </c>
      <c r="B3" t="s">
        <v>20</v>
      </c>
      <c r="C3">
        <v>105030</v>
      </c>
      <c r="D3">
        <v>104849</v>
      </c>
      <c r="E3">
        <v>104175.00000000001</v>
      </c>
      <c r="F3">
        <v>70751</v>
      </c>
      <c r="G3">
        <v>60024</v>
      </c>
      <c r="H3">
        <v>62011</v>
      </c>
      <c r="I3">
        <v>67147</v>
      </c>
      <c r="J3">
        <v>68599</v>
      </c>
      <c r="K3">
        <v>82236</v>
      </c>
      <c r="L3">
        <v>89514.999999999956</v>
      </c>
      <c r="M3">
        <v>76978.999999999971</v>
      </c>
      <c r="N3">
        <v>76271.999999999985</v>
      </c>
      <c r="O3">
        <v>71614</v>
      </c>
      <c r="P3">
        <v>71470.999999999971</v>
      </c>
      <c r="Q3">
        <v>70865.999999999956</v>
      </c>
      <c r="R3">
        <v>62905.999999999935</v>
      </c>
    </row>
    <row r="4" spans="1:19" ht="16" customHeight="1" x14ac:dyDescent="0.2">
      <c r="A4" t="s">
        <v>4</v>
      </c>
      <c r="B4" t="s">
        <v>21</v>
      </c>
      <c r="C4">
        <v>7026</v>
      </c>
      <c r="D4">
        <v>7105</v>
      </c>
      <c r="E4">
        <v>7288</v>
      </c>
      <c r="F4">
        <v>7309</v>
      </c>
      <c r="G4">
        <v>7329</v>
      </c>
      <c r="H4">
        <v>7626</v>
      </c>
      <c r="I4">
        <v>8998</v>
      </c>
      <c r="J4">
        <v>9572</v>
      </c>
      <c r="K4">
        <v>9587</v>
      </c>
      <c r="L4">
        <v>10364.999999999995</v>
      </c>
      <c r="M4">
        <v>10382.999999999996</v>
      </c>
      <c r="N4">
        <v>10341.999999999998</v>
      </c>
      <c r="O4">
        <v>10000.999999999996</v>
      </c>
      <c r="P4">
        <v>9064.9999999999945</v>
      </c>
      <c r="Q4">
        <v>8987.9999999999927</v>
      </c>
      <c r="R4">
        <v>7878.9999999999927</v>
      </c>
    </row>
    <row r="5" spans="1:19" ht="16" customHeight="1" x14ac:dyDescent="0.2">
      <c r="A5" t="s">
        <v>4</v>
      </c>
      <c r="B5" t="s">
        <v>22</v>
      </c>
      <c r="C5">
        <v>1954091</v>
      </c>
      <c r="D5">
        <v>1963132.0000000002</v>
      </c>
      <c r="E5">
        <v>1968175</v>
      </c>
      <c r="F5">
        <v>1985199.0000000002</v>
      </c>
      <c r="G5">
        <v>1970195</v>
      </c>
      <c r="H5">
        <v>1967809.0000000002</v>
      </c>
      <c r="I5">
        <v>1962712.0000000002</v>
      </c>
      <c r="J5">
        <v>1934029.0000000005</v>
      </c>
      <c r="K5">
        <v>1930417.0000000005</v>
      </c>
      <c r="L5">
        <v>1905182.9999999995</v>
      </c>
      <c r="M5">
        <v>1894673.9999999991</v>
      </c>
      <c r="N5">
        <v>1889061.9999999995</v>
      </c>
      <c r="O5">
        <v>1886288.9999999991</v>
      </c>
      <c r="P5">
        <v>1875499.9999999986</v>
      </c>
      <c r="Q5">
        <v>1875633.9999999984</v>
      </c>
      <c r="R5">
        <v>1907572.9999999981</v>
      </c>
    </row>
    <row r="6" spans="1:19" ht="16" customHeight="1" x14ac:dyDescent="0.2">
      <c r="A6" t="s">
        <v>4</v>
      </c>
      <c r="B6" t="s">
        <v>23</v>
      </c>
      <c r="C6">
        <v>1841600</v>
      </c>
      <c r="D6">
        <v>1863992.0000000002</v>
      </c>
      <c r="E6">
        <v>1896742</v>
      </c>
      <c r="F6">
        <v>1980212</v>
      </c>
      <c r="G6">
        <v>1981020.9999999998</v>
      </c>
      <c r="H6">
        <v>2136069</v>
      </c>
      <c r="I6">
        <v>2152815</v>
      </c>
      <c r="J6">
        <v>2160072.9999999995</v>
      </c>
      <c r="K6">
        <v>2161033.9999999995</v>
      </c>
      <c r="L6">
        <v>2220396.9999999991</v>
      </c>
      <c r="M6">
        <v>2269109.9999999995</v>
      </c>
      <c r="N6">
        <v>2299393.9999999995</v>
      </c>
      <c r="O6">
        <v>2311022.9999999991</v>
      </c>
      <c r="P6">
        <v>2339835.9999999986</v>
      </c>
      <c r="Q6">
        <v>2322081.9999999981</v>
      </c>
      <c r="R6">
        <v>2290987.9999999972</v>
      </c>
    </row>
    <row r="7" spans="1:19" ht="16" customHeight="1" x14ac:dyDescent="0.2">
      <c r="A7" t="s">
        <v>4</v>
      </c>
      <c r="B7" t="s">
        <v>24</v>
      </c>
      <c r="C7">
        <v>72357</v>
      </c>
      <c r="D7">
        <v>73918</v>
      </c>
      <c r="E7">
        <v>75784</v>
      </c>
      <c r="F7">
        <v>83146.000000000015</v>
      </c>
      <c r="G7">
        <v>87954</v>
      </c>
      <c r="H7">
        <v>94000</v>
      </c>
      <c r="I7">
        <v>130621.00000000001</v>
      </c>
      <c r="J7">
        <v>206404</v>
      </c>
      <c r="K7">
        <v>239333.99999999994</v>
      </c>
      <c r="L7">
        <v>251934.99999999994</v>
      </c>
      <c r="M7">
        <v>267709.99999999988</v>
      </c>
      <c r="N7">
        <v>317365.99999999988</v>
      </c>
      <c r="O7">
        <v>335266.99999999994</v>
      </c>
      <c r="P7">
        <v>336592.99999999983</v>
      </c>
      <c r="Q7">
        <v>337024.99999999977</v>
      </c>
      <c r="R7">
        <v>340813.99999999965</v>
      </c>
    </row>
    <row r="8" spans="1:19" ht="16" customHeight="1" x14ac:dyDescent="0.2">
      <c r="A8" t="s">
        <v>4</v>
      </c>
      <c r="B8" t="s">
        <v>25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9" ht="16" customHeight="1" x14ac:dyDescent="0.2">
      <c r="A9" t="s">
        <v>4</v>
      </c>
      <c r="B9" t="s">
        <v>26</v>
      </c>
      <c r="C9">
        <v>12196</v>
      </c>
      <c r="D9">
        <v>12240</v>
      </c>
      <c r="E9">
        <v>12267.999999999996</v>
      </c>
      <c r="F9">
        <v>12353.999999999998</v>
      </c>
      <c r="G9">
        <v>12440.999999999996</v>
      </c>
      <c r="H9">
        <v>12744.999999999998</v>
      </c>
      <c r="I9">
        <v>12896.999999999998</v>
      </c>
      <c r="J9">
        <v>12945.000000000004</v>
      </c>
      <c r="K9">
        <v>12755</v>
      </c>
      <c r="L9">
        <v>12576.999999999991</v>
      </c>
      <c r="M9">
        <v>11309.999999999996</v>
      </c>
      <c r="N9">
        <v>11159.999999999998</v>
      </c>
      <c r="O9">
        <v>6838.9999999999973</v>
      </c>
      <c r="P9">
        <v>4074.9999999999982</v>
      </c>
      <c r="Q9">
        <v>4014.9999999999973</v>
      </c>
      <c r="R9">
        <v>1637.9999999999982</v>
      </c>
    </row>
    <row r="10" spans="1:19" ht="16" customHeight="1" x14ac:dyDescent="0.2">
      <c r="A10" t="s">
        <v>4</v>
      </c>
      <c r="B10" t="s">
        <v>27</v>
      </c>
      <c r="C10">
        <v>4776</v>
      </c>
      <c r="D10">
        <v>7391</v>
      </c>
      <c r="E10">
        <v>13408</v>
      </c>
      <c r="F10">
        <v>16809</v>
      </c>
      <c r="G10">
        <v>22656</v>
      </c>
      <c r="H10">
        <v>27155</v>
      </c>
      <c r="I10">
        <v>28808.000000000004</v>
      </c>
      <c r="J10">
        <v>33084</v>
      </c>
      <c r="K10">
        <v>35380.000000000007</v>
      </c>
      <c r="L10">
        <v>41127.999999999985</v>
      </c>
      <c r="M10">
        <v>43400.999999999978</v>
      </c>
      <c r="N10">
        <v>51410.999999999985</v>
      </c>
      <c r="O10">
        <v>72726.999999999971</v>
      </c>
      <c r="P10">
        <v>92957.999999999956</v>
      </c>
      <c r="Q10">
        <v>158180.99999999988</v>
      </c>
      <c r="R10">
        <v>221423.99999999974</v>
      </c>
    </row>
    <row r="11" spans="1:19" ht="16" customHeight="1" x14ac:dyDescent="0.2">
      <c r="A11" t="s">
        <v>4</v>
      </c>
      <c r="B11" t="s">
        <v>28</v>
      </c>
      <c r="C11">
        <v>376850</v>
      </c>
      <c r="D11">
        <v>367944</v>
      </c>
      <c r="E11">
        <v>359035.00000000006</v>
      </c>
      <c r="F11">
        <v>317587.00000000006</v>
      </c>
      <c r="G11">
        <v>299397.00000000006</v>
      </c>
      <c r="H11">
        <v>244154.00000000006</v>
      </c>
      <c r="I11">
        <v>210146.00000000006</v>
      </c>
      <c r="J11">
        <v>187291</v>
      </c>
      <c r="K11">
        <v>185244</v>
      </c>
      <c r="L11">
        <v>185162.99999999994</v>
      </c>
      <c r="M11">
        <v>184950.99999999994</v>
      </c>
      <c r="N11">
        <v>184692.99999999994</v>
      </c>
      <c r="O11">
        <v>174536.99999999994</v>
      </c>
      <c r="P11">
        <v>159525.99999999988</v>
      </c>
      <c r="Q11">
        <v>130782.99999999988</v>
      </c>
      <c r="R11">
        <v>87315.999999999884</v>
      </c>
    </row>
    <row r="12" spans="1:19" ht="16" customHeight="1" x14ac:dyDescent="0.2">
      <c r="A12" t="s">
        <v>14</v>
      </c>
      <c r="B12" t="s">
        <v>19</v>
      </c>
      <c r="C12">
        <v>38136234</v>
      </c>
      <c r="D12">
        <v>38317671</v>
      </c>
      <c r="E12">
        <v>38540012</v>
      </c>
      <c r="F12">
        <v>38724361</v>
      </c>
      <c r="G12">
        <v>38862308</v>
      </c>
      <c r="H12">
        <v>38989059</v>
      </c>
      <c r="I12">
        <v>39331104</v>
      </c>
      <c r="J12">
        <v>39593509</v>
      </c>
      <c r="K12">
        <v>40008680</v>
      </c>
      <c r="L12">
        <v>40079353</v>
      </c>
      <c r="M12">
        <v>40296678</v>
      </c>
      <c r="N12">
        <v>39733564</v>
      </c>
      <c r="O12">
        <v>39984021.999999993</v>
      </c>
      <c r="P12">
        <v>39823811</v>
      </c>
      <c r="Q12">
        <v>40023520.000000007</v>
      </c>
      <c r="R12">
        <v>40558210</v>
      </c>
      <c r="S12">
        <f>R12/SUM(A12:R12)*15</f>
        <v>0.96413808108808563</v>
      </c>
    </row>
    <row r="13" spans="1:19" ht="16" customHeight="1" x14ac:dyDescent="0.2">
      <c r="A13" t="s">
        <v>14</v>
      </c>
      <c r="B13" t="s">
        <v>20</v>
      </c>
      <c r="C13">
        <v>536664</v>
      </c>
      <c r="D13">
        <v>474060</v>
      </c>
      <c r="E13">
        <v>433321</v>
      </c>
      <c r="F13">
        <v>431696</v>
      </c>
      <c r="G13">
        <v>373844</v>
      </c>
      <c r="H13">
        <v>380116</v>
      </c>
      <c r="I13">
        <v>427080</v>
      </c>
      <c r="J13">
        <v>505754</v>
      </c>
      <c r="K13">
        <v>506489</v>
      </c>
      <c r="L13">
        <v>513711</v>
      </c>
      <c r="M13">
        <v>656317</v>
      </c>
      <c r="N13">
        <v>667892</v>
      </c>
      <c r="O13">
        <v>555218.99999999988</v>
      </c>
      <c r="P13">
        <v>476458</v>
      </c>
      <c r="Q13">
        <v>476273.00000000006</v>
      </c>
      <c r="R13">
        <v>475933.99999999994</v>
      </c>
    </row>
    <row r="14" spans="1:19" ht="16" customHeight="1" x14ac:dyDescent="0.2">
      <c r="A14" t="s">
        <v>14</v>
      </c>
      <c r="B14" t="s">
        <v>21</v>
      </c>
      <c r="C14">
        <v>95317</v>
      </c>
      <c r="D14">
        <v>96322</v>
      </c>
      <c r="E14">
        <v>96648</v>
      </c>
      <c r="F14">
        <v>96837</v>
      </c>
      <c r="G14">
        <v>127627</v>
      </c>
      <c r="H14">
        <v>123775.00000000001</v>
      </c>
      <c r="I14">
        <v>129827</v>
      </c>
      <c r="J14">
        <v>130819.00000000003</v>
      </c>
      <c r="K14">
        <v>147851.00000000003</v>
      </c>
      <c r="L14">
        <v>154249</v>
      </c>
      <c r="M14">
        <v>154958</v>
      </c>
      <c r="N14">
        <v>158482</v>
      </c>
      <c r="O14">
        <v>149543.99999999997</v>
      </c>
      <c r="P14">
        <v>139750</v>
      </c>
      <c r="Q14">
        <v>121081.00000000004</v>
      </c>
      <c r="R14">
        <v>100529.99999999999</v>
      </c>
    </row>
    <row r="15" spans="1:19" ht="16" customHeight="1" x14ac:dyDescent="0.2">
      <c r="A15" t="s">
        <v>14</v>
      </c>
      <c r="B15" t="s">
        <v>22</v>
      </c>
      <c r="C15">
        <v>13127706</v>
      </c>
      <c r="D15">
        <v>13429829.999999998</v>
      </c>
      <c r="E15">
        <v>12685959.999999998</v>
      </c>
      <c r="F15">
        <v>12498976</v>
      </c>
      <c r="G15">
        <v>11864313</v>
      </c>
      <c r="H15">
        <v>11776672</v>
      </c>
      <c r="I15">
        <v>11768275</v>
      </c>
      <c r="J15">
        <v>10747337</v>
      </c>
      <c r="K15">
        <v>10712730</v>
      </c>
      <c r="L15">
        <v>10587906</v>
      </c>
      <c r="M15">
        <v>10486728</v>
      </c>
      <c r="N15">
        <v>10483102</v>
      </c>
      <c r="O15">
        <v>10689342.999999996</v>
      </c>
      <c r="P15">
        <v>10718349</v>
      </c>
      <c r="Q15">
        <v>10963730.000000004</v>
      </c>
      <c r="R15">
        <v>10332355</v>
      </c>
    </row>
    <row r="16" spans="1:19" ht="16" customHeight="1" x14ac:dyDescent="0.2">
      <c r="A16" t="s">
        <v>14</v>
      </c>
      <c r="B16" t="s">
        <v>23</v>
      </c>
      <c r="C16">
        <v>15148278</v>
      </c>
      <c r="D16">
        <v>15330689</v>
      </c>
      <c r="E16">
        <v>16149619</v>
      </c>
      <c r="F16">
        <v>16163200.999999998</v>
      </c>
      <c r="G16">
        <v>16833972</v>
      </c>
      <c r="H16">
        <v>16850629</v>
      </c>
      <c r="I16">
        <v>16961406</v>
      </c>
      <c r="J16">
        <v>17592065.999999996</v>
      </c>
      <c r="K16">
        <v>18097340</v>
      </c>
      <c r="L16">
        <v>18094328</v>
      </c>
      <c r="M16">
        <v>18035812</v>
      </c>
      <c r="N16">
        <v>17400289</v>
      </c>
      <c r="O16">
        <v>18072477.999999996</v>
      </c>
      <c r="P16">
        <v>17214360</v>
      </c>
      <c r="Q16">
        <v>17081482.000000004</v>
      </c>
      <c r="R16">
        <v>17660314.999999996</v>
      </c>
    </row>
    <row r="17" spans="1:18" ht="16" customHeight="1" x14ac:dyDescent="0.2">
      <c r="A17" t="s">
        <v>14</v>
      </c>
      <c r="B17" t="s">
        <v>24</v>
      </c>
      <c r="C17">
        <v>2315325</v>
      </c>
      <c r="D17">
        <v>2320213</v>
      </c>
      <c r="E17">
        <v>2387150</v>
      </c>
      <c r="F17">
        <v>2683881</v>
      </c>
      <c r="G17">
        <v>2728929</v>
      </c>
      <c r="H17">
        <v>2827572</v>
      </c>
      <c r="I17">
        <v>3020662</v>
      </c>
      <c r="J17">
        <v>3489928</v>
      </c>
      <c r="K17">
        <v>3491347</v>
      </c>
      <c r="L17">
        <v>3822340.9999999995</v>
      </c>
      <c r="M17">
        <v>4037362</v>
      </c>
      <c r="N17">
        <v>4052105</v>
      </c>
      <c r="O17">
        <v>4063628.9999999991</v>
      </c>
      <c r="P17">
        <v>4073040</v>
      </c>
      <c r="Q17">
        <v>4113412.0000000009</v>
      </c>
      <c r="R17">
        <v>4333013.9999999991</v>
      </c>
    </row>
    <row r="18" spans="1:18" ht="16" customHeight="1" x14ac:dyDescent="0.2">
      <c r="A18" t="s">
        <v>14</v>
      </c>
      <c r="B18" t="s">
        <v>25</v>
      </c>
      <c r="C18">
        <v>0</v>
      </c>
      <c r="D18">
        <v>0</v>
      </c>
      <c r="E18">
        <v>0</v>
      </c>
      <c r="F18">
        <v>1547</v>
      </c>
      <c r="G18">
        <v>3849</v>
      </c>
      <c r="H18">
        <v>4207</v>
      </c>
      <c r="I18">
        <v>4498</v>
      </c>
      <c r="J18">
        <v>5312</v>
      </c>
      <c r="K18">
        <v>6644</v>
      </c>
      <c r="L18">
        <v>9954</v>
      </c>
      <c r="M18">
        <v>16000</v>
      </c>
      <c r="N18">
        <v>21390</v>
      </c>
      <c r="O18">
        <v>26009.999999999996</v>
      </c>
      <c r="P18">
        <v>26166</v>
      </c>
      <c r="Q18">
        <v>29446.000000000007</v>
      </c>
      <c r="R18">
        <v>31878.999999999993</v>
      </c>
    </row>
    <row r="19" spans="1:18" ht="16" customHeight="1" x14ac:dyDescent="0.2">
      <c r="A19" t="s">
        <v>14</v>
      </c>
      <c r="B19" t="s">
        <v>26</v>
      </c>
      <c r="C19">
        <v>5345229</v>
      </c>
      <c r="D19">
        <v>5048569</v>
      </c>
      <c r="E19">
        <v>5039836</v>
      </c>
      <c r="F19">
        <v>4906567.9999999991</v>
      </c>
      <c r="G19">
        <v>4898192.9999999991</v>
      </c>
      <c r="H19">
        <v>4885428</v>
      </c>
      <c r="I19">
        <v>4847550</v>
      </c>
      <c r="J19">
        <v>4844257</v>
      </c>
      <c r="K19">
        <v>4796562</v>
      </c>
      <c r="L19">
        <v>4677135</v>
      </c>
      <c r="M19">
        <v>4655606</v>
      </c>
      <c r="N19">
        <v>4629970</v>
      </c>
      <c r="O19">
        <v>4002880.9999999991</v>
      </c>
      <c r="P19">
        <v>4682365</v>
      </c>
      <c r="Q19">
        <v>4698163.0000000009</v>
      </c>
      <c r="R19">
        <v>5048913</v>
      </c>
    </row>
    <row r="20" spans="1:18" ht="16" customHeight="1" x14ac:dyDescent="0.2">
      <c r="A20" t="s">
        <v>14</v>
      </c>
      <c r="B20" t="s">
        <v>27</v>
      </c>
      <c r="C20">
        <v>38013</v>
      </c>
      <c r="D20">
        <v>47137</v>
      </c>
      <c r="E20">
        <v>61956</v>
      </c>
      <c r="F20">
        <v>76243</v>
      </c>
      <c r="G20">
        <v>97028</v>
      </c>
      <c r="H20">
        <v>116987</v>
      </c>
      <c r="I20">
        <v>141766</v>
      </c>
      <c r="J20">
        <v>178186</v>
      </c>
      <c r="K20">
        <v>216309</v>
      </c>
      <c r="L20">
        <v>260879</v>
      </c>
      <c r="M20">
        <v>325743.99999999994</v>
      </c>
      <c r="N20">
        <v>441089</v>
      </c>
      <c r="O20">
        <v>550638.99999999988</v>
      </c>
      <c r="P20">
        <v>625090</v>
      </c>
      <c r="Q20">
        <v>710117.00000000012</v>
      </c>
      <c r="R20">
        <v>782319.99999999977</v>
      </c>
    </row>
    <row r="21" spans="1:18" ht="16" customHeight="1" x14ac:dyDescent="0.2">
      <c r="A21" t="s">
        <v>14</v>
      </c>
      <c r="B21" t="s">
        <v>28</v>
      </c>
      <c r="C21">
        <v>1529702</v>
      </c>
      <c r="D21">
        <v>1570851.0000000002</v>
      </c>
      <c r="E21">
        <v>1685522.0000000002</v>
      </c>
      <c r="F21">
        <v>1865412.0000000002</v>
      </c>
      <c r="G21">
        <v>1934553.0000000002</v>
      </c>
      <c r="H21">
        <v>2023673.0000000002</v>
      </c>
      <c r="I21">
        <v>2030040.0000000002</v>
      </c>
      <c r="J21">
        <v>2099850.0000000005</v>
      </c>
      <c r="K21">
        <v>2033408.0000000002</v>
      </c>
      <c r="L21">
        <v>1958850.0000000005</v>
      </c>
      <c r="M21">
        <v>1928151.0000000002</v>
      </c>
      <c r="N21">
        <v>1879245</v>
      </c>
      <c r="O21">
        <v>1874279</v>
      </c>
      <c r="P21">
        <v>1868233</v>
      </c>
      <c r="Q21">
        <v>1829816.0000000005</v>
      </c>
      <c r="R21">
        <v>1792949.9999999991</v>
      </c>
    </row>
    <row r="22" spans="1:18" x14ac:dyDescent="0.2">
      <c r="A22" t="s">
        <v>15</v>
      </c>
      <c r="B22" t="s">
        <v>19</v>
      </c>
      <c r="C22">
        <v>14471308</v>
      </c>
      <c r="D22">
        <v>14622972</v>
      </c>
      <c r="E22">
        <v>14839410</v>
      </c>
      <c r="F22">
        <v>15212086.000000004</v>
      </c>
      <c r="G22">
        <v>15562345.000000004</v>
      </c>
      <c r="H22">
        <v>15784301</v>
      </c>
      <c r="I22">
        <v>16215907</v>
      </c>
      <c r="J22">
        <v>16611523</v>
      </c>
      <c r="K22">
        <v>17130134.999999996</v>
      </c>
      <c r="L22">
        <v>17475159.999999996</v>
      </c>
      <c r="M22">
        <v>17763324</v>
      </c>
      <c r="N22">
        <v>18011259.999999996</v>
      </c>
      <c r="O22">
        <v>18281225.999999996</v>
      </c>
      <c r="P22">
        <v>18447647</v>
      </c>
      <c r="Q22">
        <v>18516002.999999996</v>
      </c>
      <c r="R22">
        <v>18579825.999999993</v>
      </c>
    </row>
    <row r="23" spans="1:18" x14ac:dyDescent="0.2">
      <c r="A23" t="s">
        <v>15</v>
      </c>
      <c r="B23" t="s">
        <v>20</v>
      </c>
      <c r="C23">
        <v>276662</v>
      </c>
      <c r="D23">
        <v>315832</v>
      </c>
      <c r="E23">
        <v>316961</v>
      </c>
      <c r="F23">
        <v>317298.00000000012</v>
      </c>
      <c r="G23">
        <v>337536.00000000006</v>
      </c>
      <c r="H23">
        <v>339383</v>
      </c>
      <c r="I23">
        <v>339563</v>
      </c>
      <c r="J23">
        <v>341289.00000000012</v>
      </c>
      <c r="K23">
        <v>352969.99999999994</v>
      </c>
      <c r="L23">
        <v>362165.99999999994</v>
      </c>
      <c r="M23">
        <v>318265.99999999988</v>
      </c>
      <c r="N23">
        <v>317772</v>
      </c>
      <c r="O23">
        <v>302639.99999999994</v>
      </c>
      <c r="P23">
        <v>231818</v>
      </c>
      <c r="Q23">
        <v>216511.99999999997</v>
      </c>
      <c r="R23">
        <v>191302.99999999994</v>
      </c>
    </row>
    <row r="24" spans="1:18" x14ac:dyDescent="0.2">
      <c r="A24" t="s">
        <v>15</v>
      </c>
      <c r="B24" t="s">
        <v>21</v>
      </c>
      <c r="C24">
        <v>788196</v>
      </c>
      <c r="D24">
        <v>755453</v>
      </c>
      <c r="E24">
        <v>736507</v>
      </c>
      <c r="F24">
        <v>678363.00000000012</v>
      </c>
      <c r="G24">
        <v>644246.00000000012</v>
      </c>
      <c r="H24">
        <v>636573</v>
      </c>
      <c r="I24">
        <v>648146</v>
      </c>
      <c r="J24">
        <v>672582</v>
      </c>
      <c r="K24">
        <v>717302.99999999977</v>
      </c>
      <c r="L24">
        <v>718871.99999999977</v>
      </c>
      <c r="M24">
        <v>720998</v>
      </c>
      <c r="N24">
        <v>760778.99999999977</v>
      </c>
      <c r="O24">
        <v>785663.99999999988</v>
      </c>
      <c r="P24">
        <v>810747</v>
      </c>
      <c r="Q24">
        <v>820244.99999999977</v>
      </c>
      <c r="R24">
        <v>788424.99999999977</v>
      </c>
    </row>
    <row r="25" spans="1:18" x14ac:dyDescent="0.2">
      <c r="A25" t="s">
        <v>15</v>
      </c>
      <c r="B25" t="s">
        <v>22</v>
      </c>
      <c r="C25">
        <v>4409277</v>
      </c>
      <c r="D25">
        <v>4216991</v>
      </c>
      <c r="E25">
        <v>4185747</v>
      </c>
      <c r="F25">
        <v>4171358.0000000009</v>
      </c>
      <c r="G25">
        <v>4147402.0000000009</v>
      </c>
      <c r="H25">
        <v>4140242</v>
      </c>
      <c r="I25">
        <v>3700338</v>
      </c>
      <c r="J25">
        <v>3632031</v>
      </c>
      <c r="K25">
        <v>3628096.9999999991</v>
      </c>
      <c r="L25">
        <v>3402723.9999999986</v>
      </c>
      <c r="M25">
        <v>3256063</v>
      </c>
      <c r="N25">
        <v>3192625.9999999995</v>
      </c>
      <c r="O25">
        <v>3033078.9999999995</v>
      </c>
      <c r="P25">
        <v>3316211</v>
      </c>
      <c r="Q25">
        <v>3373998.9999999995</v>
      </c>
      <c r="R25">
        <v>3933391.9999999972</v>
      </c>
    </row>
    <row r="26" spans="1:18" x14ac:dyDescent="0.2">
      <c r="A26" t="s">
        <v>15</v>
      </c>
      <c r="B26" t="s">
        <v>23</v>
      </c>
      <c r="C26">
        <v>3311660</v>
      </c>
      <c r="D26">
        <v>3598691.0000000005</v>
      </c>
      <c r="E26">
        <v>3795090</v>
      </c>
      <c r="F26">
        <v>4277308.0000000009</v>
      </c>
      <c r="G26">
        <v>4584799.0000000009</v>
      </c>
      <c r="H26">
        <v>4583122</v>
      </c>
      <c r="I26">
        <v>5155233.0000000009</v>
      </c>
      <c r="J26">
        <v>5353027.0000000009</v>
      </c>
      <c r="K26">
        <v>5502315.9999999991</v>
      </c>
      <c r="L26">
        <v>5579233.9999999991</v>
      </c>
      <c r="M26">
        <v>5908643</v>
      </c>
      <c r="N26">
        <v>5438966.9999999991</v>
      </c>
      <c r="O26">
        <v>5710488.9999999991</v>
      </c>
      <c r="P26">
        <v>5369652</v>
      </c>
      <c r="Q26">
        <v>5255274.9999999991</v>
      </c>
      <c r="R26">
        <v>5016870.9999999972</v>
      </c>
    </row>
    <row r="27" spans="1:18" x14ac:dyDescent="0.2">
      <c r="A27" t="s">
        <v>15</v>
      </c>
      <c r="B27" t="s">
        <v>24</v>
      </c>
      <c r="C27">
        <v>3714929</v>
      </c>
      <c r="D27">
        <v>3519754</v>
      </c>
      <c r="E27">
        <v>3400439</v>
      </c>
      <c r="F27">
        <v>3128955.0000000009</v>
      </c>
      <c r="G27">
        <v>3016540.0000000009</v>
      </c>
      <c r="H27">
        <v>2982418</v>
      </c>
      <c r="I27">
        <v>3002491.0000000005</v>
      </c>
      <c r="J27">
        <v>3066819</v>
      </c>
      <c r="K27">
        <v>3308445</v>
      </c>
      <c r="L27">
        <v>3676246.9999999991</v>
      </c>
      <c r="M27">
        <v>3697161.9999999995</v>
      </c>
      <c r="N27">
        <v>4261878.9999999991</v>
      </c>
      <c r="O27">
        <v>4452186.9999999981</v>
      </c>
      <c r="P27">
        <v>4692154.9999999991</v>
      </c>
      <c r="Q27">
        <v>4821023.9999999991</v>
      </c>
      <c r="R27">
        <v>4643116.9999999972</v>
      </c>
    </row>
    <row r="28" spans="1:18" x14ac:dyDescent="0.2">
      <c r="A28" t="s">
        <v>15</v>
      </c>
      <c r="B28" t="s">
        <v>25</v>
      </c>
      <c r="C28">
        <v>0</v>
      </c>
      <c r="D28">
        <v>0</v>
      </c>
      <c r="E28">
        <v>0</v>
      </c>
      <c r="F28">
        <v>0</v>
      </c>
      <c r="G28">
        <v>0</v>
      </c>
      <c r="H28">
        <v>4994</v>
      </c>
      <c r="I28">
        <v>6860</v>
      </c>
      <c r="J28">
        <v>10653</v>
      </c>
      <c r="K28">
        <v>16032.999999999996</v>
      </c>
      <c r="L28">
        <v>22153.999999999996</v>
      </c>
      <c r="M28">
        <v>24421.999999999996</v>
      </c>
      <c r="N28">
        <v>31793.999999999993</v>
      </c>
      <c r="O28">
        <v>35029.999999999993</v>
      </c>
      <c r="P28">
        <v>38520</v>
      </c>
      <c r="Q28">
        <v>40194</v>
      </c>
      <c r="R28">
        <v>38731.999999999985</v>
      </c>
    </row>
    <row r="29" spans="1:18" x14ac:dyDescent="0.2">
      <c r="A29" t="s">
        <v>15</v>
      </c>
      <c r="B29" t="s">
        <v>26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">
      <c r="A30" t="s">
        <v>15</v>
      </c>
      <c r="B30" t="s">
        <v>27</v>
      </c>
      <c r="C30">
        <v>163427</v>
      </c>
      <c r="D30">
        <v>266202</v>
      </c>
      <c r="E30">
        <v>310336</v>
      </c>
      <c r="F30">
        <v>375080.00000000012</v>
      </c>
      <c r="G30">
        <v>455486.00000000012</v>
      </c>
      <c r="H30">
        <v>575258</v>
      </c>
      <c r="I30">
        <v>697458</v>
      </c>
      <c r="J30">
        <v>804429.00000000023</v>
      </c>
      <c r="K30">
        <v>861170.99999999977</v>
      </c>
      <c r="L30">
        <v>908874.99999999977</v>
      </c>
      <c r="M30">
        <v>1050814.9999999998</v>
      </c>
      <c r="N30">
        <v>1236168.9999999998</v>
      </c>
      <c r="O30">
        <v>1269514.9999999995</v>
      </c>
      <c r="P30">
        <v>1357594</v>
      </c>
      <c r="Q30">
        <v>1460518.9999999998</v>
      </c>
      <c r="R30">
        <v>1557964.9999999991</v>
      </c>
    </row>
    <row r="31" spans="1:18" x14ac:dyDescent="0.2">
      <c r="A31" t="s">
        <v>15</v>
      </c>
      <c r="B31" t="s">
        <v>28</v>
      </c>
      <c r="C31">
        <v>1807157</v>
      </c>
      <c r="D31">
        <v>1950049</v>
      </c>
      <c r="E31">
        <v>2094329.9999999998</v>
      </c>
      <c r="F31">
        <v>2263724.0000000005</v>
      </c>
      <c r="G31">
        <v>2376336.0000000005</v>
      </c>
      <c r="H31">
        <v>2522311</v>
      </c>
      <c r="I31">
        <v>2665818</v>
      </c>
      <c r="J31">
        <v>2730693.0000000009</v>
      </c>
      <c r="K31">
        <v>2743799.9999999991</v>
      </c>
      <c r="L31">
        <v>2804887.9999999991</v>
      </c>
      <c r="M31">
        <v>2786954.9999999991</v>
      </c>
      <c r="N31">
        <v>2771273.9999999995</v>
      </c>
      <c r="O31">
        <v>2692621.9999999991</v>
      </c>
      <c r="P31">
        <v>2630950</v>
      </c>
      <c r="Q31">
        <v>2528234.9999999995</v>
      </c>
      <c r="R31">
        <v>2410020.9999999991</v>
      </c>
    </row>
    <row r="32" spans="1:18" x14ac:dyDescent="0.2">
      <c r="A32" t="s">
        <v>17</v>
      </c>
      <c r="B32" t="s">
        <v>19</v>
      </c>
      <c r="C32">
        <v>22309710</v>
      </c>
      <c r="D32">
        <v>22408839</v>
      </c>
      <c r="E32">
        <v>22504633</v>
      </c>
      <c r="F32">
        <v>22647215</v>
      </c>
      <c r="G32">
        <v>22879386.999999996</v>
      </c>
      <c r="H32">
        <v>23214902.999999996</v>
      </c>
      <c r="I32">
        <v>23450812.999999996</v>
      </c>
      <c r="J32">
        <v>23755098</v>
      </c>
      <c r="K32">
        <v>24047919</v>
      </c>
      <c r="L32">
        <v>24320110.000000004</v>
      </c>
      <c r="M32">
        <v>24499230.999999996</v>
      </c>
      <c r="N32">
        <v>24797281</v>
      </c>
      <c r="O32">
        <v>25039716</v>
      </c>
      <c r="P32">
        <v>25258242.000000004</v>
      </c>
      <c r="Q32">
        <v>25886997.000000004</v>
      </c>
      <c r="R32">
        <v>25782702.000000007</v>
      </c>
    </row>
    <row r="33" spans="1:18" x14ac:dyDescent="0.2">
      <c r="A33" t="s">
        <v>17</v>
      </c>
      <c r="B33" t="s">
        <v>20</v>
      </c>
      <c r="C33">
        <v>76764</v>
      </c>
      <c r="D33">
        <v>73400</v>
      </c>
      <c r="E33">
        <v>18464.999999999996</v>
      </c>
      <c r="F33">
        <v>13496.999999999998</v>
      </c>
      <c r="G33">
        <v>7859.9999999999991</v>
      </c>
      <c r="H33">
        <v>6869.9999999999982</v>
      </c>
      <c r="I33">
        <v>6841.9999999999982</v>
      </c>
      <c r="J33">
        <v>5868</v>
      </c>
      <c r="K33">
        <v>4434</v>
      </c>
      <c r="L33">
        <v>3784.0000000000009</v>
      </c>
      <c r="M33">
        <v>3772.9999999999995</v>
      </c>
      <c r="N33">
        <v>3763</v>
      </c>
      <c r="O33">
        <v>2461</v>
      </c>
      <c r="P33">
        <v>0</v>
      </c>
      <c r="Q33">
        <v>0</v>
      </c>
      <c r="R33">
        <v>0</v>
      </c>
    </row>
    <row r="34" spans="1:18" x14ac:dyDescent="0.2">
      <c r="A34" t="s">
        <v>17</v>
      </c>
      <c r="B34" t="s">
        <v>21</v>
      </c>
      <c r="C34">
        <v>592748</v>
      </c>
      <c r="D34">
        <v>572143</v>
      </c>
      <c r="E34">
        <v>571464</v>
      </c>
      <c r="F34">
        <v>556494.00000000012</v>
      </c>
      <c r="G34">
        <v>554788.99999999988</v>
      </c>
      <c r="H34">
        <v>537390</v>
      </c>
      <c r="I34">
        <v>570797</v>
      </c>
      <c r="J34">
        <v>589941.00000000012</v>
      </c>
      <c r="K34">
        <v>577779</v>
      </c>
      <c r="L34">
        <v>574176.00000000012</v>
      </c>
      <c r="M34">
        <v>543322.99999999988</v>
      </c>
      <c r="N34">
        <v>539936.00000000012</v>
      </c>
      <c r="O34">
        <v>481376.99999999994</v>
      </c>
      <c r="P34">
        <v>472033.00000000006</v>
      </c>
      <c r="Q34">
        <v>444492.00000000029</v>
      </c>
      <c r="R34">
        <v>377893.00000000017</v>
      </c>
    </row>
    <row r="35" spans="1:18" x14ac:dyDescent="0.2">
      <c r="A35" t="s">
        <v>17</v>
      </c>
      <c r="B35" t="s">
        <v>22</v>
      </c>
      <c r="C35">
        <v>5123178</v>
      </c>
      <c r="D35">
        <v>5123196</v>
      </c>
      <c r="E35">
        <v>4676926</v>
      </c>
      <c r="F35">
        <v>3640616</v>
      </c>
      <c r="G35">
        <v>3640771.9999999991</v>
      </c>
      <c r="H35">
        <v>3386290.9999999991</v>
      </c>
      <c r="I35">
        <v>3198022.9999999991</v>
      </c>
      <c r="J35">
        <v>2536684.9999999995</v>
      </c>
      <c r="K35">
        <v>2351605.9999999995</v>
      </c>
      <c r="L35">
        <v>2269533.0000000005</v>
      </c>
      <c r="M35">
        <v>1807903.9999999995</v>
      </c>
      <c r="N35">
        <v>1805991.0000000002</v>
      </c>
      <c r="O35">
        <v>1514862.9999999998</v>
      </c>
      <c r="P35">
        <v>1443908</v>
      </c>
      <c r="Q35">
        <v>1376356.0000000002</v>
      </c>
      <c r="R35">
        <v>1349870.0000000002</v>
      </c>
    </row>
    <row r="36" spans="1:18" x14ac:dyDescent="0.2">
      <c r="A36" t="s">
        <v>17</v>
      </c>
      <c r="B36" t="s">
        <v>23</v>
      </c>
      <c r="C36">
        <v>14866020</v>
      </c>
      <c r="D36">
        <v>14947656</v>
      </c>
      <c r="E36">
        <v>14744066.999999998</v>
      </c>
      <c r="F36">
        <v>15573041</v>
      </c>
      <c r="G36">
        <v>15623478.999999996</v>
      </c>
      <c r="H36">
        <v>15679342.999999998</v>
      </c>
      <c r="I36">
        <v>15250012.999999998</v>
      </c>
      <c r="J36">
        <v>14535484</v>
      </c>
      <c r="K36">
        <v>15054120.000000002</v>
      </c>
      <c r="L36">
        <v>15346632.000000004</v>
      </c>
      <c r="M36">
        <v>15997061.999999998</v>
      </c>
      <c r="N36">
        <v>15794193</v>
      </c>
      <c r="O36">
        <v>16318869.000000002</v>
      </c>
      <c r="P36">
        <v>16291783.000000004</v>
      </c>
      <c r="Q36">
        <v>16663331.000000002</v>
      </c>
      <c r="R36">
        <v>16647595.000000002</v>
      </c>
    </row>
    <row r="37" spans="1:18" x14ac:dyDescent="0.2">
      <c r="A37" t="s">
        <v>17</v>
      </c>
      <c r="B37" t="s">
        <v>24</v>
      </c>
      <c r="C37">
        <v>1300533</v>
      </c>
      <c r="D37">
        <v>1340585</v>
      </c>
      <c r="E37">
        <v>2179775</v>
      </c>
      <c r="F37">
        <v>2560278</v>
      </c>
      <c r="G37">
        <v>2583159</v>
      </c>
      <c r="H37">
        <v>3212136</v>
      </c>
      <c r="I37">
        <v>4107679.9999999995</v>
      </c>
      <c r="J37">
        <v>5780606</v>
      </c>
      <c r="K37">
        <v>5868991.9999999991</v>
      </c>
      <c r="L37">
        <v>5911700</v>
      </c>
      <c r="M37">
        <v>5831681.9999999991</v>
      </c>
      <c r="N37">
        <v>5674683.9999999991</v>
      </c>
      <c r="O37">
        <v>5637875</v>
      </c>
      <c r="P37">
        <v>5642455.0000000009</v>
      </c>
      <c r="Q37">
        <v>5922980.0000000009</v>
      </c>
      <c r="R37">
        <v>5926551.0000000019</v>
      </c>
    </row>
    <row r="38" spans="1:18" x14ac:dyDescent="0.2">
      <c r="A38" t="s">
        <v>17</v>
      </c>
      <c r="B38" t="s">
        <v>25</v>
      </c>
      <c r="C38">
        <v>3927</v>
      </c>
      <c r="D38">
        <v>3880.9999999999995</v>
      </c>
      <c r="E38">
        <v>3869.9999999999995</v>
      </c>
      <c r="F38">
        <v>3506</v>
      </c>
      <c r="G38">
        <v>3476.9999999999995</v>
      </c>
      <c r="H38">
        <v>3389.9999999999995</v>
      </c>
      <c r="I38">
        <v>3377</v>
      </c>
      <c r="J38">
        <v>3336</v>
      </c>
      <c r="K38">
        <v>3316.0000000000005</v>
      </c>
      <c r="L38">
        <v>3288.0000000000009</v>
      </c>
      <c r="M38">
        <v>2171.9999999999995</v>
      </c>
      <c r="N38">
        <v>2159</v>
      </c>
      <c r="O38">
        <v>2151</v>
      </c>
      <c r="P38">
        <v>2134.0000000000009</v>
      </c>
      <c r="Q38">
        <v>1399.0000000000005</v>
      </c>
      <c r="R38">
        <v>1445.0000000000002</v>
      </c>
    </row>
    <row r="39" spans="1:18" x14ac:dyDescent="0.2">
      <c r="A39" t="s">
        <v>17</v>
      </c>
      <c r="B39" t="s">
        <v>26</v>
      </c>
      <c r="C39">
        <v>0</v>
      </c>
      <c r="D39">
        <v>0</v>
      </c>
      <c r="E39">
        <v>0</v>
      </c>
      <c r="F39">
        <v>0</v>
      </c>
      <c r="G39">
        <v>209568.99999999997</v>
      </c>
      <c r="H39">
        <v>194295.99999999997</v>
      </c>
      <c r="I39">
        <v>187997.99999999997</v>
      </c>
      <c r="J39">
        <v>176469</v>
      </c>
      <c r="K39">
        <v>55778</v>
      </c>
      <c r="L39">
        <v>66244.000000000015</v>
      </c>
      <c r="M39">
        <v>150528.99999999997</v>
      </c>
      <c r="N39">
        <v>786211</v>
      </c>
      <c r="O39">
        <v>892911.99999999988</v>
      </c>
      <c r="P39">
        <v>1199860.0000000002</v>
      </c>
      <c r="Q39">
        <v>1284344</v>
      </c>
      <c r="R39">
        <v>1285130.0000000002</v>
      </c>
    </row>
    <row r="40" spans="1:18" x14ac:dyDescent="0.2">
      <c r="A40" t="s">
        <v>17</v>
      </c>
      <c r="B40" t="s">
        <v>27</v>
      </c>
      <c r="C40">
        <v>6257</v>
      </c>
      <c r="D40">
        <v>7623</v>
      </c>
      <c r="E40">
        <v>9476</v>
      </c>
      <c r="F40">
        <v>11524</v>
      </c>
      <c r="G40">
        <v>18890.999999999996</v>
      </c>
      <c r="H40">
        <v>27369.999999999996</v>
      </c>
      <c r="I40">
        <v>29134.999999999996</v>
      </c>
      <c r="J40">
        <v>36213</v>
      </c>
      <c r="K40">
        <v>43560</v>
      </c>
      <c r="L40">
        <v>57767.000000000015</v>
      </c>
      <c r="M40">
        <v>91757.999999999985</v>
      </c>
      <c r="N40">
        <v>121303.00000000003</v>
      </c>
      <c r="O40">
        <v>129869.00000000001</v>
      </c>
      <c r="P40">
        <v>147661</v>
      </c>
      <c r="Q40">
        <v>147941.00000000003</v>
      </c>
      <c r="R40">
        <v>151695.00000000003</v>
      </c>
    </row>
    <row r="41" spans="1:18" x14ac:dyDescent="0.2">
      <c r="A41" t="s">
        <v>17</v>
      </c>
      <c r="B41" t="s">
        <v>28</v>
      </c>
      <c r="C41">
        <v>340283</v>
      </c>
      <c r="D41">
        <v>340355</v>
      </c>
      <c r="E41">
        <v>300590</v>
      </c>
      <c r="F41">
        <v>288259</v>
      </c>
      <c r="G41">
        <v>237390.99999999994</v>
      </c>
      <c r="H41">
        <v>167817</v>
      </c>
      <c r="I41">
        <v>96947.999999999985</v>
      </c>
      <c r="J41">
        <v>90496.000000000015</v>
      </c>
      <c r="K41">
        <v>88334.000000000015</v>
      </c>
      <c r="L41">
        <v>86986</v>
      </c>
      <c r="M41">
        <v>71027.999999999985</v>
      </c>
      <c r="N41">
        <v>69041</v>
      </c>
      <c r="O41">
        <v>59338.999999999993</v>
      </c>
      <c r="P41">
        <v>58408</v>
      </c>
      <c r="Q41">
        <v>46154.000000000007</v>
      </c>
      <c r="R41">
        <v>42523.000000000007</v>
      </c>
    </row>
    <row r="42" spans="1:18" x14ac:dyDescent="0.2">
      <c r="A42" t="s">
        <v>16</v>
      </c>
      <c r="B42" t="s">
        <v>19</v>
      </c>
      <c r="C42">
        <v>25006451</v>
      </c>
      <c r="D42">
        <v>25195895</v>
      </c>
      <c r="E42">
        <v>25397652</v>
      </c>
      <c r="F42">
        <v>25610488.999999996</v>
      </c>
      <c r="G42">
        <v>25838205.999999996</v>
      </c>
      <c r="H42">
        <v>26109348.999999996</v>
      </c>
      <c r="I42">
        <v>25961610.999999996</v>
      </c>
      <c r="J42">
        <v>25988628.999999996</v>
      </c>
      <c r="K42">
        <v>26122887.999999993</v>
      </c>
      <c r="L42">
        <v>26412235.999999989</v>
      </c>
      <c r="M42">
        <v>26725179.999999996</v>
      </c>
      <c r="N42">
        <v>27036692.999999996</v>
      </c>
      <c r="O42">
        <v>27309808</v>
      </c>
      <c r="P42">
        <v>27521661.000000004</v>
      </c>
      <c r="Q42">
        <v>27725616.000000007</v>
      </c>
      <c r="R42">
        <v>27891301.000000015</v>
      </c>
    </row>
    <row r="43" spans="1:18" x14ac:dyDescent="0.2">
      <c r="A43" t="s">
        <v>16</v>
      </c>
      <c r="B43" t="s">
        <v>20</v>
      </c>
      <c r="C43">
        <v>1034276</v>
      </c>
      <c r="D43">
        <v>947508</v>
      </c>
      <c r="E43">
        <v>927407</v>
      </c>
      <c r="F43">
        <v>739531.99999999977</v>
      </c>
      <c r="G43">
        <v>593064</v>
      </c>
      <c r="H43">
        <v>431573</v>
      </c>
      <c r="I43">
        <v>407327</v>
      </c>
      <c r="J43">
        <v>455267.99999999994</v>
      </c>
      <c r="K43">
        <v>479272.99999999988</v>
      </c>
      <c r="L43">
        <v>482220.99999999988</v>
      </c>
      <c r="M43">
        <v>483494.99999999994</v>
      </c>
      <c r="N43">
        <v>568361</v>
      </c>
      <c r="O43">
        <v>522805</v>
      </c>
      <c r="P43">
        <v>516840.00000000017</v>
      </c>
      <c r="Q43">
        <v>515762.00000000012</v>
      </c>
      <c r="R43">
        <v>486515.00000000023</v>
      </c>
    </row>
    <row r="44" spans="1:18" x14ac:dyDescent="0.2">
      <c r="A44" t="s">
        <v>16</v>
      </c>
      <c r="B44" t="s">
        <v>21</v>
      </c>
      <c r="C44">
        <v>63531</v>
      </c>
      <c r="D44">
        <v>64073</v>
      </c>
      <c r="E44">
        <v>65100</v>
      </c>
      <c r="F44">
        <v>66017.999999999985</v>
      </c>
      <c r="G44">
        <v>66935</v>
      </c>
      <c r="H44">
        <v>67992.999999999985</v>
      </c>
      <c r="I44">
        <v>69188</v>
      </c>
      <c r="J44">
        <v>70529.999999999985</v>
      </c>
      <c r="K44">
        <v>73540.999999999971</v>
      </c>
      <c r="L44">
        <v>64372.999999999985</v>
      </c>
      <c r="M44">
        <v>63983</v>
      </c>
      <c r="N44">
        <v>63750.999999999985</v>
      </c>
      <c r="O44">
        <v>54974</v>
      </c>
      <c r="P44">
        <v>54749.000000000007</v>
      </c>
      <c r="Q44">
        <v>54435.000000000007</v>
      </c>
      <c r="R44">
        <v>51176.000000000022</v>
      </c>
    </row>
    <row r="45" spans="1:18" x14ac:dyDescent="0.2">
      <c r="A45" t="s">
        <v>16</v>
      </c>
      <c r="B45" t="s">
        <v>22</v>
      </c>
      <c r="C45">
        <v>1865225</v>
      </c>
      <c r="D45">
        <v>1964342.9999999995</v>
      </c>
      <c r="E45">
        <v>1736240.9999999995</v>
      </c>
      <c r="F45">
        <v>1684726.9999999998</v>
      </c>
      <c r="G45">
        <v>1814152.9999999998</v>
      </c>
      <c r="H45">
        <v>1828302</v>
      </c>
      <c r="I45">
        <v>1867366</v>
      </c>
      <c r="J45">
        <v>1869502.0000000002</v>
      </c>
      <c r="K45">
        <v>1871659</v>
      </c>
      <c r="L45">
        <v>1926795.9999999998</v>
      </c>
      <c r="M45">
        <v>1920981</v>
      </c>
      <c r="N45">
        <v>1917458</v>
      </c>
      <c r="O45">
        <v>1868590.0000000005</v>
      </c>
      <c r="P45">
        <v>1866862.0000000005</v>
      </c>
      <c r="Q45">
        <v>1962034.0000000007</v>
      </c>
      <c r="R45">
        <v>1966834.0000000012</v>
      </c>
    </row>
    <row r="46" spans="1:18" x14ac:dyDescent="0.2">
      <c r="A46" t="s">
        <v>16</v>
      </c>
      <c r="B46" t="s">
        <v>23</v>
      </c>
      <c r="C46">
        <v>19625084</v>
      </c>
      <c r="D46">
        <v>19693184</v>
      </c>
      <c r="E46">
        <v>20031578</v>
      </c>
      <c r="F46">
        <v>20336000.999999996</v>
      </c>
      <c r="G46">
        <v>20414619.999999996</v>
      </c>
      <c r="H46">
        <v>20726343.999999996</v>
      </c>
      <c r="I46">
        <v>20491597.999999996</v>
      </c>
      <c r="J46">
        <v>20414878.999999996</v>
      </c>
      <c r="K46">
        <v>20209755.999999993</v>
      </c>
      <c r="L46">
        <v>20362740.999999989</v>
      </c>
      <c r="M46">
        <v>20591330.999999996</v>
      </c>
      <c r="N46">
        <v>20620768.999999996</v>
      </c>
      <c r="O46">
        <v>20878094</v>
      </c>
      <c r="P46">
        <v>20783048.000000004</v>
      </c>
      <c r="Q46">
        <v>20499233.000000007</v>
      </c>
      <c r="R46">
        <v>20442340.000000011</v>
      </c>
    </row>
    <row r="47" spans="1:18" x14ac:dyDescent="0.2">
      <c r="A47" t="s">
        <v>16</v>
      </c>
      <c r="B47" t="s">
        <v>24</v>
      </c>
      <c r="C47">
        <v>108555</v>
      </c>
      <c r="D47">
        <v>115173</v>
      </c>
      <c r="E47">
        <v>115785</v>
      </c>
      <c r="F47">
        <v>116833</v>
      </c>
      <c r="G47">
        <v>117797.99999999999</v>
      </c>
      <c r="H47">
        <v>151635</v>
      </c>
      <c r="I47">
        <v>173565.99999999997</v>
      </c>
      <c r="J47">
        <v>200715</v>
      </c>
      <c r="K47">
        <v>496766.99999999977</v>
      </c>
      <c r="L47">
        <v>570308.99999999977</v>
      </c>
      <c r="M47">
        <v>647071.99999999988</v>
      </c>
      <c r="N47">
        <v>783005.99999999977</v>
      </c>
      <c r="O47">
        <v>854194</v>
      </c>
      <c r="P47">
        <v>1100584.0000000002</v>
      </c>
      <c r="Q47">
        <v>1319999.0000000005</v>
      </c>
      <c r="R47">
        <v>1409139.0000000005</v>
      </c>
    </row>
    <row r="48" spans="1:18" x14ac:dyDescent="0.2">
      <c r="A48" t="s">
        <v>16</v>
      </c>
      <c r="B48" t="s">
        <v>25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">
      <c r="A49" t="s">
        <v>16</v>
      </c>
      <c r="B49" t="s">
        <v>26</v>
      </c>
      <c r="C49">
        <v>39875</v>
      </c>
      <c r="D49">
        <v>28858</v>
      </c>
      <c r="E49">
        <v>28521</v>
      </c>
      <c r="F49">
        <v>9447.9999999999982</v>
      </c>
      <c r="G49">
        <v>44274.999999999993</v>
      </c>
      <c r="H49">
        <v>46563</v>
      </c>
      <c r="I49">
        <v>47581.999999999993</v>
      </c>
      <c r="J49">
        <v>48523.999999999985</v>
      </c>
      <c r="K49">
        <v>48810.999999999971</v>
      </c>
      <c r="L49">
        <v>48962.999999999978</v>
      </c>
      <c r="M49">
        <v>49036.999999999985</v>
      </c>
      <c r="N49">
        <v>52528.999999999985</v>
      </c>
      <c r="O49">
        <v>53529</v>
      </c>
      <c r="P49">
        <v>54107.000000000007</v>
      </c>
      <c r="Q49">
        <v>59200.000000000015</v>
      </c>
      <c r="R49">
        <v>59386</v>
      </c>
    </row>
    <row r="50" spans="1:18" x14ac:dyDescent="0.2">
      <c r="A50" t="s">
        <v>16</v>
      </c>
      <c r="B50" t="s">
        <v>27</v>
      </c>
      <c r="C50">
        <v>39595</v>
      </c>
      <c r="D50">
        <v>52135</v>
      </c>
      <c r="E50">
        <v>62835.999999999993</v>
      </c>
      <c r="F50">
        <v>87654.999999999971</v>
      </c>
      <c r="G50">
        <v>100390.99999999996</v>
      </c>
      <c r="H50">
        <v>121112.99999999996</v>
      </c>
      <c r="I50">
        <v>136811.99999999997</v>
      </c>
      <c r="J50">
        <v>151606.99999999997</v>
      </c>
      <c r="K50">
        <v>160382.99999999994</v>
      </c>
      <c r="L50">
        <v>173525.99999999994</v>
      </c>
      <c r="M50">
        <v>183288.99999999997</v>
      </c>
      <c r="N50">
        <v>225910.99999999997</v>
      </c>
      <c r="O50">
        <v>262278.00000000006</v>
      </c>
      <c r="P50">
        <v>321554.00000000006</v>
      </c>
      <c r="Q50">
        <v>472279.00000000006</v>
      </c>
      <c r="R50">
        <v>618001.00000000023</v>
      </c>
    </row>
    <row r="51" spans="1:18" x14ac:dyDescent="0.2">
      <c r="A51" t="s">
        <v>16</v>
      </c>
      <c r="B51" t="s">
        <v>28</v>
      </c>
      <c r="C51">
        <v>2230310</v>
      </c>
      <c r="D51">
        <v>2330621</v>
      </c>
      <c r="E51">
        <v>2430184</v>
      </c>
      <c r="F51">
        <v>2570275</v>
      </c>
      <c r="G51">
        <v>2686970</v>
      </c>
      <c r="H51">
        <v>2735826</v>
      </c>
      <c r="I51">
        <v>2768171.9999999995</v>
      </c>
      <c r="J51">
        <v>2777604</v>
      </c>
      <c r="K51">
        <v>2782697.9999999995</v>
      </c>
      <c r="L51">
        <v>2783306.9999999991</v>
      </c>
      <c r="M51">
        <v>2785991.9999999995</v>
      </c>
      <c r="N51">
        <v>2804908</v>
      </c>
      <c r="O51">
        <v>2815344</v>
      </c>
      <c r="P51">
        <v>2823917.0000000009</v>
      </c>
      <c r="Q51">
        <v>2842674.0000000005</v>
      </c>
      <c r="R51">
        <v>2857910.0000000019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E157-521F-8F4A-BF71-22A465181D06}">
  <dimension ref="A1:R16"/>
  <sheetViews>
    <sheetView topLeftCell="D1" workbookViewId="0">
      <selection activeCell="I19" sqref="I19"/>
    </sheetView>
  </sheetViews>
  <sheetFormatPr baseColWidth="10" defaultRowHeight="16" x14ac:dyDescent="0.2"/>
  <sheetData>
    <row r="1" spans="1:18" x14ac:dyDescent="0.2"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</row>
    <row r="2" spans="1:18" x14ac:dyDescent="0.2">
      <c r="A2" t="s">
        <v>4</v>
      </c>
      <c r="B2" t="s">
        <v>30</v>
      </c>
      <c r="C2">
        <v>2513.12</v>
      </c>
      <c r="D2">
        <v>2720.79</v>
      </c>
      <c r="E2">
        <v>2528.59</v>
      </c>
      <c r="F2">
        <v>2685.9</v>
      </c>
      <c r="G2">
        <v>2783.37</v>
      </c>
      <c r="H2">
        <v>2657.3</v>
      </c>
      <c r="I2">
        <v>2589.83</v>
      </c>
      <c r="J2">
        <v>2435.44</v>
      </c>
      <c r="K2">
        <v>2699.96</v>
      </c>
      <c r="L2">
        <v>2690.22</v>
      </c>
      <c r="M2">
        <v>3190.26</v>
      </c>
      <c r="N2">
        <v>2380.5100000000002</v>
      </c>
      <c r="O2">
        <v>2771.38</v>
      </c>
      <c r="P2">
        <v>3022.16</v>
      </c>
      <c r="Q2">
        <v>2314.58</v>
      </c>
      <c r="R2">
        <v>2630.21</v>
      </c>
    </row>
    <row r="3" spans="1:18" x14ac:dyDescent="0.2">
      <c r="A3" t="s">
        <v>4</v>
      </c>
      <c r="B3" t="s">
        <v>31</v>
      </c>
      <c r="C3">
        <v>2801.6377777777775</v>
      </c>
      <c r="D3">
        <v>2801.6377777777775</v>
      </c>
      <c r="E3">
        <v>2801.6377777777775</v>
      </c>
      <c r="F3">
        <v>2801.6377777777775</v>
      </c>
      <c r="G3">
        <v>2801.6377777777775</v>
      </c>
      <c r="H3">
        <v>2801.6377777777775</v>
      </c>
      <c r="I3">
        <v>2801.6377777777775</v>
      </c>
      <c r="J3">
        <v>2801.6377777777775</v>
      </c>
      <c r="K3">
        <v>2801.6377777777775</v>
      </c>
      <c r="L3">
        <v>2801.6377777777775</v>
      </c>
      <c r="M3">
        <v>2801.6377777777775</v>
      </c>
      <c r="N3">
        <v>2801.6377777777775</v>
      </c>
      <c r="O3">
        <v>2801.6377777777775</v>
      </c>
      <c r="P3">
        <v>2801.6377777777775</v>
      </c>
      <c r="Q3">
        <v>2801.6377777777775</v>
      </c>
      <c r="R3">
        <v>2801.6377777777775</v>
      </c>
    </row>
    <row r="4" spans="1:18" x14ac:dyDescent="0.2">
      <c r="A4" t="s">
        <v>4</v>
      </c>
      <c r="B4" t="s">
        <v>32</v>
      </c>
      <c r="C4">
        <v>0.89701817270374395</v>
      </c>
      <c r="D4">
        <v>0.97114267289688505</v>
      </c>
      <c r="E4">
        <v>0.90253994290641126</v>
      </c>
      <c r="F4">
        <v>0.95868924287936352</v>
      </c>
      <c r="G4">
        <v>0.99347960756287801</v>
      </c>
      <c r="H4">
        <v>0.94848092821897045</v>
      </c>
      <c r="I4">
        <v>0.92439858590649759</v>
      </c>
      <c r="J4">
        <v>0.86929153344432675</v>
      </c>
      <c r="K4">
        <v>0.96370773603059179</v>
      </c>
      <c r="L4">
        <v>0.96023119810079349</v>
      </c>
      <c r="M4">
        <v>1.1387125149813166</v>
      </c>
      <c r="N4">
        <v>0.84968514448294941</v>
      </c>
      <c r="O4">
        <v>0.98919996795525167</v>
      </c>
      <c r="P4">
        <v>1.0787118962955795</v>
      </c>
      <c r="Q4">
        <v>0.82615248065219005</v>
      </c>
      <c r="R4">
        <v>0.93881158401791975</v>
      </c>
    </row>
    <row r="5" spans="1:18" x14ac:dyDescent="0.2">
      <c r="A5" t="s">
        <v>14</v>
      </c>
      <c r="B5" t="s">
        <v>30</v>
      </c>
      <c r="C5">
        <v>2802.69</v>
      </c>
      <c r="D5">
        <v>3136.85</v>
      </c>
      <c r="E5">
        <v>2977.17</v>
      </c>
      <c r="F5">
        <v>3140.39</v>
      </c>
      <c r="G5">
        <v>3187.33</v>
      </c>
      <c r="H5">
        <v>3147.54</v>
      </c>
      <c r="I5">
        <v>3020.52</v>
      </c>
      <c r="J5">
        <v>2815.05</v>
      </c>
      <c r="K5">
        <v>2984.63</v>
      </c>
      <c r="L5">
        <v>3080.55</v>
      </c>
      <c r="M5">
        <v>3630.34</v>
      </c>
      <c r="N5">
        <v>2872.46</v>
      </c>
      <c r="O5">
        <v>3130.16</v>
      </c>
      <c r="P5">
        <v>3287.97</v>
      </c>
      <c r="Q5">
        <v>2660.86</v>
      </c>
      <c r="R5">
        <v>2908.87</v>
      </c>
    </row>
    <row r="6" spans="1:18" x14ac:dyDescent="0.2">
      <c r="A6" t="s">
        <v>14</v>
      </c>
      <c r="B6" t="s">
        <v>31</v>
      </c>
      <c r="C6">
        <v>3190.4750000000008</v>
      </c>
      <c r="D6">
        <v>3190.4750000000008</v>
      </c>
      <c r="E6">
        <v>3190.4750000000008</v>
      </c>
      <c r="F6">
        <v>3190.4750000000008</v>
      </c>
      <c r="G6">
        <v>3190.4750000000008</v>
      </c>
      <c r="H6">
        <v>3190.4750000000008</v>
      </c>
      <c r="I6">
        <v>3190.4750000000008</v>
      </c>
      <c r="J6">
        <v>3190.4750000000008</v>
      </c>
      <c r="K6">
        <v>3190.4750000000008</v>
      </c>
      <c r="L6">
        <v>3190.4750000000008</v>
      </c>
      <c r="M6">
        <v>3190.4750000000008</v>
      </c>
      <c r="N6">
        <v>3190.4750000000008</v>
      </c>
      <c r="O6">
        <v>3190.4750000000008</v>
      </c>
      <c r="P6">
        <v>3190.4750000000008</v>
      </c>
      <c r="Q6">
        <v>3190.4750000000008</v>
      </c>
      <c r="R6">
        <v>3190.4750000000008</v>
      </c>
    </row>
    <row r="7" spans="1:18" x14ac:dyDescent="0.2">
      <c r="A7" t="s">
        <v>14</v>
      </c>
      <c r="B7" t="s">
        <v>32</v>
      </c>
      <c r="C7">
        <v>0.87845540240873199</v>
      </c>
      <c r="D7">
        <v>0.98319215790752135</v>
      </c>
      <c r="E7">
        <v>0.93314318400865048</v>
      </c>
      <c r="F7">
        <v>0.98430171056033944</v>
      </c>
      <c r="G7">
        <v>0.99901425336352712</v>
      </c>
      <c r="H7">
        <v>0.98654275617266995</v>
      </c>
      <c r="I7">
        <v>0.94673050251138124</v>
      </c>
      <c r="J7">
        <v>0.88232943370501238</v>
      </c>
      <c r="K7">
        <v>0.93548139383634077</v>
      </c>
      <c r="L7">
        <v>0.96554588266637398</v>
      </c>
      <c r="M7">
        <v>1.1378681857717108</v>
      </c>
      <c r="N7">
        <v>0.90032361952373841</v>
      </c>
      <c r="O7">
        <v>0.98109529145346663</v>
      </c>
      <c r="P7">
        <v>1.030558145730651</v>
      </c>
      <c r="Q7">
        <v>0.83400120671686795</v>
      </c>
      <c r="R7">
        <v>0.9117357133342211</v>
      </c>
    </row>
    <row r="8" spans="1:18" x14ac:dyDescent="0.2">
      <c r="A8" t="s">
        <v>15</v>
      </c>
      <c r="B8" t="s">
        <v>30</v>
      </c>
      <c r="C8">
        <v>1845.92</v>
      </c>
      <c r="D8">
        <v>1825.48</v>
      </c>
      <c r="E8">
        <v>1712.75</v>
      </c>
      <c r="F8">
        <v>1808.21</v>
      </c>
      <c r="G8">
        <v>1925.82</v>
      </c>
      <c r="H8">
        <v>1971.67</v>
      </c>
      <c r="I8">
        <v>1704.99</v>
      </c>
      <c r="J8">
        <v>1828.86</v>
      </c>
      <c r="K8">
        <v>1871.16</v>
      </c>
      <c r="L8">
        <v>1734.43</v>
      </c>
      <c r="M8">
        <v>1945.45</v>
      </c>
      <c r="N8">
        <v>1562.94</v>
      </c>
      <c r="O8">
        <v>1863.22</v>
      </c>
      <c r="P8">
        <v>1907.18</v>
      </c>
      <c r="Q8">
        <v>1566.49</v>
      </c>
      <c r="R8">
        <v>1639.98</v>
      </c>
    </row>
    <row r="9" spans="1:18" x14ac:dyDescent="0.2">
      <c r="A9" t="s">
        <v>15</v>
      </c>
      <c r="B9" t="s">
        <v>31</v>
      </c>
      <c r="C9">
        <v>1847.4219444444445</v>
      </c>
      <c r="D9">
        <v>1847.4219444444445</v>
      </c>
      <c r="E9">
        <v>1847.4219444444445</v>
      </c>
      <c r="F9">
        <v>1847.4219444444445</v>
      </c>
      <c r="G9">
        <v>1847.4219444444445</v>
      </c>
      <c r="H9">
        <v>1847.4219444444445</v>
      </c>
      <c r="I9">
        <v>1847.4219444444445</v>
      </c>
      <c r="J9">
        <v>1847.4219444444445</v>
      </c>
      <c r="K9">
        <v>1847.4219444444445</v>
      </c>
      <c r="L9">
        <v>1847.4219444444445</v>
      </c>
      <c r="M9">
        <v>1847.4219444444445</v>
      </c>
      <c r="N9">
        <v>1847.4219444444445</v>
      </c>
      <c r="O9">
        <v>1847.4219444444445</v>
      </c>
      <c r="P9">
        <v>1847.4219444444445</v>
      </c>
      <c r="Q9">
        <v>1847.4219444444445</v>
      </c>
      <c r="R9">
        <v>1847.4219444444445</v>
      </c>
    </row>
    <row r="10" spans="1:18" x14ac:dyDescent="0.2">
      <c r="A10" t="s">
        <v>15</v>
      </c>
      <c r="B10" t="s">
        <v>32</v>
      </c>
      <c r="C10">
        <v>0.99918700519447601</v>
      </c>
      <c r="D10">
        <v>0.98812293828682274</v>
      </c>
      <c r="E10">
        <v>0.92710276888859677</v>
      </c>
      <c r="F10">
        <v>0.97877477608060115</v>
      </c>
      <c r="G10">
        <v>1.0424364643882864</v>
      </c>
      <c r="H10">
        <v>1.0672548336503167</v>
      </c>
      <c r="I10">
        <v>0.92290232078666978</v>
      </c>
      <c r="J10">
        <v>0.98995251490853831</v>
      </c>
      <c r="K10">
        <v>1.0128492874229087</v>
      </c>
      <c r="L10">
        <v>0.93883804142078475</v>
      </c>
      <c r="M10">
        <v>1.0530620824605581</v>
      </c>
      <c r="N10">
        <v>0.8460113861373485</v>
      </c>
      <c r="O10">
        <v>1.0085514062464525</v>
      </c>
      <c r="P10">
        <v>1.0323467282259255</v>
      </c>
      <c r="Q10">
        <v>0.84793298288500829</v>
      </c>
      <c r="R10">
        <v>0.88771274203586104</v>
      </c>
    </row>
    <row r="11" spans="1:18" x14ac:dyDescent="0.2">
      <c r="A11" t="s">
        <v>17</v>
      </c>
      <c r="B11" t="s">
        <v>30</v>
      </c>
      <c r="C11">
        <v>1843.47</v>
      </c>
      <c r="D11">
        <v>1875.4</v>
      </c>
      <c r="E11">
        <v>1814.98</v>
      </c>
      <c r="F11">
        <v>2012.39</v>
      </c>
      <c r="G11">
        <v>2003.69</v>
      </c>
      <c r="H11">
        <v>2165.5</v>
      </c>
      <c r="I11">
        <v>1954.32</v>
      </c>
      <c r="J11">
        <v>1847.43</v>
      </c>
      <c r="K11">
        <v>1897.34</v>
      </c>
      <c r="L11">
        <v>1941.73</v>
      </c>
      <c r="M11">
        <v>2070.15</v>
      </c>
      <c r="N11">
        <v>1863.53</v>
      </c>
      <c r="O11">
        <v>1953.67</v>
      </c>
      <c r="P11">
        <v>1939.7</v>
      </c>
      <c r="Q11">
        <v>1634.6</v>
      </c>
      <c r="R11">
        <v>1809.52</v>
      </c>
    </row>
    <row r="12" spans="1:18" x14ac:dyDescent="0.2">
      <c r="A12" t="s">
        <v>17</v>
      </c>
      <c r="B12" t="s">
        <v>31</v>
      </c>
      <c r="C12">
        <v>2045.9252777777781</v>
      </c>
      <c r="D12">
        <v>2045.9252777777781</v>
      </c>
      <c r="E12">
        <v>2045.9252777777781</v>
      </c>
      <c r="F12">
        <v>2045.9252777777781</v>
      </c>
      <c r="G12">
        <v>2045.9252777777781</v>
      </c>
      <c r="H12">
        <v>2045.9252777777781</v>
      </c>
      <c r="I12">
        <v>2045.9252777777781</v>
      </c>
      <c r="J12">
        <v>2045.9252777777781</v>
      </c>
      <c r="K12">
        <v>2045.9252777777781</v>
      </c>
      <c r="L12">
        <v>2045.9252777777781</v>
      </c>
      <c r="M12">
        <v>2045.9252777777781</v>
      </c>
      <c r="N12">
        <v>2045.9252777777781</v>
      </c>
      <c r="O12">
        <v>2045.9252777777781</v>
      </c>
      <c r="P12">
        <v>2045.9252777777781</v>
      </c>
      <c r="Q12">
        <v>2045.9252777777781</v>
      </c>
      <c r="R12">
        <v>2045.9252777777781</v>
      </c>
    </row>
    <row r="13" spans="1:18" x14ac:dyDescent="0.2">
      <c r="A13" t="s">
        <v>17</v>
      </c>
      <c r="B13" t="s">
        <v>32</v>
      </c>
      <c r="C13">
        <v>0.90104463736931839</v>
      </c>
      <c r="D13">
        <v>0.91665126794708873</v>
      </c>
      <c r="E13">
        <v>0.88711939762109793</v>
      </c>
      <c r="F13">
        <v>0.98360874752268423</v>
      </c>
      <c r="G13">
        <v>0.97935639280841547</v>
      </c>
      <c r="H13">
        <v>1.0584453027297753</v>
      </c>
      <c r="I13">
        <v>0.95522550174594989</v>
      </c>
      <c r="J13">
        <v>0.90298019192891654</v>
      </c>
      <c r="K13">
        <v>0.92737502224950907</v>
      </c>
      <c r="L13">
        <v>0.94907180682035863</v>
      </c>
      <c r="M13">
        <v>1.0118404726141974</v>
      </c>
      <c r="N13">
        <v>0.91084949203233345</v>
      </c>
      <c r="O13">
        <v>0.95490779708338958</v>
      </c>
      <c r="P13">
        <v>0.94807959072036263</v>
      </c>
      <c r="Q13">
        <v>0.79895390987859183</v>
      </c>
      <c r="R13">
        <v>0.88445067845559133</v>
      </c>
    </row>
    <row r="14" spans="1:18" x14ac:dyDescent="0.2">
      <c r="A14" t="s">
        <v>16</v>
      </c>
      <c r="B14" t="s">
        <v>30</v>
      </c>
      <c r="C14">
        <v>3014.03</v>
      </c>
      <c r="D14">
        <v>3114.61</v>
      </c>
      <c r="E14">
        <v>2908</v>
      </c>
      <c r="F14">
        <v>2912.55</v>
      </c>
      <c r="G14">
        <v>2930.92</v>
      </c>
      <c r="H14">
        <v>2912.87</v>
      </c>
      <c r="I14">
        <v>2842</v>
      </c>
      <c r="J14">
        <v>2848.79</v>
      </c>
      <c r="K14">
        <v>3068.64</v>
      </c>
      <c r="L14">
        <v>3020.03</v>
      </c>
      <c r="M14">
        <v>3452.49</v>
      </c>
      <c r="N14">
        <v>2836.31</v>
      </c>
      <c r="O14">
        <v>3181.23</v>
      </c>
      <c r="P14">
        <v>3179.12</v>
      </c>
      <c r="Q14">
        <v>2739.93</v>
      </c>
      <c r="R14">
        <v>3014.61</v>
      </c>
    </row>
    <row r="15" spans="1:18" x14ac:dyDescent="0.2">
      <c r="A15" t="s">
        <v>16</v>
      </c>
      <c r="B15" t="s">
        <v>31</v>
      </c>
      <c r="C15">
        <v>3104.3575000000001</v>
      </c>
      <c r="D15">
        <v>3104.3575000000001</v>
      </c>
      <c r="E15">
        <v>3104.3575000000001</v>
      </c>
      <c r="F15">
        <v>3104.3575000000001</v>
      </c>
      <c r="G15">
        <v>3104.3575000000001</v>
      </c>
      <c r="H15">
        <v>3104.3575000000001</v>
      </c>
      <c r="I15">
        <v>3104.3575000000001</v>
      </c>
      <c r="J15">
        <v>3104.3575000000001</v>
      </c>
      <c r="K15">
        <v>3104.3575000000001</v>
      </c>
      <c r="L15">
        <v>3104.3575000000001</v>
      </c>
      <c r="M15">
        <v>3104.3575000000001</v>
      </c>
      <c r="N15">
        <v>3104.3575000000001</v>
      </c>
      <c r="O15">
        <v>3104.3575000000001</v>
      </c>
      <c r="P15">
        <v>3104.3575000000001</v>
      </c>
      <c r="Q15">
        <v>3104.3575000000001</v>
      </c>
      <c r="R15">
        <v>3104.3575000000001</v>
      </c>
    </row>
    <row r="16" spans="1:18" x14ac:dyDescent="0.2">
      <c r="A16" t="s">
        <v>16</v>
      </c>
      <c r="B16" t="s">
        <v>32</v>
      </c>
      <c r="C16">
        <v>0.97090299683589931</v>
      </c>
      <c r="D16">
        <v>1.0033026157586553</v>
      </c>
      <c r="E16">
        <v>0.93674778114311896</v>
      </c>
      <c r="F16">
        <v>0.93821346285020335</v>
      </c>
      <c r="G16">
        <v>0.94413095141265146</v>
      </c>
      <c r="H16">
        <v>0.93831654376147067</v>
      </c>
      <c r="I16">
        <v>0.91548734319420366</v>
      </c>
      <c r="J16">
        <v>0.91767459128016016</v>
      </c>
      <c r="K16">
        <v>0.98849439859938804</v>
      </c>
      <c r="L16">
        <v>0.97283576392216431</v>
      </c>
      <c r="M16">
        <v>1.1121431729431934</v>
      </c>
      <c r="N16">
        <v>0.91365443574072891</v>
      </c>
      <c r="O16">
        <v>1.0247627729731514</v>
      </c>
      <c r="P16">
        <v>1.0240830832144816</v>
      </c>
      <c r="Q16">
        <v>0.88260775377835821</v>
      </c>
      <c r="R16">
        <v>0.97108983098757151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0DCC-FE71-3F45-B785-8E7990F771F6}">
  <dimension ref="A1:R56"/>
  <sheetViews>
    <sheetView topLeftCell="B10" workbookViewId="0">
      <selection activeCell="L48" sqref="L48"/>
    </sheetView>
  </sheetViews>
  <sheetFormatPr baseColWidth="10" defaultRowHeight="16" x14ac:dyDescent="0.2"/>
  <sheetData>
    <row r="1" spans="1:18" x14ac:dyDescent="0.2"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</row>
    <row r="2" spans="1:18" x14ac:dyDescent="0.2">
      <c r="A2" t="s">
        <v>4</v>
      </c>
      <c r="B2" t="s">
        <v>19</v>
      </c>
      <c r="C2">
        <v>155.72858675194203</v>
      </c>
      <c r="D2">
        <v>162.00178652030007</v>
      </c>
      <c r="E2">
        <v>146.89802375377747</v>
      </c>
      <c r="F2">
        <v>155.80133030536086</v>
      </c>
      <c r="G2">
        <v>159.79986229133615</v>
      </c>
      <c r="H2">
        <v>151.53862614141445</v>
      </c>
      <c r="I2">
        <v>130.04545809926893</v>
      </c>
      <c r="J2">
        <v>114.54826338356544</v>
      </c>
      <c r="K2">
        <v>127.53504340943428</v>
      </c>
      <c r="L2">
        <v>113.54842479067169</v>
      </c>
      <c r="M2">
        <v>131.8833694342828</v>
      </c>
      <c r="N2">
        <v>100.12755503756127</v>
      </c>
      <c r="O2">
        <v>105.93020630437944</v>
      </c>
      <c r="P2">
        <v>118.14062976684632</v>
      </c>
      <c r="Q2">
        <v>87.861497217834369</v>
      </c>
      <c r="R2">
        <v>101.53630692610434</v>
      </c>
    </row>
    <row r="3" spans="1:18" x14ac:dyDescent="0.2">
      <c r="A3" t="s">
        <v>4</v>
      </c>
      <c r="B3" t="s">
        <v>20</v>
      </c>
      <c r="C3">
        <v>180.56270945412601</v>
      </c>
      <c r="D3">
        <v>198.32327828738309</v>
      </c>
      <c r="E3">
        <v>171.76930981583556</v>
      </c>
      <c r="F3">
        <v>177.35367426257048</v>
      </c>
      <c r="G3">
        <v>181.28444151318297</v>
      </c>
      <c r="H3">
        <v>171.97176368204074</v>
      </c>
      <c r="I3">
        <v>156.35809616782288</v>
      </c>
      <c r="J3">
        <v>125.6023620254154</v>
      </c>
      <c r="K3">
        <v>148.82765796860718</v>
      </c>
      <c r="L3">
        <v>132.45803785815062</v>
      </c>
      <c r="M3">
        <v>147.15758797737706</v>
      </c>
      <c r="N3">
        <v>123.67955486419019</v>
      </c>
      <c r="O3">
        <v>125.01620741977648</v>
      </c>
      <c r="P3">
        <v>142.93538880315512</v>
      </c>
      <c r="Q3">
        <v>108.99723370659221</v>
      </c>
      <c r="R3">
        <v>124.73793459315721</v>
      </c>
    </row>
    <row r="4" spans="1:18" x14ac:dyDescent="0.2">
      <c r="A4" t="s">
        <v>4</v>
      </c>
      <c r="B4" t="s">
        <v>21</v>
      </c>
      <c r="C4">
        <v>153.51217672553244</v>
      </c>
      <c r="D4">
        <v>151.65966531685979</v>
      </c>
      <c r="E4">
        <v>143.17063877743507</v>
      </c>
      <c r="F4">
        <v>150.74559431821376</v>
      </c>
      <c r="G4">
        <v>148.8529199938159</v>
      </c>
      <c r="H4">
        <v>145.17890693872374</v>
      </c>
      <c r="I4">
        <v>126.34710066605834</v>
      </c>
      <c r="J4">
        <v>115.50877602154156</v>
      </c>
      <c r="K4">
        <v>120.25643740598902</v>
      </c>
      <c r="L4">
        <v>116.13152322399762</v>
      </c>
      <c r="M4">
        <v>128.512538132863</v>
      </c>
      <c r="N4">
        <v>102.3025564926881</v>
      </c>
      <c r="O4">
        <v>104.49653956462679</v>
      </c>
      <c r="P4">
        <v>113.82903460180205</v>
      </c>
      <c r="Q4">
        <v>90.851564107931551</v>
      </c>
      <c r="R4">
        <v>102.1398100765597</v>
      </c>
    </row>
    <row r="5" spans="1:18" x14ac:dyDescent="0.2">
      <c r="A5" t="s">
        <v>4</v>
      </c>
      <c r="B5" t="s">
        <v>22</v>
      </c>
      <c r="C5">
        <v>162.04891498390796</v>
      </c>
      <c r="D5">
        <v>160.24548731655523</v>
      </c>
      <c r="E5">
        <v>137.18196556016571</v>
      </c>
      <c r="F5">
        <v>154.71656504210395</v>
      </c>
      <c r="G5">
        <v>154.78164852000069</v>
      </c>
      <c r="H5">
        <v>153.64070770429998</v>
      </c>
      <c r="I5">
        <v>130.91852624112485</v>
      </c>
      <c r="J5">
        <v>107.33570597930219</v>
      </c>
      <c r="K5">
        <v>138.39851795528526</v>
      </c>
      <c r="L5">
        <v>113.11044584802963</v>
      </c>
      <c r="M5">
        <v>127.95837112901927</v>
      </c>
      <c r="N5">
        <v>103.4272035197969</v>
      </c>
      <c r="O5">
        <v>103.69551000948337</v>
      </c>
      <c r="P5">
        <v>115.18164831387553</v>
      </c>
      <c r="Q5">
        <v>89.156812396202056</v>
      </c>
      <c r="R5">
        <v>105.63663012006099</v>
      </c>
    </row>
    <row r="6" spans="1:18" x14ac:dyDescent="0.2">
      <c r="A6" t="s">
        <v>4</v>
      </c>
      <c r="B6" t="s">
        <v>23</v>
      </c>
      <c r="C6">
        <v>141.13035419766027</v>
      </c>
      <c r="D6">
        <v>154.05097641630414</v>
      </c>
      <c r="E6">
        <v>141.43297045030576</v>
      </c>
      <c r="F6">
        <v>142.64415780720975</v>
      </c>
      <c r="G6">
        <v>149.59573714636585</v>
      </c>
      <c r="H6">
        <v>135.90132510959779</v>
      </c>
      <c r="I6">
        <v>121.32596509149468</v>
      </c>
      <c r="J6">
        <v>111.51139016166901</v>
      </c>
      <c r="K6">
        <v>114.20728708211726</v>
      </c>
      <c r="L6">
        <v>108.83445909372099</v>
      </c>
      <c r="M6">
        <v>131.67624325261011</v>
      </c>
      <c r="N6">
        <v>95.284850317809543</v>
      </c>
      <c r="O6">
        <v>102.27092186082372</v>
      </c>
      <c r="P6">
        <v>115.73709140465722</v>
      </c>
      <c r="Q6">
        <v>84.567286304911377</v>
      </c>
      <c r="R6">
        <v>97.796501026721742</v>
      </c>
    </row>
    <row r="7" spans="1:18" x14ac:dyDescent="0.2">
      <c r="A7" t="s">
        <v>4</v>
      </c>
      <c r="B7" t="s">
        <v>24</v>
      </c>
      <c r="C7">
        <v>189.29817159035503</v>
      </c>
      <c r="D7">
        <v>207.30646566876129</v>
      </c>
      <c r="E7">
        <v>174.22688533750338</v>
      </c>
      <c r="F7">
        <v>203.82481448783722</v>
      </c>
      <c r="G7">
        <v>190.05708832471655</v>
      </c>
      <c r="H7">
        <v>180.29461838625144</v>
      </c>
      <c r="I7">
        <v>138.89437548670355</v>
      </c>
      <c r="J7">
        <v>147.70958388048095</v>
      </c>
      <c r="K7">
        <v>146.24941280267745</v>
      </c>
      <c r="L7">
        <v>141.62419731047416</v>
      </c>
      <c r="M7">
        <v>162.73296497333166</v>
      </c>
      <c r="N7">
        <v>111.25745451567623</v>
      </c>
      <c r="O7">
        <v>137.93246832567391</v>
      </c>
      <c r="P7">
        <v>149.21723238885903</v>
      </c>
      <c r="Q7">
        <v>106.00801494161217</v>
      </c>
      <c r="R7">
        <v>123.12834987125329</v>
      </c>
    </row>
    <row r="8" spans="1:18" x14ac:dyDescent="0.2">
      <c r="A8" t="s">
        <v>4</v>
      </c>
      <c r="B8" t="s">
        <v>25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">
      <c r="A9" t="s">
        <v>4</v>
      </c>
      <c r="B9" t="s">
        <v>26</v>
      </c>
      <c r="C9">
        <v>122.17938797794834</v>
      </c>
      <c r="D9">
        <v>106.49160487128013</v>
      </c>
      <c r="E9">
        <v>107.14299975595142</v>
      </c>
      <c r="F9">
        <v>105.01404497548937</v>
      </c>
      <c r="G9">
        <v>103.62885773994141</v>
      </c>
      <c r="H9">
        <v>92.488550462702733</v>
      </c>
      <c r="I9">
        <v>88.233250096656533</v>
      </c>
      <c r="J9">
        <v>91.967732754760817</v>
      </c>
      <c r="K9">
        <v>89.154225362278353</v>
      </c>
      <c r="L9">
        <v>79.939818306788339</v>
      </c>
      <c r="M9">
        <v>80.375132914236275</v>
      </c>
      <c r="N9">
        <v>90.6297995267755</v>
      </c>
      <c r="O9">
        <v>75.302030303253972</v>
      </c>
      <c r="P9">
        <v>81.500110060936777</v>
      </c>
      <c r="Q9">
        <v>75.743943760802665</v>
      </c>
      <c r="R9">
        <v>81.040394959217792</v>
      </c>
    </row>
    <row r="10" spans="1:18" x14ac:dyDescent="0.2">
      <c r="A10" t="s">
        <v>4</v>
      </c>
      <c r="B10" t="s">
        <v>27</v>
      </c>
      <c r="C10">
        <v>88.930721866280834</v>
      </c>
      <c r="D10">
        <v>90.080516812817962</v>
      </c>
      <c r="E10">
        <v>78.743949000182326</v>
      </c>
      <c r="F10">
        <v>82.363855045301719</v>
      </c>
      <c r="G10">
        <v>82.031370413147499</v>
      </c>
      <c r="H10">
        <v>76.338475183046398</v>
      </c>
      <c r="I10">
        <v>64.985228329577993</v>
      </c>
      <c r="J10">
        <v>55.330618140413819</v>
      </c>
      <c r="K10">
        <v>60.060157626830176</v>
      </c>
      <c r="L10">
        <v>50.599865887952227</v>
      </c>
      <c r="M10">
        <v>57.491693179522677</v>
      </c>
      <c r="N10">
        <v>40.147196213332236</v>
      </c>
      <c r="O10">
        <v>37.280898602563745</v>
      </c>
      <c r="P10">
        <v>38.927400317192721</v>
      </c>
      <c r="Q10">
        <v>26.359927144414399</v>
      </c>
      <c r="R10">
        <v>29.537030053360134</v>
      </c>
    </row>
    <row r="11" spans="1:18" x14ac:dyDescent="0.2">
      <c r="A11" t="s">
        <v>4</v>
      </c>
      <c r="B11" t="s">
        <v>28</v>
      </c>
      <c r="C11">
        <v>152.90289564003447</v>
      </c>
      <c r="D11">
        <v>161.96195898994097</v>
      </c>
      <c r="E11">
        <v>166.11420351840081</v>
      </c>
      <c r="F11">
        <v>174.49842674797412</v>
      </c>
      <c r="G11">
        <v>186.32483980363523</v>
      </c>
      <c r="H11">
        <v>182.35375799279171</v>
      </c>
      <c r="I11">
        <v>145.1768344443735</v>
      </c>
      <c r="J11">
        <v>129.4266653708579</v>
      </c>
      <c r="K11">
        <v>120.02417384464695</v>
      </c>
      <c r="L11">
        <v>110.2086256344235</v>
      </c>
      <c r="M11">
        <v>121.05383504555952</v>
      </c>
      <c r="N11">
        <v>96.148290394243688</v>
      </c>
      <c r="O11">
        <v>105.07061524439473</v>
      </c>
      <c r="P11">
        <v>118.87132939457798</v>
      </c>
      <c r="Q11">
        <v>93.186370548816711</v>
      </c>
      <c r="R11">
        <v>109.79533204491216</v>
      </c>
    </row>
    <row r="12" spans="1:18" x14ac:dyDescent="0.2">
      <c r="A12" t="s">
        <v>4</v>
      </c>
      <c r="B12" t="s">
        <v>29</v>
      </c>
      <c r="C12">
        <v>2.8316792381787135</v>
      </c>
      <c r="D12">
        <v>3.0830838321041756</v>
      </c>
      <c r="E12">
        <v>4.7623015577543999</v>
      </c>
      <c r="F12">
        <v>4.5060691487400311</v>
      </c>
      <c r="G12">
        <v>5.0376962036432635</v>
      </c>
      <c r="H12">
        <v>4.8163502280008714</v>
      </c>
      <c r="I12">
        <v>3.0914888682665751</v>
      </c>
      <c r="J12">
        <v>2.8148849006393344</v>
      </c>
      <c r="K12">
        <v>1.3389268477040575</v>
      </c>
      <c r="L12">
        <v>1.3671841949539456</v>
      </c>
      <c r="M12">
        <v>0.95387429300391913</v>
      </c>
      <c r="N12">
        <v>0.75495969789786344</v>
      </c>
      <c r="O12">
        <v>1.285933065146657</v>
      </c>
      <c r="P12">
        <v>1.3752743846020752</v>
      </c>
      <c r="Q12">
        <v>1.441994375110822</v>
      </c>
      <c r="R12">
        <v>1.5564065587638094</v>
      </c>
    </row>
    <row r="13" spans="1:18" x14ac:dyDescent="0.2">
      <c r="A13" t="s">
        <v>14</v>
      </c>
      <c r="B13" t="s">
        <v>19</v>
      </c>
      <c r="C13">
        <v>167.69942048869297</v>
      </c>
      <c r="D13">
        <v>180.95983369084678</v>
      </c>
      <c r="E13">
        <v>169.89381101811176</v>
      </c>
      <c r="F13">
        <v>165.08144681813602</v>
      </c>
      <c r="G13">
        <v>156.50931978686725</v>
      </c>
      <c r="H13">
        <v>151.84154287865263</v>
      </c>
      <c r="I13">
        <v>150.37762587245717</v>
      </c>
      <c r="J13">
        <v>117.98800994982921</v>
      </c>
      <c r="K13">
        <v>134.59532218400167</v>
      </c>
      <c r="L13">
        <v>126.77402951449828</v>
      </c>
      <c r="M13">
        <v>136.0932651452072</v>
      </c>
      <c r="N13">
        <v>113.68140504470981</v>
      </c>
      <c r="O13">
        <v>118.24840286429583</v>
      </c>
      <c r="P13">
        <v>127.75335665018687</v>
      </c>
      <c r="Q13">
        <v>102.18737837120544</v>
      </c>
      <c r="R13">
        <v>105.11847219556321</v>
      </c>
    </row>
    <row r="14" spans="1:18" x14ac:dyDescent="0.2">
      <c r="A14" t="s">
        <v>14</v>
      </c>
      <c r="B14" t="s">
        <v>20</v>
      </c>
      <c r="C14">
        <v>200.79859564023951</v>
      </c>
      <c r="D14">
        <v>216.66019303391931</v>
      </c>
      <c r="E14">
        <v>196.59249552606167</v>
      </c>
      <c r="F14">
        <v>202.74860763909359</v>
      </c>
      <c r="G14">
        <v>187.24302981492679</v>
      </c>
      <c r="H14">
        <v>181.93070508144385</v>
      </c>
      <c r="I14">
        <v>179.68005588371631</v>
      </c>
      <c r="J14">
        <v>154.4916114791649</v>
      </c>
      <c r="K14">
        <v>142.24018263655569</v>
      </c>
      <c r="L14">
        <v>139.5900910434585</v>
      </c>
      <c r="M14">
        <v>162.09168477128998</v>
      </c>
      <c r="N14">
        <v>135.37072704981523</v>
      </c>
      <c r="O14">
        <v>141.15560820529339</v>
      </c>
      <c r="P14">
        <v>150.15702524178147</v>
      </c>
      <c r="Q14">
        <v>122.28835915967186</v>
      </c>
      <c r="R14">
        <v>127.99701719067109</v>
      </c>
    </row>
    <row r="15" spans="1:18" x14ac:dyDescent="0.2">
      <c r="A15" t="s">
        <v>14</v>
      </c>
      <c r="B15" t="s">
        <v>21</v>
      </c>
      <c r="C15">
        <v>178.74275013350396</v>
      </c>
      <c r="D15">
        <v>179.4448024639301</v>
      </c>
      <c r="E15">
        <v>166.89199602375623</v>
      </c>
      <c r="F15">
        <v>141.00120653272981</v>
      </c>
      <c r="G15">
        <v>158.36873961965614</v>
      </c>
      <c r="H15">
        <v>143.93054665434417</v>
      </c>
      <c r="I15">
        <v>163.67736588416491</v>
      </c>
      <c r="J15">
        <v>108.91289943058931</v>
      </c>
      <c r="K15">
        <v>136.4724490281894</v>
      </c>
      <c r="L15">
        <v>130.52363225390633</v>
      </c>
      <c r="M15">
        <v>135.76819138838968</v>
      </c>
      <c r="N15">
        <v>114.22392957529749</v>
      </c>
      <c r="O15">
        <v>118.08139224727235</v>
      </c>
      <c r="P15">
        <v>128.45527239242162</v>
      </c>
      <c r="Q15">
        <v>102.41888089231959</v>
      </c>
      <c r="R15">
        <v>105.4716330667033</v>
      </c>
    </row>
    <row r="16" spans="1:18" x14ac:dyDescent="0.2">
      <c r="A16" t="s">
        <v>14</v>
      </c>
      <c r="B16" t="s">
        <v>22</v>
      </c>
      <c r="C16">
        <v>168.8553123214831</v>
      </c>
      <c r="D16">
        <v>189.86931451325071</v>
      </c>
      <c r="E16">
        <v>175.93316202508478</v>
      </c>
      <c r="F16">
        <v>172.33097223577155</v>
      </c>
      <c r="G16">
        <v>162.27736606854211</v>
      </c>
      <c r="H16">
        <v>160.75285830184399</v>
      </c>
      <c r="I16">
        <v>170.27848978483655</v>
      </c>
      <c r="J16">
        <v>109.37558683783342</v>
      </c>
      <c r="K16">
        <v>159.42143831464836</v>
      </c>
      <c r="L16">
        <v>138.44217955349319</v>
      </c>
      <c r="M16">
        <v>140.54649319832794</v>
      </c>
      <c r="N16">
        <v>117.04309831543074</v>
      </c>
      <c r="O16">
        <v>121.65642713322397</v>
      </c>
      <c r="P16">
        <v>132.04674739254551</v>
      </c>
      <c r="Q16">
        <v>108.35519303272541</v>
      </c>
      <c r="R16">
        <v>109.29471664547223</v>
      </c>
    </row>
    <row r="17" spans="1:18" x14ac:dyDescent="0.2">
      <c r="A17" t="s">
        <v>14</v>
      </c>
      <c r="B17" t="s">
        <v>23</v>
      </c>
      <c r="C17">
        <v>166.3797534755044</v>
      </c>
      <c r="D17">
        <v>175.14065360626353</v>
      </c>
      <c r="E17">
        <v>164.00420631707797</v>
      </c>
      <c r="F17">
        <v>162.78677370275483</v>
      </c>
      <c r="G17">
        <v>149.87566860707864</v>
      </c>
      <c r="H17">
        <v>143.67836037294671</v>
      </c>
      <c r="I17">
        <v>138.15759075416435</v>
      </c>
      <c r="J17">
        <v>117.48444140213809</v>
      </c>
      <c r="K17">
        <v>122.95107599656767</v>
      </c>
      <c r="L17">
        <v>119.26896788929272</v>
      </c>
      <c r="M17">
        <v>131.6739815730248</v>
      </c>
      <c r="N17">
        <v>108.17787182828191</v>
      </c>
      <c r="O17">
        <v>114.25419527075221</v>
      </c>
      <c r="P17">
        <v>126.27999222130416</v>
      </c>
      <c r="Q17">
        <v>98.043634693310423</v>
      </c>
      <c r="R17">
        <v>102.70340190418969</v>
      </c>
    </row>
    <row r="18" spans="1:18" x14ac:dyDescent="0.2">
      <c r="A18" t="s">
        <v>14</v>
      </c>
      <c r="B18" t="s">
        <v>24</v>
      </c>
      <c r="C18">
        <v>218.24289142579715</v>
      </c>
      <c r="D18">
        <v>220.2907891004935</v>
      </c>
      <c r="E18">
        <v>213.49558715824205</v>
      </c>
      <c r="F18">
        <v>206.8102826217347</v>
      </c>
      <c r="G18">
        <v>196.3032289878029</v>
      </c>
      <c r="H18">
        <v>190.7340189989304</v>
      </c>
      <c r="I18">
        <v>188.37436826767271</v>
      </c>
      <c r="J18">
        <v>154.15269176327803</v>
      </c>
      <c r="K18">
        <v>161.167762063678</v>
      </c>
      <c r="L18">
        <v>158.70185090467393</v>
      </c>
      <c r="M18">
        <v>169.93490489484213</v>
      </c>
      <c r="N18">
        <v>146.2987693393288</v>
      </c>
      <c r="O18">
        <v>148.70080959592889</v>
      </c>
      <c r="P18">
        <v>151.23123357619133</v>
      </c>
      <c r="Q18">
        <v>125.80535759445227</v>
      </c>
      <c r="R18">
        <v>129.08551491799093</v>
      </c>
    </row>
    <row r="19" spans="1:18" x14ac:dyDescent="0.2">
      <c r="A19" t="s">
        <v>14</v>
      </c>
      <c r="B19" t="s">
        <v>25</v>
      </c>
      <c r="C19">
        <v>0</v>
      </c>
      <c r="D19">
        <v>0</v>
      </c>
      <c r="E19">
        <v>0</v>
      </c>
      <c r="F19">
        <v>134.95219842091851</v>
      </c>
      <c r="G19">
        <v>128.11900358759155</v>
      </c>
      <c r="H19">
        <v>124.49192020288636</v>
      </c>
      <c r="I19">
        <v>122.93599269989534</v>
      </c>
      <c r="J19">
        <v>96.198431493759188</v>
      </c>
      <c r="K19">
        <v>110.39836991518793</v>
      </c>
      <c r="L19">
        <v>103.5711696194784</v>
      </c>
      <c r="M19">
        <v>110.90366161183162</v>
      </c>
      <c r="N19">
        <v>92.435807258412808</v>
      </c>
      <c r="O19">
        <v>99.870217661635053</v>
      </c>
      <c r="P19">
        <v>101.78037928236887</v>
      </c>
      <c r="Q19">
        <v>83.928673705864554</v>
      </c>
      <c r="R19">
        <v>86.755875819008949</v>
      </c>
    </row>
    <row r="20" spans="1:18" x14ac:dyDescent="0.2">
      <c r="A20" t="s">
        <v>14</v>
      </c>
      <c r="B20" t="s">
        <v>26</v>
      </c>
      <c r="C20">
        <v>130.51897519788375</v>
      </c>
      <c r="D20">
        <v>140.82903565803664</v>
      </c>
      <c r="E20">
        <v>137.6200912288943</v>
      </c>
      <c r="F20">
        <v>119.07589977532074</v>
      </c>
      <c r="G20">
        <v>127.91989441483689</v>
      </c>
      <c r="H20">
        <v>124.30654094684806</v>
      </c>
      <c r="I20">
        <v>111.9735134932266</v>
      </c>
      <c r="J20">
        <v>98.930858414632652</v>
      </c>
      <c r="K20">
        <v>101.60077379952021</v>
      </c>
      <c r="L20">
        <v>98.395146182664433</v>
      </c>
      <c r="M20">
        <v>105.35961920108821</v>
      </c>
      <c r="N20">
        <v>89.703228865677247</v>
      </c>
      <c r="O20">
        <v>89.066263026836083</v>
      </c>
      <c r="P20">
        <v>99.709465394150655</v>
      </c>
      <c r="Q20">
        <v>79.699787467874401</v>
      </c>
      <c r="R20">
        <v>82.37292766462555</v>
      </c>
    </row>
    <row r="21" spans="1:18" x14ac:dyDescent="0.2">
      <c r="A21" t="s">
        <v>14</v>
      </c>
      <c r="B21" t="s">
        <v>27</v>
      </c>
      <c r="C21">
        <v>97.815470025392173</v>
      </c>
      <c r="D21">
        <v>102.98187810252095</v>
      </c>
      <c r="E21">
        <v>93.961175836857649</v>
      </c>
      <c r="F21">
        <v>88.492458002755242</v>
      </c>
      <c r="G21">
        <v>81.473114032578167</v>
      </c>
      <c r="H21">
        <v>76.57100792790267</v>
      </c>
      <c r="I21">
        <v>72.722756157929226</v>
      </c>
      <c r="J21">
        <v>54.67168248877465</v>
      </c>
      <c r="K21">
        <v>59.091719275364618</v>
      </c>
      <c r="L21">
        <v>52.784696284119214</v>
      </c>
      <c r="M21">
        <v>52.812785572522351</v>
      </c>
      <c r="N21">
        <v>40.463112620428568</v>
      </c>
      <c r="O21">
        <v>39.807219271678292</v>
      </c>
      <c r="P21">
        <v>42.064420104678078</v>
      </c>
      <c r="Q21">
        <v>32.793782706578135</v>
      </c>
      <c r="R21">
        <v>33.250549589833732</v>
      </c>
    </row>
    <row r="22" spans="1:18" x14ac:dyDescent="0.2">
      <c r="A22" t="s">
        <v>14</v>
      </c>
      <c r="B22" t="s">
        <v>28</v>
      </c>
      <c r="C22">
        <v>154.44747144807926</v>
      </c>
      <c r="D22">
        <v>166.11443037658688</v>
      </c>
      <c r="E22">
        <v>156.79086151310165</v>
      </c>
      <c r="F22">
        <v>149.64410875260472</v>
      </c>
      <c r="G22">
        <v>144.86580897810177</v>
      </c>
      <c r="H22">
        <v>138.83960360183647</v>
      </c>
      <c r="I22">
        <v>135.48380884778007</v>
      </c>
      <c r="J22">
        <v>108.95714638296405</v>
      </c>
      <c r="K22">
        <v>119.49801485312773</v>
      </c>
      <c r="L22">
        <v>113.86329809268329</v>
      </c>
      <c r="M22">
        <v>124.11354843727226</v>
      </c>
      <c r="N22">
        <v>105.03992000445201</v>
      </c>
      <c r="O22">
        <v>109.43727960606401</v>
      </c>
      <c r="P22">
        <v>118.74894024446034</v>
      </c>
      <c r="Q22">
        <v>94.781924936654747</v>
      </c>
      <c r="R22">
        <v>98.416877598675512</v>
      </c>
    </row>
    <row r="23" spans="1:18" x14ac:dyDescent="0.2">
      <c r="A23" t="s">
        <v>14</v>
      </c>
      <c r="B23" t="s">
        <v>29</v>
      </c>
      <c r="C23">
        <v>2.4786944738844161</v>
      </c>
      <c r="D23">
        <v>2.482951096614511</v>
      </c>
      <c r="E23">
        <v>2.5162983436629647</v>
      </c>
      <c r="F23">
        <v>2.2011923057519125</v>
      </c>
      <c r="G23">
        <v>2.5214412118835461</v>
      </c>
      <c r="H23">
        <v>2.2234977682368289</v>
      </c>
      <c r="I23">
        <v>1.9264849052615403</v>
      </c>
      <c r="J23">
        <v>2.1602746767291459</v>
      </c>
      <c r="K23">
        <v>1.4116774886988748</v>
      </c>
      <c r="L23">
        <v>1.6009642666173729</v>
      </c>
      <c r="M23">
        <v>1.9208740179190587</v>
      </c>
      <c r="N23">
        <v>1.9722685186182516</v>
      </c>
      <c r="O23">
        <v>2.0318054725502921</v>
      </c>
      <c r="P23">
        <v>2.0177374230295331</v>
      </c>
      <c r="Q23">
        <v>1.7453816996828178</v>
      </c>
      <c r="R23">
        <v>1.8005910929545514</v>
      </c>
    </row>
    <row r="24" spans="1:18" x14ac:dyDescent="0.2">
      <c r="A24" t="s">
        <v>15</v>
      </c>
      <c r="B24" t="s">
        <v>19</v>
      </c>
      <c r="C24">
        <v>48.324077153505243</v>
      </c>
      <c r="D24">
        <v>51.857505436696357</v>
      </c>
      <c r="E24">
        <v>52.102255391040345</v>
      </c>
      <c r="F24">
        <v>55.613440398070395</v>
      </c>
      <c r="G24">
        <v>57.833716204809086</v>
      </c>
      <c r="H24">
        <v>58.462772104201036</v>
      </c>
      <c r="I24">
        <v>58.635904247218953</v>
      </c>
      <c r="J24">
        <v>55.460887471308503</v>
      </c>
      <c r="K24">
        <v>50.536133938203058</v>
      </c>
      <c r="L24">
        <v>50.510524202981841</v>
      </c>
      <c r="M24">
        <v>55.168142043794333</v>
      </c>
      <c r="N24">
        <v>45.273462819074183</v>
      </c>
      <c r="O24">
        <v>43.232781717425965</v>
      </c>
      <c r="P24">
        <v>38.778608071544461</v>
      </c>
      <c r="Q24">
        <v>38.196698943931253</v>
      </c>
      <c r="R24">
        <v>38.608707685074293</v>
      </c>
    </row>
    <row r="25" spans="1:18" x14ac:dyDescent="0.2">
      <c r="A25" t="s">
        <v>15</v>
      </c>
      <c r="B25" t="s">
        <v>20</v>
      </c>
      <c r="C25">
        <v>54.267418433108723</v>
      </c>
      <c r="D25">
        <v>58.713678585187679</v>
      </c>
      <c r="E25">
        <v>62.608382666603674</v>
      </c>
      <c r="F25">
        <v>56.437151967177421</v>
      </c>
      <c r="G25">
        <v>67.452569032699571</v>
      </c>
      <c r="H25">
        <v>69.152337714717277</v>
      </c>
      <c r="I25">
        <v>69.713661063542602</v>
      </c>
      <c r="J25">
        <v>60.047748136462303</v>
      </c>
      <c r="K25">
        <v>58.847280357076038</v>
      </c>
      <c r="L25">
        <v>59.716245571652372</v>
      </c>
      <c r="M25">
        <v>63.072485559466081</v>
      </c>
      <c r="N25">
        <v>53.568199763790709</v>
      </c>
      <c r="O25">
        <v>50.644886770089173</v>
      </c>
      <c r="P25">
        <v>47.216172007215398</v>
      </c>
      <c r="Q25">
        <v>46.178879169241348</v>
      </c>
      <c r="R25">
        <v>48.04004839221723</v>
      </c>
    </row>
    <row r="26" spans="1:18" x14ac:dyDescent="0.2">
      <c r="A26" t="s">
        <v>15</v>
      </c>
      <c r="B26" t="s">
        <v>21</v>
      </c>
      <c r="C26">
        <v>45.810196208014098</v>
      </c>
      <c r="D26">
        <v>48.413854277119597</v>
      </c>
      <c r="E26">
        <v>49.640670345554547</v>
      </c>
      <c r="F26">
        <v>53.930560652634242</v>
      </c>
      <c r="G26">
        <v>56.43888355857716</v>
      </c>
      <c r="H26">
        <v>57.113229107275288</v>
      </c>
      <c r="I26">
        <v>56.518887942447464</v>
      </c>
      <c r="J26">
        <v>54.352523603407676</v>
      </c>
      <c r="K26">
        <v>50.922835643787437</v>
      </c>
      <c r="L26">
        <v>51.111002411479873</v>
      </c>
      <c r="M26">
        <v>52.592225672008446</v>
      </c>
      <c r="N26">
        <v>44.149109726350289</v>
      </c>
      <c r="O26">
        <v>42.304538612459098</v>
      </c>
      <c r="P26">
        <v>39.147843643975492</v>
      </c>
      <c r="Q26">
        <v>38.007893934013197</v>
      </c>
      <c r="R26">
        <v>39.21241833699051</v>
      </c>
    </row>
    <row r="27" spans="1:18" x14ac:dyDescent="0.2">
      <c r="A27" t="s">
        <v>15</v>
      </c>
      <c r="B27" t="s">
        <v>22</v>
      </c>
      <c r="C27">
        <v>47.031817098973427</v>
      </c>
      <c r="D27">
        <v>49.704921746316934</v>
      </c>
      <c r="E27">
        <v>49.138052932281497</v>
      </c>
      <c r="F27">
        <v>55.368674071898234</v>
      </c>
      <c r="G27">
        <v>62.135263900519931</v>
      </c>
      <c r="H27">
        <v>60.335774742803295</v>
      </c>
      <c r="I27">
        <v>58.026047513334106</v>
      </c>
      <c r="J27">
        <v>55.417818487134298</v>
      </c>
      <c r="K27">
        <v>51.352396625668867</v>
      </c>
      <c r="L27">
        <v>51.753990368225523</v>
      </c>
      <c r="M27">
        <v>55.535214807003769</v>
      </c>
      <c r="N27">
        <v>45.308754539973741</v>
      </c>
      <c r="O27">
        <v>43.387081598449882</v>
      </c>
      <c r="P27">
        <v>40.120442161691244</v>
      </c>
      <c r="Q27">
        <v>38.923844182864492</v>
      </c>
      <c r="R27">
        <v>40.12398188760973</v>
      </c>
    </row>
    <row r="28" spans="1:18" x14ac:dyDescent="0.2">
      <c r="A28" t="s">
        <v>15</v>
      </c>
      <c r="B28" t="s">
        <v>23</v>
      </c>
      <c r="C28">
        <v>44.092328763374468</v>
      </c>
      <c r="D28">
        <v>46.501232471961892</v>
      </c>
      <c r="E28">
        <v>49.409495554171585</v>
      </c>
      <c r="F28">
        <v>52.357153744482652</v>
      </c>
      <c r="G28">
        <v>50.732376911025867</v>
      </c>
      <c r="H28">
        <v>53.442230645214934</v>
      </c>
      <c r="I28">
        <v>54.251689402390603</v>
      </c>
      <c r="J28">
        <v>52.783401139827525</v>
      </c>
      <c r="K28">
        <v>47.439750379910805</v>
      </c>
      <c r="L28">
        <v>47.388850465694581</v>
      </c>
      <c r="M28">
        <v>53.16571228336727</v>
      </c>
      <c r="N28">
        <v>42.447221558955285</v>
      </c>
      <c r="O28">
        <v>40.763578437028762</v>
      </c>
      <c r="P28">
        <v>37.752773624296118</v>
      </c>
      <c r="Q28">
        <v>36.680630814918516</v>
      </c>
      <c r="R28">
        <v>37.896544430206255</v>
      </c>
    </row>
    <row r="29" spans="1:18" x14ac:dyDescent="0.2">
      <c r="A29" t="s">
        <v>15</v>
      </c>
      <c r="B29" t="s">
        <v>24</v>
      </c>
      <c r="C29">
        <v>56.893319660195978</v>
      </c>
      <c r="D29">
        <v>60.126910409206367</v>
      </c>
      <c r="E29">
        <v>61.650494133276354</v>
      </c>
      <c r="F29">
        <v>66.97824272029122</v>
      </c>
      <c r="G29">
        <v>70.093451131430768</v>
      </c>
      <c r="H29">
        <v>70.930960147979661</v>
      </c>
      <c r="I29">
        <v>70.192795362247125</v>
      </c>
      <c r="J29">
        <v>67.502337985202203</v>
      </c>
      <c r="K29">
        <v>61.694712898168461</v>
      </c>
      <c r="L29">
        <v>64.649236642463606</v>
      </c>
      <c r="M29">
        <v>65.362636524243356</v>
      </c>
      <c r="N29">
        <v>54.583319724040905</v>
      </c>
      <c r="O29">
        <v>51.969764228198045</v>
      </c>
      <c r="P29">
        <v>47.774115989850408</v>
      </c>
      <c r="Q29">
        <v>46.086370362453998</v>
      </c>
      <c r="R29">
        <v>47.251446314286987</v>
      </c>
    </row>
    <row r="30" spans="1:18" x14ac:dyDescent="0.2">
      <c r="A30" t="s">
        <v>15</v>
      </c>
      <c r="B30" t="s">
        <v>25</v>
      </c>
      <c r="C30">
        <v>0</v>
      </c>
      <c r="D30">
        <v>0</v>
      </c>
      <c r="E30">
        <v>0</v>
      </c>
      <c r="F30">
        <v>0</v>
      </c>
      <c r="G30">
        <v>0</v>
      </c>
      <c r="H30">
        <v>46.291686320810513</v>
      </c>
      <c r="I30">
        <v>45.812023099665304</v>
      </c>
      <c r="J30">
        <v>44.052768655009395</v>
      </c>
      <c r="K30">
        <v>40.263586964732269</v>
      </c>
      <c r="L30">
        <v>40.85775792548263</v>
      </c>
      <c r="M30">
        <v>43.844420264940844</v>
      </c>
      <c r="N30">
        <v>35.722243699125563</v>
      </c>
      <c r="O30">
        <v>34.241204455208567</v>
      </c>
      <c r="P30">
        <v>31.707200337484736</v>
      </c>
      <c r="Q30">
        <v>30.807333943891507</v>
      </c>
      <c r="R30">
        <v>31.828396982833862</v>
      </c>
    </row>
    <row r="31" spans="1:18" x14ac:dyDescent="0.2">
      <c r="A31" t="s">
        <v>15</v>
      </c>
      <c r="B31" t="s">
        <v>26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">
      <c r="A32" t="s">
        <v>15</v>
      </c>
      <c r="B32" t="s">
        <v>27</v>
      </c>
      <c r="C32">
        <v>25.647311580281588</v>
      </c>
      <c r="D32">
        <v>27.730936158936952</v>
      </c>
      <c r="E32">
        <v>27.715464095912196</v>
      </c>
      <c r="F32">
        <v>29.337431174124415</v>
      </c>
      <c r="G32">
        <v>29.894743031319255</v>
      </c>
      <c r="H32">
        <v>29.329644329066699</v>
      </c>
      <c r="I32">
        <v>28.670783446599838</v>
      </c>
      <c r="J32">
        <v>26.464297831004526</v>
      </c>
      <c r="K32">
        <v>23.714285993226344</v>
      </c>
      <c r="L32">
        <v>23.200118064088329</v>
      </c>
      <c r="M32">
        <v>23.917598740394165</v>
      </c>
      <c r="N32">
        <v>18.239624711885451</v>
      </c>
      <c r="O32">
        <v>17.230748210063538</v>
      </c>
      <c r="P32">
        <v>14.998855365716347</v>
      </c>
      <c r="Q32">
        <v>14.261684655152592</v>
      </c>
      <c r="R32">
        <v>14.033381232069932</v>
      </c>
    </row>
    <row r="33" spans="1:18" x14ac:dyDescent="0.2">
      <c r="A33" t="s">
        <v>15</v>
      </c>
      <c r="B33" t="s">
        <v>28</v>
      </c>
      <c r="C33">
        <v>40.495652963272292</v>
      </c>
      <c r="D33">
        <v>47.309402214084095</v>
      </c>
      <c r="E33">
        <v>45.588921315620453</v>
      </c>
      <c r="F33">
        <v>47.910344062245088</v>
      </c>
      <c r="G33">
        <v>49.777507023159814</v>
      </c>
      <c r="H33">
        <v>51.495074518874389</v>
      </c>
      <c r="I33">
        <v>55.080071914162353</v>
      </c>
      <c r="J33">
        <v>50.663329002330983</v>
      </c>
      <c r="K33">
        <v>45.513603522377622</v>
      </c>
      <c r="L33">
        <v>42.879395913087841</v>
      </c>
      <c r="M33">
        <v>51.36026524689057</v>
      </c>
      <c r="N33">
        <v>42.455633561809258</v>
      </c>
      <c r="O33">
        <v>40.46963670494867</v>
      </c>
      <c r="P33">
        <v>33.445035982812293</v>
      </c>
      <c r="Q33">
        <v>35.05855465017153</v>
      </c>
      <c r="R33">
        <v>34.287764171295933</v>
      </c>
    </row>
    <row r="34" spans="1:18" x14ac:dyDescent="0.2">
      <c r="A34" t="s">
        <v>15</v>
      </c>
      <c r="B34" t="s">
        <v>29</v>
      </c>
      <c r="C34">
        <v>0.48543096194163499</v>
      </c>
      <c r="D34">
        <v>1.2069594366512508</v>
      </c>
      <c r="E34">
        <v>0.79218167300263065</v>
      </c>
      <c r="F34">
        <v>0.60149170161814425</v>
      </c>
      <c r="G34">
        <v>0.57012286632950104</v>
      </c>
      <c r="H34">
        <v>0.76422317786729266</v>
      </c>
      <c r="I34">
        <v>1.4188526638454571</v>
      </c>
      <c r="J34">
        <v>1.0161850657476326</v>
      </c>
      <c r="K34">
        <v>0.81263373163681185</v>
      </c>
      <c r="L34">
        <v>0.28211987295241292</v>
      </c>
      <c r="M34">
        <v>1.1500259576061296</v>
      </c>
      <c r="N34">
        <v>1.0948633616012986</v>
      </c>
      <c r="O34">
        <v>0.97665527297255517</v>
      </c>
      <c r="P34">
        <v>0.22013242755088383</v>
      </c>
      <c r="Q34">
        <v>0.62591468189644872</v>
      </c>
      <c r="R34">
        <v>0.2851708502254357</v>
      </c>
    </row>
    <row r="35" spans="1:18" x14ac:dyDescent="0.2">
      <c r="A35" t="s">
        <v>17</v>
      </c>
      <c r="B35" t="s">
        <v>19</v>
      </c>
      <c r="C35">
        <v>92.982621276899124</v>
      </c>
      <c r="D35">
        <v>98.649427209069756</v>
      </c>
      <c r="E35">
        <v>96.012665060495038</v>
      </c>
      <c r="F35">
        <v>109.66834564200448</v>
      </c>
      <c r="G35">
        <v>105.0243004546717</v>
      </c>
      <c r="H35">
        <v>116.18488138038262</v>
      </c>
      <c r="I35">
        <v>106.3735328718394</v>
      </c>
      <c r="J35">
        <v>103.98777551932693</v>
      </c>
      <c r="K35">
        <v>108.37318306260603</v>
      </c>
      <c r="L35">
        <v>108.36694399158075</v>
      </c>
      <c r="M35">
        <v>113.53868942209331</v>
      </c>
      <c r="N35">
        <v>95.596196668195148</v>
      </c>
      <c r="O35">
        <v>104.78109961419302</v>
      </c>
      <c r="P35">
        <v>103.31257548168131</v>
      </c>
      <c r="Q35">
        <v>78.486647937095086</v>
      </c>
      <c r="R35">
        <v>92.808503985064775</v>
      </c>
    </row>
    <row r="36" spans="1:18" x14ac:dyDescent="0.2">
      <c r="A36" t="s">
        <v>17</v>
      </c>
      <c r="B36" t="s">
        <v>20</v>
      </c>
      <c r="C36">
        <v>103.82236403031361</v>
      </c>
      <c r="D36">
        <v>124.90976213469705</v>
      </c>
      <c r="E36">
        <v>111.28009807298902</v>
      </c>
      <c r="F36">
        <v>151.22573064566268</v>
      </c>
      <c r="G36">
        <v>121.71190185903501</v>
      </c>
      <c r="H36">
        <v>127.62609115615231</v>
      </c>
      <c r="I36">
        <v>128.47838289519777</v>
      </c>
      <c r="J36">
        <v>117.55335668912802</v>
      </c>
      <c r="K36">
        <v>121.45083905231822</v>
      </c>
      <c r="L36">
        <v>122.23674407306636</v>
      </c>
      <c r="M36">
        <v>120.10471591001583</v>
      </c>
      <c r="N36">
        <v>120.13723616964748</v>
      </c>
      <c r="O36">
        <v>121.77362007648121</v>
      </c>
      <c r="P36">
        <v>0</v>
      </c>
      <c r="Q36">
        <v>0</v>
      </c>
      <c r="R36">
        <v>0</v>
      </c>
    </row>
    <row r="37" spans="1:18" x14ac:dyDescent="0.2">
      <c r="A37" t="s">
        <v>17</v>
      </c>
      <c r="B37" t="s">
        <v>21</v>
      </c>
      <c r="C37">
        <v>91.829634527539454</v>
      </c>
      <c r="D37">
        <v>95.60157039376918</v>
      </c>
      <c r="E37">
        <v>95.743728166608477</v>
      </c>
      <c r="F37">
        <v>104.37209719103593</v>
      </c>
      <c r="G37">
        <v>104.68397849627675</v>
      </c>
      <c r="H37">
        <v>110.56353922100344</v>
      </c>
      <c r="I37">
        <v>104.26752692632452</v>
      </c>
      <c r="J37">
        <v>100.92294701478922</v>
      </c>
      <c r="K37">
        <v>102.53461674744233</v>
      </c>
      <c r="L37">
        <v>103.18017059263208</v>
      </c>
      <c r="M37">
        <v>108.89344298230687</v>
      </c>
      <c r="N37">
        <v>93.507230014847252</v>
      </c>
      <c r="O37">
        <v>101.89033365766775</v>
      </c>
      <c r="P37">
        <v>100.95719143978791</v>
      </c>
      <c r="Q37">
        <v>76.800851106511502</v>
      </c>
      <c r="R37">
        <v>90.153147103947404</v>
      </c>
    </row>
    <row r="38" spans="1:18" x14ac:dyDescent="0.2">
      <c r="A38" t="s">
        <v>17</v>
      </c>
      <c r="B38" t="s">
        <v>22</v>
      </c>
      <c r="C38">
        <v>92.162228796628852</v>
      </c>
      <c r="D38">
        <v>101.44238306940414</v>
      </c>
      <c r="E38">
        <v>96.440450612007268</v>
      </c>
      <c r="F38">
        <v>105.28605145542261</v>
      </c>
      <c r="G38">
        <v>109.28907781975909</v>
      </c>
      <c r="H38">
        <v>115.66423025707182</v>
      </c>
      <c r="I38">
        <v>105.20482484371877</v>
      </c>
      <c r="J38">
        <v>101.88718906436489</v>
      </c>
      <c r="K38">
        <v>105.26881137583347</v>
      </c>
      <c r="L38">
        <v>105.93153451236788</v>
      </c>
      <c r="M38">
        <v>109.01449124386181</v>
      </c>
      <c r="N38">
        <v>99.164203574329704</v>
      </c>
      <c r="O38">
        <v>104.51006862379106</v>
      </c>
      <c r="P38">
        <v>103.47382658566914</v>
      </c>
      <c r="Q38">
        <v>78.641051063811688</v>
      </c>
      <c r="R38">
        <v>92.255157792109131</v>
      </c>
    </row>
    <row r="39" spans="1:18" x14ac:dyDescent="0.2">
      <c r="A39" t="s">
        <v>17</v>
      </c>
      <c r="B39" t="s">
        <v>23</v>
      </c>
      <c r="C39">
        <v>89.060899155213988</v>
      </c>
      <c r="D39">
        <v>93.757888959856885</v>
      </c>
      <c r="E39">
        <v>90.344862880918726</v>
      </c>
      <c r="F39">
        <v>99.686434163149173</v>
      </c>
      <c r="G39">
        <v>101.46925546080992</v>
      </c>
      <c r="H39">
        <v>108.50783420243005</v>
      </c>
      <c r="I39">
        <v>98.56160338283712</v>
      </c>
      <c r="J39">
        <v>95.45184542429007</v>
      </c>
      <c r="K39">
        <v>93.444024287960914</v>
      </c>
      <c r="L39">
        <v>96.721403131232975</v>
      </c>
      <c r="M39">
        <v>105.10826348743214</v>
      </c>
      <c r="N39">
        <v>97.751483127954629</v>
      </c>
      <c r="O39">
        <v>97.655923728864252</v>
      </c>
      <c r="P39">
        <v>97.641642951456149</v>
      </c>
      <c r="Q39">
        <v>73.887050821990954</v>
      </c>
      <c r="R39">
        <v>87.260003607730795</v>
      </c>
    </row>
    <row r="40" spans="1:18" x14ac:dyDescent="0.2">
      <c r="A40" t="s">
        <v>17</v>
      </c>
      <c r="B40" t="s">
        <v>24</v>
      </c>
      <c r="C40">
        <v>114.48498093075831</v>
      </c>
      <c r="D40">
        <v>116.09188201339748</v>
      </c>
      <c r="E40">
        <v>116.66186219569487</v>
      </c>
      <c r="F40">
        <v>160.49739377191625</v>
      </c>
      <c r="G40">
        <v>100.42855132985346</v>
      </c>
      <c r="H40">
        <v>139.9163904300373</v>
      </c>
      <c r="I40">
        <v>127.2638932227848</v>
      </c>
      <c r="J40">
        <v>123.25059679958505</v>
      </c>
      <c r="K40">
        <v>144.69917158766955</v>
      </c>
      <c r="L40">
        <v>136.81348340399211</v>
      </c>
      <c r="M40">
        <v>135.23857327785822</v>
      </c>
      <c r="N40">
        <v>86.878848077780262</v>
      </c>
      <c r="O40">
        <v>127.3054288892359</v>
      </c>
      <c r="P40">
        <v>122.35440673683375</v>
      </c>
      <c r="Q40">
        <v>93.60455122267129</v>
      </c>
      <c r="R40">
        <v>108.54131537867023</v>
      </c>
    </row>
    <row r="41" spans="1:18" x14ac:dyDescent="0.2">
      <c r="A41" t="s">
        <v>17</v>
      </c>
      <c r="B41" t="s">
        <v>25</v>
      </c>
      <c r="C41">
        <v>74.427549485815987</v>
      </c>
      <c r="D41">
        <v>77.986367103025245</v>
      </c>
      <c r="E41">
        <v>78.107101834910281</v>
      </c>
      <c r="F41">
        <v>86.230332588273129</v>
      </c>
      <c r="G41">
        <v>83.261961657839137</v>
      </c>
      <c r="H41">
        <v>85.917719911705802</v>
      </c>
      <c r="I41">
        <v>85.521761296653054</v>
      </c>
      <c r="J41">
        <v>86.465998632517341</v>
      </c>
      <c r="K41">
        <v>86.867226047993242</v>
      </c>
      <c r="L41">
        <v>87.452948555966685</v>
      </c>
      <c r="M41">
        <v>76.864065234297911</v>
      </c>
      <c r="N41">
        <v>77.146260901684229</v>
      </c>
      <c r="O41">
        <v>88.284125011783061</v>
      </c>
      <c r="P41">
        <v>81.825534581526483</v>
      </c>
      <c r="Q41">
        <v>40.02703925729417</v>
      </c>
      <c r="R41">
        <v>73.263607017301766</v>
      </c>
    </row>
    <row r="42" spans="1:18" x14ac:dyDescent="0.2">
      <c r="A42" t="s">
        <v>17</v>
      </c>
      <c r="B42" t="s">
        <v>26</v>
      </c>
      <c r="C42">
        <v>0</v>
      </c>
      <c r="D42">
        <v>0</v>
      </c>
      <c r="E42">
        <v>0</v>
      </c>
      <c r="F42">
        <v>0</v>
      </c>
      <c r="G42">
        <v>79.109658904638721</v>
      </c>
      <c r="H42">
        <v>86.748216990306773</v>
      </c>
      <c r="I42">
        <v>78.903424807863729</v>
      </c>
      <c r="J42">
        <v>76.415357015172603</v>
      </c>
      <c r="K42">
        <v>78.951074977406165</v>
      </c>
      <c r="L42">
        <v>79.448784862749235</v>
      </c>
      <c r="M42">
        <v>83.848001525306827</v>
      </c>
      <c r="N42">
        <v>72.169291121154359</v>
      </c>
      <c r="O42">
        <v>79.231227752627888</v>
      </c>
      <c r="P42">
        <v>79.176159982111812</v>
      </c>
      <c r="Q42">
        <v>61.918719903385259</v>
      </c>
      <c r="R42">
        <v>70.984803361813931</v>
      </c>
    </row>
    <row r="43" spans="1:18" x14ac:dyDescent="0.2">
      <c r="A43" t="s">
        <v>17</v>
      </c>
      <c r="B43" t="s">
        <v>27</v>
      </c>
      <c r="C43">
        <v>53.507738580701734</v>
      </c>
      <c r="D43">
        <v>55.991474448477206</v>
      </c>
      <c r="E43">
        <v>53.097482238838673</v>
      </c>
      <c r="F43">
        <v>59.177670119165583</v>
      </c>
      <c r="G43">
        <v>54.1966535299714</v>
      </c>
      <c r="H43">
        <v>56.723683559122776</v>
      </c>
      <c r="I43">
        <v>51.059198465161053</v>
      </c>
      <c r="J43">
        <v>46.868660658509853</v>
      </c>
      <c r="K43">
        <v>46.368866701253751</v>
      </c>
      <c r="L43">
        <v>42.97709331579761</v>
      </c>
      <c r="M43">
        <v>40.096201186202997</v>
      </c>
      <c r="N43">
        <v>32.327976095811543</v>
      </c>
      <c r="O43">
        <v>34.426710953144088</v>
      </c>
      <c r="P43">
        <v>32.932281352434664</v>
      </c>
      <c r="Q43">
        <v>25.068864141208785</v>
      </c>
      <c r="R43">
        <v>29.711127524123928</v>
      </c>
    </row>
    <row r="44" spans="1:18" x14ac:dyDescent="0.2">
      <c r="A44" t="s">
        <v>17</v>
      </c>
      <c r="B44" t="s">
        <v>28</v>
      </c>
      <c r="C44">
        <v>91.652751321677442</v>
      </c>
      <c r="D44">
        <v>97.847671842047149</v>
      </c>
      <c r="E44">
        <v>94.692379774416196</v>
      </c>
      <c r="F44">
        <v>110.48643695457289</v>
      </c>
      <c r="G44">
        <v>116.22246872558424</v>
      </c>
      <c r="H44">
        <v>127.56275828383075</v>
      </c>
      <c r="I44">
        <v>109.20768602571179</v>
      </c>
      <c r="J44">
        <v>95.411054257677861</v>
      </c>
      <c r="K44">
        <v>99.191098437844872</v>
      </c>
      <c r="L44">
        <v>99.667637714680154</v>
      </c>
      <c r="M44">
        <v>110.75769384320949</v>
      </c>
      <c r="N44">
        <v>103.65892778651524</v>
      </c>
      <c r="O44">
        <v>101.49990857474775</v>
      </c>
      <c r="P44">
        <v>107.7048618874456</v>
      </c>
      <c r="Q44">
        <v>78.895006759361991</v>
      </c>
      <c r="R44">
        <v>116.49100056125673</v>
      </c>
    </row>
    <row r="45" spans="1:18" x14ac:dyDescent="0.2">
      <c r="A45" t="s">
        <v>17</v>
      </c>
      <c r="B45" t="s">
        <v>29</v>
      </c>
      <c r="C45">
        <v>1.6009805832628017</v>
      </c>
      <c r="D45">
        <v>1.6282064063963304</v>
      </c>
      <c r="E45">
        <v>1.6805792148836538</v>
      </c>
      <c r="F45">
        <v>1.9725358089425271</v>
      </c>
      <c r="G45">
        <v>2.4644139571077814</v>
      </c>
      <c r="H45">
        <v>2.3626543950511785</v>
      </c>
      <c r="I45">
        <v>1.9156099969187559</v>
      </c>
      <c r="J45">
        <v>1.1659207747251992</v>
      </c>
      <c r="K45">
        <v>1.1451946464451026</v>
      </c>
      <c r="L45">
        <v>1.0557782353192964</v>
      </c>
      <c r="M45">
        <v>1.2524042483521087</v>
      </c>
      <c r="N45">
        <v>1.4465534840406673</v>
      </c>
      <c r="O45">
        <v>0.93465261577153758</v>
      </c>
      <c r="P45">
        <v>0.99663874448310374</v>
      </c>
      <c r="Q45">
        <v>0.65601530114044226</v>
      </c>
      <c r="R45">
        <v>1.4661792673372798</v>
      </c>
    </row>
    <row r="46" spans="1:18" x14ac:dyDescent="0.2">
      <c r="A46" t="s">
        <v>16</v>
      </c>
      <c r="B46" t="s">
        <v>19</v>
      </c>
      <c r="C46">
        <v>151.34849608065113</v>
      </c>
      <c r="D46">
        <v>155.87124527843892</v>
      </c>
      <c r="E46">
        <v>150.44618687288238</v>
      </c>
      <c r="F46">
        <v>154.21951994682155</v>
      </c>
      <c r="G46">
        <v>156.91938889314989</v>
      </c>
      <c r="H46">
        <v>147.40199643512682</v>
      </c>
      <c r="I46">
        <v>143.2373901993287</v>
      </c>
      <c r="J46">
        <v>135.69293968670314</v>
      </c>
      <c r="K46">
        <v>139.48432529039098</v>
      </c>
      <c r="L46">
        <v>131.59675491240887</v>
      </c>
      <c r="M46">
        <v>149.58796538874361</v>
      </c>
      <c r="N46">
        <v>105.54953162323623</v>
      </c>
      <c r="O46">
        <v>124.78920745185967</v>
      </c>
      <c r="P46">
        <v>125.25332644458376</v>
      </c>
      <c r="Q46">
        <v>96.742419467212713</v>
      </c>
      <c r="R46">
        <v>102.38384246216201</v>
      </c>
    </row>
    <row r="47" spans="1:18" x14ac:dyDescent="0.2">
      <c r="A47" t="s">
        <v>16</v>
      </c>
      <c r="B47" t="s">
        <v>20</v>
      </c>
      <c r="C47">
        <v>182.26125831355085</v>
      </c>
      <c r="D47">
        <v>187.55989148643772</v>
      </c>
      <c r="E47">
        <v>182.12511004701071</v>
      </c>
      <c r="F47">
        <v>184.91613776214541</v>
      </c>
      <c r="G47">
        <v>189.61872328176696</v>
      </c>
      <c r="H47">
        <v>177.51649829489369</v>
      </c>
      <c r="I47">
        <v>172.33596921840632</v>
      </c>
      <c r="J47">
        <v>162.94654701059929</v>
      </c>
      <c r="K47">
        <v>169.95914377676814</v>
      </c>
      <c r="L47">
        <v>162.81131452337971</v>
      </c>
      <c r="M47">
        <v>176.30625796180635</v>
      </c>
      <c r="N47">
        <v>137.61052941637189</v>
      </c>
      <c r="O47">
        <v>144.2526038912591</v>
      </c>
      <c r="P47">
        <v>148.15550738774544</v>
      </c>
      <c r="Q47">
        <v>121.53808812270451</v>
      </c>
      <c r="R47">
        <v>126.37228080208624</v>
      </c>
    </row>
    <row r="48" spans="1:18" x14ac:dyDescent="0.2">
      <c r="A48" t="s">
        <v>16</v>
      </c>
      <c r="B48" t="s">
        <v>21</v>
      </c>
      <c r="C48">
        <v>153.85710630816797</v>
      </c>
      <c r="D48">
        <v>158.3300197967869</v>
      </c>
      <c r="E48">
        <v>153.74118308144054</v>
      </c>
      <c r="F48">
        <v>156.09755355056788</v>
      </c>
      <c r="G48">
        <v>160.06784321829809</v>
      </c>
      <c r="H48">
        <v>149.85177155385571</v>
      </c>
      <c r="I48">
        <v>145.47744622044476</v>
      </c>
      <c r="J48">
        <v>137.55287372064586</v>
      </c>
      <c r="K48">
        <v>141.99113262862869</v>
      </c>
      <c r="L48">
        <v>133.29213822211176</v>
      </c>
      <c r="M48">
        <v>150.55236922941478</v>
      </c>
      <c r="N48">
        <v>108.1129010390449</v>
      </c>
      <c r="O48">
        <v>125.66574973676016</v>
      </c>
      <c r="P48">
        <v>126.06993704296833</v>
      </c>
      <c r="Q48">
        <v>100.20874126889657</v>
      </c>
      <c r="R48">
        <v>103.84195632395668</v>
      </c>
    </row>
    <row r="49" spans="1:18" x14ac:dyDescent="0.2">
      <c r="A49" t="s">
        <v>16</v>
      </c>
      <c r="B49" t="s">
        <v>22</v>
      </c>
      <c r="C49">
        <v>157.95989570166586</v>
      </c>
      <c r="D49">
        <v>162.55177892864634</v>
      </c>
      <c r="E49">
        <v>157.8418295164125</v>
      </c>
      <c r="F49">
        <v>160.26062640056517</v>
      </c>
      <c r="G49">
        <v>164.33626985667152</v>
      </c>
      <c r="H49">
        <v>153.84771493403159</v>
      </c>
      <c r="I49">
        <v>157.35610100095644</v>
      </c>
      <c r="J49">
        <v>139.33197555124656</v>
      </c>
      <c r="K49">
        <v>142.81736376411513</v>
      </c>
      <c r="L49">
        <v>136.84652221468895</v>
      </c>
      <c r="M49">
        <v>156.61194867595276</v>
      </c>
      <c r="N49">
        <v>116.08021230422585</v>
      </c>
      <c r="O49">
        <v>123.81577275436842</v>
      </c>
      <c r="P49">
        <v>130.41753017893794</v>
      </c>
      <c r="Q49">
        <v>106.00235959718417</v>
      </c>
      <c r="R49">
        <v>105.20166780128972</v>
      </c>
    </row>
    <row r="50" spans="1:18" x14ac:dyDescent="0.2">
      <c r="A50" t="s">
        <v>16</v>
      </c>
      <c r="B50" t="s">
        <v>23</v>
      </c>
      <c r="C50">
        <v>148.08730546547719</v>
      </c>
      <c r="D50">
        <v>152.40007323547064</v>
      </c>
      <c r="E50">
        <v>147.95448539503471</v>
      </c>
      <c r="F50">
        <v>150.25171894592776</v>
      </c>
      <c r="G50">
        <v>154.10292974130087</v>
      </c>
      <c r="H50">
        <v>144.23221477176216</v>
      </c>
      <c r="I50">
        <v>139.33955940089507</v>
      </c>
      <c r="J50">
        <v>132.54973279899289</v>
      </c>
      <c r="K50">
        <v>136.89588377183128</v>
      </c>
      <c r="L50">
        <v>128.19277423083844</v>
      </c>
      <c r="M50">
        <v>147.37485868164381</v>
      </c>
      <c r="N50">
        <v>101.58483655549259</v>
      </c>
      <c r="O50">
        <v>122.86621466057113</v>
      </c>
      <c r="P50">
        <v>122.78632640710224</v>
      </c>
      <c r="Q50">
        <v>93.44769292839942</v>
      </c>
      <c r="R50">
        <v>100.42594414663878</v>
      </c>
    </row>
    <row r="51" spans="1:18" x14ac:dyDescent="0.2">
      <c r="A51" t="s">
        <v>16</v>
      </c>
      <c r="B51" t="s">
        <v>24</v>
      </c>
      <c r="C51">
        <v>191.0796482067764</v>
      </c>
      <c r="D51">
        <v>196.6345911341333</v>
      </c>
      <c r="E51">
        <v>194.2357413456308</v>
      </c>
      <c r="F51">
        <v>192.20378681663544</v>
      </c>
      <c r="G51">
        <v>190.35547501387921</v>
      </c>
      <c r="H51">
        <v>186.10600026853922</v>
      </c>
      <c r="I51">
        <v>180.67457912765724</v>
      </c>
      <c r="J51">
        <v>170.831111915566</v>
      </c>
      <c r="K51">
        <v>176.34303468599637</v>
      </c>
      <c r="L51">
        <v>165.53997053940344</v>
      </c>
      <c r="M51">
        <v>189.94440087063305</v>
      </c>
      <c r="N51">
        <v>131.22021039898596</v>
      </c>
      <c r="O51">
        <v>155.05849587016471</v>
      </c>
      <c r="P51">
        <v>154.31887539294874</v>
      </c>
      <c r="Q51">
        <v>117.38439414938496</v>
      </c>
      <c r="R51">
        <v>124.16004112212399</v>
      </c>
    </row>
    <row r="52" spans="1:18" x14ac:dyDescent="0.2">
      <c r="A52" t="s">
        <v>16</v>
      </c>
      <c r="B52" t="s">
        <v>25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">
      <c r="A53" t="s">
        <v>16</v>
      </c>
      <c r="B53" t="s">
        <v>26</v>
      </c>
      <c r="C53">
        <v>118.46924728750727</v>
      </c>
      <c r="D53">
        <v>117.69052963225589</v>
      </c>
      <c r="E53">
        <v>122.53024139811684</v>
      </c>
      <c r="F53">
        <v>120.19577225352342</v>
      </c>
      <c r="G53">
        <v>123.25102953419606</v>
      </c>
      <c r="H53">
        <v>115.38511342625395</v>
      </c>
      <c r="I53">
        <v>112.01713649012933</v>
      </c>
      <c r="J53">
        <v>108.09704034455356</v>
      </c>
      <c r="K53">
        <v>107.09223929448834</v>
      </c>
      <c r="L53">
        <v>104.73074117374156</v>
      </c>
      <c r="M53">
        <v>106.95838979784014</v>
      </c>
      <c r="N53">
        <v>91.728293585187089</v>
      </c>
      <c r="O53">
        <v>94.118686584272453</v>
      </c>
      <c r="P53">
        <v>93.297704405405014</v>
      </c>
      <c r="Q53">
        <v>79.590666566090661</v>
      </c>
      <c r="R53">
        <v>81.224727041044886</v>
      </c>
    </row>
    <row r="54" spans="1:18" x14ac:dyDescent="0.2">
      <c r="A54" t="s">
        <v>16</v>
      </c>
      <c r="B54" t="s">
        <v>27</v>
      </c>
      <c r="C54">
        <v>88.176348759812896</v>
      </c>
      <c r="D54">
        <v>89.983366599370385</v>
      </c>
      <c r="E54">
        <v>85.667576705861009</v>
      </c>
      <c r="F54">
        <v>85.262610517081626</v>
      </c>
      <c r="G54">
        <v>85.594345608189741</v>
      </c>
      <c r="H54">
        <v>78.342594983105755</v>
      </c>
      <c r="I54">
        <v>74.33164587551957</v>
      </c>
      <c r="J54">
        <v>68.640799752681431</v>
      </c>
      <c r="K54">
        <v>69.102981071765242</v>
      </c>
      <c r="L54">
        <v>63.129019117936352</v>
      </c>
      <c r="M54">
        <v>69.799527293670707</v>
      </c>
      <c r="N54">
        <v>44.362979240070565</v>
      </c>
      <c r="O54">
        <v>49.195976111637528</v>
      </c>
      <c r="P54">
        <v>45.550323184107299</v>
      </c>
      <c r="Q54">
        <v>31.415761054222006</v>
      </c>
      <c r="R54">
        <v>31.507653997473721</v>
      </c>
    </row>
    <row r="55" spans="1:18" x14ac:dyDescent="0.2">
      <c r="A55" t="s">
        <v>16</v>
      </c>
      <c r="B55" t="s">
        <v>28</v>
      </c>
      <c r="C55">
        <v>139.22626516336246</v>
      </c>
      <c r="D55">
        <v>144.65951937417529</v>
      </c>
      <c r="E55">
        <v>137.22423710988994</v>
      </c>
      <c r="F55">
        <v>147.41799775530052</v>
      </c>
      <c r="G55">
        <v>147.20158427174817</v>
      </c>
      <c r="H55">
        <v>140.78855322521969</v>
      </c>
      <c r="I55">
        <v>137.246999355371</v>
      </c>
      <c r="J55">
        <v>130.80952294735965</v>
      </c>
      <c r="K55">
        <v>131.06970678867353</v>
      </c>
      <c r="L55">
        <v>125.55091515810444</v>
      </c>
      <c r="M55">
        <v>138.3333649801213</v>
      </c>
      <c r="N55">
        <v>101.83614583029726</v>
      </c>
      <c r="O55">
        <v>118.40687094634148</v>
      </c>
      <c r="P55">
        <v>118.64293190372442</v>
      </c>
      <c r="Q55">
        <v>94.581119965422317</v>
      </c>
      <c r="R55">
        <v>99.682082796539163</v>
      </c>
    </row>
    <row r="56" spans="1:18" x14ac:dyDescent="0.2">
      <c r="A56" t="s">
        <v>16</v>
      </c>
      <c r="B56" t="s">
        <v>29</v>
      </c>
      <c r="C56">
        <v>2.0264013783807044</v>
      </c>
      <c r="D56">
        <v>2.2366546764279875</v>
      </c>
      <c r="E56">
        <v>1.7204621230060244</v>
      </c>
      <c r="F56">
        <v>2.923260785200851</v>
      </c>
      <c r="G56">
        <v>2.3973893834068165</v>
      </c>
      <c r="H56">
        <v>2.7020525330294252</v>
      </c>
      <c r="I56">
        <v>2.710614317559211</v>
      </c>
      <c r="J56">
        <v>2.7252293982351974</v>
      </c>
      <c r="K56">
        <v>2.125020371365173</v>
      </c>
      <c r="L56">
        <v>2.3322290812516551</v>
      </c>
      <c r="M56">
        <v>1.7281806424735238</v>
      </c>
      <c r="N56">
        <v>2.0012362874349541</v>
      </c>
      <c r="O56">
        <v>1.8704238513495179</v>
      </c>
      <c r="P56">
        <v>1.7962373291185758</v>
      </c>
      <c r="Q56">
        <v>1.9318595883657872</v>
      </c>
      <c r="R56">
        <v>1.8361483716868707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7AAEC-7785-6D45-860D-38A4CFF43A61}">
  <dimension ref="A1:R41"/>
  <sheetViews>
    <sheetView workbookViewId="0">
      <selection activeCell="B4" sqref="B4"/>
    </sheetView>
  </sheetViews>
  <sheetFormatPr baseColWidth="10" defaultRowHeight="16" x14ac:dyDescent="0.2"/>
  <sheetData>
    <row r="1" spans="1:18" x14ac:dyDescent="0.2"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</row>
    <row r="2" spans="1:18" x14ac:dyDescent="0.2">
      <c r="A2" t="s">
        <v>4</v>
      </c>
      <c r="B2" t="s">
        <v>33</v>
      </c>
      <c r="C2">
        <v>2.3409369522941175</v>
      </c>
      <c r="D2">
        <v>2.3322914230903216</v>
      </c>
      <c r="E2">
        <v>2.323645583885054</v>
      </c>
      <c r="F2">
        <v>2.3149998647551162</v>
      </c>
      <c r="G2">
        <v>2.3410000457102504</v>
      </c>
      <c r="H2">
        <v>2.2950002515616044</v>
      </c>
      <c r="I2">
        <v>2.2979998006184328</v>
      </c>
      <c r="J2">
        <v>2.2950001918908445</v>
      </c>
      <c r="K2">
        <v>2.2909999533933405</v>
      </c>
      <c r="L2">
        <v>2.2800000763316208</v>
      </c>
      <c r="M2">
        <v>2.2780002093088645</v>
      </c>
      <c r="N2">
        <v>2.2729999793375621</v>
      </c>
      <c r="O2">
        <v>2.2751054424165167</v>
      </c>
      <c r="P2">
        <v>2.2781589945150609</v>
      </c>
      <c r="Q2">
        <v>2.278282507813433</v>
      </c>
      <c r="R2">
        <v>2.2837490534571625</v>
      </c>
    </row>
    <row r="3" spans="1:18" x14ac:dyDescent="0.2">
      <c r="A3" t="s">
        <v>4</v>
      </c>
      <c r="B3" t="s">
        <v>34</v>
      </c>
      <c r="C3">
        <v>51.76767803518149</v>
      </c>
      <c r="D3">
        <v>52.010404824631699</v>
      </c>
      <c r="E3">
        <v>52.269244108198365</v>
      </c>
      <c r="F3">
        <v>52.546415147092475</v>
      </c>
      <c r="G3">
        <v>52.037984079092105</v>
      </c>
      <c r="H3">
        <v>53.243825753850842</v>
      </c>
      <c r="I3">
        <v>53.268564316096452</v>
      </c>
      <c r="J3">
        <v>53.446601995147965</v>
      </c>
      <c r="K3">
        <v>53.654748142237835</v>
      </c>
      <c r="L3">
        <v>54.040712849297151</v>
      </c>
      <c r="M3">
        <v>54.218175651327172</v>
      </c>
      <c r="N3">
        <v>54.533439889057561</v>
      </c>
      <c r="O3">
        <v>54.634830405035665</v>
      </c>
      <c r="P3">
        <v>54.710148095453548</v>
      </c>
      <c r="Q3">
        <v>54.855228389171323</v>
      </c>
      <c r="R3">
        <v>54.866037601674464</v>
      </c>
    </row>
    <row r="4" spans="1:18" x14ac:dyDescent="0.2">
      <c r="A4" t="s">
        <v>4</v>
      </c>
      <c r="B4" t="s">
        <v>35</v>
      </c>
      <c r="C4">
        <v>121.18487044702088</v>
      </c>
      <c r="D4">
        <v>121.303421083944</v>
      </c>
      <c r="E4">
        <v>121.45519824502502</v>
      </c>
      <c r="F4">
        <v>121.64494395888528</v>
      </c>
      <c r="G4">
        <v>121.82092310782392</v>
      </c>
      <c r="H4">
        <v>122.19459349918991</v>
      </c>
      <c r="I4">
        <v>122.4111501776198</v>
      </c>
      <c r="J4">
        <v>122.65996183477817</v>
      </c>
      <c r="K4">
        <v>122.92302549319831</v>
      </c>
      <c r="L4">
        <v>123.21282942141272</v>
      </c>
      <c r="M4">
        <v>123.50901548206809</v>
      </c>
      <c r="N4">
        <v>123.95450774103402</v>
      </c>
      <c r="O4">
        <v>124.30000000000001</v>
      </c>
      <c r="P4">
        <v>124.63841597490851</v>
      </c>
      <c r="Q4">
        <v>124.97570730115986</v>
      </c>
      <c r="R4">
        <v>125.30026143976914</v>
      </c>
    </row>
    <row r="5" spans="1:18" x14ac:dyDescent="0.2">
      <c r="A5" t="s">
        <v>4</v>
      </c>
      <c r="B5" t="s">
        <v>36</v>
      </c>
      <c r="C5" t="s">
        <v>41</v>
      </c>
      <c r="D5">
        <v>53.734086785047175</v>
      </c>
      <c r="E5">
        <v>54.32992812120569</v>
      </c>
      <c r="F5">
        <v>55.134320217050515</v>
      </c>
      <c r="G5">
        <v>55.246488005156017</v>
      </c>
      <c r="H5">
        <v>56.585208517978522</v>
      </c>
      <c r="I5">
        <v>56.594852638381738</v>
      </c>
      <c r="J5">
        <v>56.864068342193811</v>
      </c>
      <c r="K5">
        <v>57.132623064199315</v>
      </c>
      <c r="L5">
        <v>57.522829352152357</v>
      </c>
      <c r="M5">
        <v>58.228224541171031</v>
      </c>
      <c r="N5">
        <v>59.347466404914314</v>
      </c>
      <c r="O5">
        <v>59.817321303508493</v>
      </c>
      <c r="P5">
        <v>60.089910480094233</v>
      </c>
      <c r="Q5">
        <v>60.310489237625319</v>
      </c>
      <c r="R5">
        <v>60.340643342859025</v>
      </c>
    </row>
    <row r="6" spans="1:18" x14ac:dyDescent="0.2">
      <c r="A6" t="s">
        <v>4</v>
      </c>
      <c r="B6" t="s">
        <v>37</v>
      </c>
      <c r="C6" t="s">
        <v>41</v>
      </c>
      <c r="D6">
        <v>125.32354973635651</v>
      </c>
      <c r="E6">
        <v>126.24349755163202</v>
      </c>
      <c r="F6">
        <v>127.63594384583722</v>
      </c>
      <c r="G6">
        <v>129.33203094540104</v>
      </c>
      <c r="H6">
        <v>129.86306778342654</v>
      </c>
      <c r="I6">
        <v>130.05496007903082</v>
      </c>
      <c r="J6">
        <v>130.5030477570289</v>
      </c>
      <c r="K6">
        <v>130.89083677731992</v>
      </c>
      <c r="L6">
        <v>131.15205531371817</v>
      </c>
      <c r="M6">
        <v>132.64390769247117</v>
      </c>
      <c r="N6">
        <v>134.8967899121069</v>
      </c>
      <c r="O6">
        <v>136.09071324838962</v>
      </c>
      <c r="P6">
        <v>136.8943700398315</v>
      </c>
      <c r="Q6">
        <v>137.40433266775207</v>
      </c>
      <c r="R6">
        <v>137.80288711925053</v>
      </c>
    </row>
    <row r="7" spans="1:18" x14ac:dyDescent="0.2">
      <c r="A7" t="s">
        <v>4</v>
      </c>
      <c r="B7" t="s">
        <v>38</v>
      </c>
      <c r="C7">
        <v>16295.39157798867</v>
      </c>
      <c r="D7">
        <v>16421.620712597338</v>
      </c>
      <c r="E7">
        <v>16412.886612836919</v>
      </c>
      <c r="F7">
        <v>16424.266643431933</v>
      </c>
      <c r="G7">
        <v>16615.393994853861</v>
      </c>
      <c r="H7">
        <v>16740.075895352737</v>
      </c>
      <c r="I7">
        <v>16880.434424642735</v>
      </c>
      <c r="J7">
        <v>17074.522883982336</v>
      </c>
      <c r="K7">
        <v>17229.888080704153</v>
      </c>
      <c r="L7">
        <v>17175.985430149067</v>
      </c>
      <c r="M7">
        <v>17499.49838121275</v>
      </c>
      <c r="N7">
        <v>17303.13373636024</v>
      </c>
      <c r="O7">
        <v>17286.020639175484</v>
      </c>
      <c r="P7">
        <v>17317.944614317479</v>
      </c>
      <c r="Q7">
        <v>17356.94038599425</v>
      </c>
      <c r="R7">
        <v>17424.178722971988</v>
      </c>
    </row>
    <row r="8" spans="1:18" x14ac:dyDescent="0.2">
      <c r="A8" t="s">
        <v>4</v>
      </c>
      <c r="B8" t="s">
        <v>39</v>
      </c>
      <c r="C8">
        <v>38146.484297016024</v>
      </c>
      <c r="D8">
        <v>38300.005141233145</v>
      </c>
      <c r="E8">
        <v>38137.731496724635</v>
      </c>
      <c r="F8">
        <v>38022.175058246896</v>
      </c>
      <c r="G8">
        <v>38896.638101446719</v>
      </c>
      <c r="H8">
        <v>38418.478390994882</v>
      </c>
      <c r="I8">
        <v>38791.234942181531</v>
      </c>
      <c r="J8">
        <v>39186.033295184083</v>
      </c>
      <c r="K8">
        <v>39473.67278986569</v>
      </c>
      <c r="L8">
        <v>39161.248091810681</v>
      </c>
      <c r="M8">
        <v>39863.860975202784</v>
      </c>
      <c r="N8">
        <v>39330.0226252219</v>
      </c>
      <c r="O8">
        <v>39327.519633912372</v>
      </c>
      <c r="P8">
        <v>39453.031289621023</v>
      </c>
      <c r="Q8">
        <v>39544.013670571228</v>
      </c>
      <c r="R8">
        <v>39792.451665855711</v>
      </c>
    </row>
    <row r="9" spans="1:18" x14ac:dyDescent="0.2">
      <c r="A9" t="s">
        <v>4</v>
      </c>
      <c r="B9" t="s">
        <v>40</v>
      </c>
      <c r="C9">
        <v>1.182565902550091</v>
      </c>
      <c r="D9">
        <v>1.1690513892452896</v>
      </c>
      <c r="E9">
        <v>1.1525739402900119</v>
      </c>
      <c r="F9">
        <v>1.1392468127304154</v>
      </c>
      <c r="G9">
        <v>1.1491189089311853</v>
      </c>
      <c r="H9">
        <v>1.1182777496619827</v>
      </c>
      <c r="I9">
        <v>1.1106481762217442</v>
      </c>
      <c r="J9">
        <v>1.1051620849503405</v>
      </c>
      <c r="K9">
        <v>1.1196413062198667</v>
      </c>
      <c r="L9">
        <v>1.136446497743663</v>
      </c>
      <c r="M9">
        <v>1.1563512865942847</v>
      </c>
      <c r="N9">
        <v>1.1456710396317313</v>
      </c>
      <c r="O9">
        <v>1.1616154417148099</v>
      </c>
      <c r="P9">
        <v>1.1728897892519119</v>
      </c>
      <c r="Q9">
        <v>1.1712433156877393</v>
      </c>
      <c r="R9">
        <v>1.1619796096923394</v>
      </c>
    </row>
    <row r="10" spans="1:18" x14ac:dyDescent="0.2">
      <c r="A10" t="s">
        <v>14</v>
      </c>
      <c r="B10" t="s">
        <v>33</v>
      </c>
      <c r="C10">
        <v>2.1544726991133945</v>
      </c>
      <c r="D10">
        <v>2.1467781797072165</v>
      </c>
      <c r="E10">
        <v>2.1390836359884893</v>
      </c>
      <c r="F10">
        <v>2.1313890757293579</v>
      </c>
      <c r="G10">
        <v>2.1236945319871379</v>
      </c>
      <c r="H10">
        <v>2.1160000040011226</v>
      </c>
      <c r="I10">
        <v>2.0960000258319726</v>
      </c>
      <c r="J10">
        <v>2.0790000199275087</v>
      </c>
      <c r="K10">
        <v>2.0549999900021696</v>
      </c>
      <c r="L10">
        <v>2.0459999940617806</v>
      </c>
      <c r="M10">
        <v>2.0300000163785215</v>
      </c>
      <c r="N10">
        <v>2.0189999819799702</v>
      </c>
      <c r="O10">
        <v>2.008999995048022</v>
      </c>
      <c r="P10">
        <v>2.0220000039674755</v>
      </c>
      <c r="Q10">
        <v>2.017999991005289</v>
      </c>
      <c r="R10">
        <v>2.0020000143004339</v>
      </c>
    </row>
    <row r="11" spans="1:18" x14ac:dyDescent="0.2">
      <c r="A11" t="s">
        <v>14</v>
      </c>
      <c r="B11" t="s">
        <v>34</v>
      </c>
      <c r="C11">
        <v>40.717447746702533</v>
      </c>
      <c r="D11">
        <v>41.032262033072392</v>
      </c>
      <c r="E11">
        <v>41.365747428239267</v>
      </c>
      <c r="F11">
        <v>41.711503297685347</v>
      </c>
      <c r="G11">
        <v>42.073787649349789</v>
      </c>
      <c r="H11">
        <v>42.451466166123936</v>
      </c>
      <c r="I11">
        <v>43.140107907767522</v>
      </c>
      <c r="J11">
        <v>43.780527429624961</v>
      </c>
      <c r="K11">
        <v>44.635496796151422</v>
      </c>
      <c r="L11">
        <v>45.108972234895298</v>
      </c>
      <c r="M11">
        <v>45.797733918270737</v>
      </c>
      <c r="N11">
        <v>46.334671192197398</v>
      </c>
      <c r="O11">
        <v>46.938775625903325</v>
      </c>
      <c r="P11">
        <v>46.932462099756144</v>
      </c>
      <c r="Q11">
        <v>47.390844813276892</v>
      </c>
      <c r="R11">
        <v>48.25326902141542</v>
      </c>
    </row>
    <row r="12" spans="1:18" x14ac:dyDescent="0.2">
      <c r="A12" t="s">
        <v>14</v>
      </c>
      <c r="B12" t="s">
        <v>35</v>
      </c>
      <c r="C12">
        <v>87.724629547846803</v>
      </c>
      <c r="D12">
        <v>88.087164796628684</v>
      </c>
      <c r="E12">
        <v>88.484793414179535</v>
      </c>
      <c r="F12">
        <v>88.903442460935636</v>
      </c>
      <c r="G12">
        <v>89.351872770912109</v>
      </c>
      <c r="H12">
        <v>89.827302577371768</v>
      </c>
      <c r="I12">
        <v>90.421667289074819</v>
      </c>
      <c r="J12">
        <v>91.019717398627137</v>
      </c>
      <c r="K12">
        <v>91.72594546983305</v>
      </c>
      <c r="L12">
        <v>92.292956924728799</v>
      </c>
      <c r="M12">
        <v>92.969400604188763</v>
      </c>
      <c r="N12">
        <v>93.549700302094394</v>
      </c>
      <c r="O12">
        <v>94.3</v>
      </c>
      <c r="P12">
        <v>94.897438551910312</v>
      </c>
      <c r="Q12">
        <v>95.634724406925812</v>
      </c>
      <c r="R12">
        <v>96.603045270916354</v>
      </c>
    </row>
    <row r="13" spans="1:18" x14ac:dyDescent="0.2">
      <c r="A13" t="s">
        <v>14</v>
      </c>
      <c r="B13" t="s">
        <v>36</v>
      </c>
      <c r="C13" t="s">
        <v>41</v>
      </c>
      <c r="D13">
        <v>47.152441014469566</v>
      </c>
      <c r="E13">
        <v>47.851309442323718</v>
      </c>
      <c r="F13">
        <v>48.823224454247267</v>
      </c>
      <c r="G13">
        <v>50.081054995194364</v>
      </c>
      <c r="H13">
        <v>51.072261761721236</v>
      </c>
      <c r="I13">
        <v>52.08570436602605</v>
      </c>
      <c r="J13">
        <v>53.515099591830548</v>
      </c>
      <c r="K13">
        <v>54.909000137118156</v>
      </c>
      <c r="L13">
        <v>56.404858411186332</v>
      </c>
      <c r="M13">
        <v>57.583711432394416</v>
      </c>
      <c r="N13">
        <v>58.800382804668438</v>
      </c>
      <c r="O13">
        <v>59.740230087611671</v>
      </c>
      <c r="P13">
        <v>59.879827305541895</v>
      </c>
      <c r="Q13">
        <v>60.506653049103811</v>
      </c>
      <c r="R13">
        <v>61.544637451267612</v>
      </c>
    </row>
    <row r="14" spans="1:18" x14ac:dyDescent="0.2">
      <c r="A14" t="s">
        <v>14</v>
      </c>
      <c r="B14" t="s">
        <v>37</v>
      </c>
      <c r="C14" t="s">
        <v>41</v>
      </c>
      <c r="D14">
        <v>101.22583148979487</v>
      </c>
      <c r="E14">
        <v>102.35795298869614</v>
      </c>
      <c r="F14">
        <v>104.06128724366506</v>
      </c>
      <c r="G14">
        <v>106.35686264944141</v>
      </c>
      <c r="H14">
        <v>108.06890609214852</v>
      </c>
      <c r="I14">
        <v>109.17163769666709</v>
      </c>
      <c r="J14">
        <v>111.25789311783832</v>
      </c>
      <c r="K14">
        <v>112.83799473280693</v>
      </c>
      <c r="L14">
        <v>115.4043399743428</v>
      </c>
      <c r="M14">
        <v>116.89493515089671</v>
      </c>
      <c r="N14">
        <v>118.71797182304093</v>
      </c>
      <c r="O14">
        <v>120.01812195017953</v>
      </c>
      <c r="P14">
        <v>121.07701104937746</v>
      </c>
      <c r="Q14">
        <v>122.10242530885164</v>
      </c>
      <c r="R14">
        <v>123.21236505755279</v>
      </c>
    </row>
    <row r="15" spans="1:18" x14ac:dyDescent="0.2">
      <c r="A15" t="s">
        <v>14</v>
      </c>
      <c r="B15" t="s">
        <v>38</v>
      </c>
      <c r="C15">
        <v>16792.649070859869</v>
      </c>
      <c r="D15">
        <v>17043.825229346974</v>
      </c>
      <c r="E15">
        <v>16874.963672617214</v>
      </c>
      <c r="F15">
        <v>16874.520420645731</v>
      </c>
      <c r="G15">
        <v>17003.37558442344</v>
      </c>
      <c r="H15">
        <v>17079.94311315009</v>
      </c>
      <c r="I15">
        <v>17348.971192263769</v>
      </c>
      <c r="J15">
        <v>17375.027944118021</v>
      </c>
      <c r="K15">
        <v>17499.205512358618</v>
      </c>
      <c r="L15">
        <v>17571.725101270669</v>
      </c>
      <c r="M15">
        <v>17680.123422511435</v>
      </c>
      <c r="N15">
        <v>18271.682220131283</v>
      </c>
      <c r="O15">
        <v>18492.615472919144</v>
      </c>
      <c r="P15">
        <v>18560.794470562611</v>
      </c>
      <c r="Q15">
        <v>18682.014402904686</v>
      </c>
      <c r="R15">
        <v>18901.930241656319</v>
      </c>
    </row>
    <row r="16" spans="1:18" x14ac:dyDescent="0.2">
      <c r="A16" t="s">
        <v>14</v>
      </c>
      <c r="B16" t="s">
        <v>39</v>
      </c>
      <c r="C16">
        <v>36179.303968959495</v>
      </c>
      <c r="D16">
        <v>36589.312101105432</v>
      </c>
      <c r="E16">
        <v>36096.958649995693</v>
      </c>
      <c r="F16">
        <v>35966.168482736284</v>
      </c>
      <c r="G16">
        <v>36109.975753963663</v>
      </c>
      <c r="H16">
        <v>36141.159695764531</v>
      </c>
      <c r="I16">
        <v>36363.444067143006</v>
      </c>
      <c r="J16">
        <v>36122.683442062393</v>
      </c>
      <c r="K16">
        <v>35960.867152942868</v>
      </c>
      <c r="L16">
        <v>35951.749452855023</v>
      </c>
      <c r="M16">
        <v>35890.650837272493</v>
      </c>
      <c r="N16">
        <v>36890.526073188805</v>
      </c>
      <c r="O16">
        <v>37151.664393519532</v>
      </c>
      <c r="P16">
        <v>37529.926493117098</v>
      </c>
      <c r="Q16">
        <v>37700.304897022332</v>
      </c>
      <c r="R16">
        <v>37841.664614101755</v>
      </c>
    </row>
    <row r="17" spans="1:18" x14ac:dyDescent="0.2">
      <c r="A17" t="s">
        <v>14</v>
      </c>
      <c r="B17" t="s">
        <v>40</v>
      </c>
      <c r="C17">
        <v>1.1215820288590381</v>
      </c>
      <c r="D17">
        <v>1.1168349974260492</v>
      </c>
      <c r="E17">
        <v>1.0908990186604115</v>
      </c>
      <c r="F17">
        <v>1.0776433159679333</v>
      </c>
      <c r="G17">
        <v>1.0667928634784232</v>
      </c>
      <c r="H17">
        <v>1.0519899909473562</v>
      </c>
      <c r="I17">
        <v>1.041137073736135</v>
      </c>
      <c r="J17">
        <v>1.0187665550658609</v>
      </c>
      <c r="K17">
        <v>1.0200031926661024</v>
      </c>
      <c r="L17">
        <v>1.043307906266622</v>
      </c>
      <c r="M17">
        <v>1.041098359694828</v>
      </c>
      <c r="N17">
        <v>1.0746092816058546</v>
      </c>
      <c r="O17">
        <v>1.0973472887851519</v>
      </c>
      <c r="P17">
        <v>1.1157182638772769</v>
      </c>
      <c r="Q17">
        <v>1.1166350102414704</v>
      </c>
      <c r="R17">
        <v>1.1050146657872881</v>
      </c>
    </row>
    <row r="18" spans="1:18" x14ac:dyDescent="0.2">
      <c r="A18" t="s">
        <v>15</v>
      </c>
      <c r="B18" t="s">
        <v>33</v>
      </c>
      <c r="C18">
        <v>2.7965807928350359</v>
      </c>
      <c r="D18">
        <v>2.7809357085550053</v>
      </c>
      <c r="E18">
        <v>2.7652903990118207</v>
      </c>
      <c r="F18">
        <v>2.7496451177044356</v>
      </c>
      <c r="G18">
        <v>2.7339999852207364</v>
      </c>
      <c r="H18">
        <v>2.7430000226174096</v>
      </c>
      <c r="I18">
        <v>2.7139999631226299</v>
      </c>
      <c r="J18">
        <v>2.6959999995184067</v>
      </c>
      <c r="K18">
        <v>2.6659999468772431</v>
      </c>
      <c r="L18">
        <v>2.6459999793993303</v>
      </c>
      <c r="M18">
        <v>2.6170000051792108</v>
      </c>
      <c r="N18">
        <v>2.5909999633562562</v>
      </c>
      <c r="O18">
        <v>2.5609999570050719</v>
      </c>
      <c r="P18">
        <v>2.5330000080769111</v>
      </c>
      <c r="Q18">
        <v>2.511999971052068</v>
      </c>
      <c r="R18">
        <v>2.5</v>
      </c>
    </row>
    <row r="19" spans="1:18" x14ac:dyDescent="0.2">
      <c r="A19" t="s">
        <v>15</v>
      </c>
      <c r="B19" t="s">
        <v>34</v>
      </c>
      <c r="C19">
        <v>34.169811806491261</v>
      </c>
      <c r="D19">
        <v>34.364152425351733</v>
      </c>
      <c r="E19">
        <v>34.577444818008729</v>
      </c>
      <c r="F19">
        <v>34.824472886132064</v>
      </c>
      <c r="G19">
        <v>35.079016396628944</v>
      </c>
      <c r="H19">
        <v>35.037246478709044</v>
      </c>
      <c r="I19">
        <v>35.533189361444208</v>
      </c>
      <c r="J19">
        <v>35.912949273580296</v>
      </c>
      <c r="K19">
        <v>36.488310681158289</v>
      </c>
      <c r="L19">
        <v>36.902691950473965</v>
      </c>
      <c r="M19">
        <v>37.463764357653112</v>
      </c>
      <c r="N19">
        <v>38.034093845124289</v>
      </c>
      <c r="O19">
        <v>38.695822594191377</v>
      </c>
      <c r="P19">
        <v>39.32120734272781</v>
      </c>
      <c r="Q19">
        <v>39.822953675259775</v>
      </c>
      <c r="R19">
        <v>40.190937463390384</v>
      </c>
    </row>
    <row r="20" spans="1:18" x14ac:dyDescent="0.2">
      <c r="A20" t="s">
        <v>15</v>
      </c>
      <c r="B20" t="s">
        <v>35</v>
      </c>
      <c r="C20">
        <v>95.558639392821306</v>
      </c>
      <c r="D20">
        <v>95.564498573887732</v>
      </c>
      <c r="E20">
        <v>95.616676177600567</v>
      </c>
      <c r="F20">
        <v>95.754941847983517</v>
      </c>
      <c r="G20">
        <v>95.906030309941499</v>
      </c>
      <c r="H20">
        <v>96.107167883550673</v>
      </c>
      <c r="I20">
        <v>96.437074616589015</v>
      </c>
      <c r="J20">
        <v>96.821311224277039</v>
      </c>
      <c r="K20">
        <v>97.277834337608326</v>
      </c>
      <c r="L20">
        <v>97.64452214073394</v>
      </c>
      <c r="M20">
        <v>98.042671518010934</v>
      </c>
      <c r="N20">
        <v>98.546335759005444</v>
      </c>
      <c r="O20">
        <v>99.1</v>
      </c>
      <c r="P20">
        <v>99.600618516723429</v>
      </c>
      <c r="Q20">
        <v>100.0352584794604</v>
      </c>
      <c r="R20">
        <v>100.47734365847596</v>
      </c>
    </row>
    <row r="21" spans="1:18" x14ac:dyDescent="0.2">
      <c r="A21" t="s">
        <v>15</v>
      </c>
      <c r="B21" t="s">
        <v>36</v>
      </c>
      <c r="C21" t="s">
        <v>41</v>
      </c>
      <c r="D21">
        <v>34.428123326277543</v>
      </c>
      <c r="E21">
        <v>35.082600469985927</v>
      </c>
      <c r="F21">
        <v>35.874388456126624</v>
      </c>
      <c r="G21">
        <v>36.286710269069509</v>
      </c>
      <c r="H21">
        <v>37.029760638289012</v>
      </c>
      <c r="I21">
        <v>37.95591217657168</v>
      </c>
      <c r="J21">
        <v>38.934948782284302</v>
      </c>
      <c r="K21">
        <v>39.651435618645102</v>
      </c>
      <c r="L21">
        <v>40.139739484210473</v>
      </c>
      <c r="M21">
        <v>41.356935381754226</v>
      </c>
      <c r="N21">
        <v>43.361283433064138</v>
      </c>
      <c r="O21">
        <v>44.454143969547445</v>
      </c>
      <c r="P21">
        <v>45.589895111193115</v>
      </c>
      <c r="Q21">
        <v>46.475228517890606</v>
      </c>
      <c r="R21">
        <v>47.059418898000516</v>
      </c>
    </row>
    <row r="22" spans="1:18" x14ac:dyDescent="0.2">
      <c r="A22" t="s">
        <v>15</v>
      </c>
      <c r="B22" t="s">
        <v>37</v>
      </c>
      <c r="C22" t="s">
        <v>41</v>
      </c>
      <c r="D22">
        <v>95.742397536580754</v>
      </c>
      <c r="E22">
        <v>97.01357825201967</v>
      </c>
      <c r="F22">
        <v>98.641837069020937</v>
      </c>
      <c r="G22">
        <v>99.20786533934519</v>
      </c>
      <c r="H22">
        <v>101.57263426834402</v>
      </c>
      <c r="I22">
        <v>103.01234424750132</v>
      </c>
      <c r="J22">
        <v>104.96862189828767</v>
      </c>
      <c r="K22">
        <v>105.71072525291427</v>
      </c>
      <c r="L22">
        <v>106.2097498483154</v>
      </c>
      <c r="M22">
        <v>108.23110010824711</v>
      </c>
      <c r="N22">
        <v>112.34908378614942</v>
      </c>
      <c r="O22">
        <v>113.84706079470828</v>
      </c>
      <c r="P22">
        <v>115.47920468487769</v>
      </c>
      <c r="Q22">
        <v>116.74577269157945</v>
      </c>
      <c r="R22">
        <v>117.6485472450013</v>
      </c>
    </row>
    <row r="23" spans="1:18" x14ac:dyDescent="0.2">
      <c r="A23" t="s">
        <v>15</v>
      </c>
      <c r="B23" t="s">
        <v>38</v>
      </c>
      <c r="C23">
        <v>12556.074645233397</v>
      </c>
      <c r="D23">
        <v>12961.295291395127</v>
      </c>
      <c r="E23">
        <v>13229.733786790785</v>
      </c>
      <c r="F23">
        <v>13288.264363274113</v>
      </c>
      <c r="G23">
        <v>13590.152956671542</v>
      </c>
      <c r="H23">
        <v>13889.403309280693</v>
      </c>
      <c r="I23">
        <v>14183.064376000768</v>
      </c>
      <c r="J23">
        <v>14392.614075136089</v>
      </c>
      <c r="K23">
        <v>14021.638640383471</v>
      </c>
      <c r="L23">
        <v>13348.013911075972</v>
      </c>
      <c r="M23">
        <v>13310.389383233054</v>
      </c>
      <c r="N23">
        <v>12946.771606112499</v>
      </c>
      <c r="O23">
        <v>12451.183274577159</v>
      </c>
      <c r="P23">
        <v>12086.945898667516</v>
      </c>
      <c r="Q23">
        <v>12328.967551542493</v>
      </c>
      <c r="R23">
        <v>12717.699425179393</v>
      </c>
    </row>
    <row r="24" spans="1:18" x14ac:dyDescent="0.2">
      <c r="A24" t="s">
        <v>15</v>
      </c>
      <c r="B24" t="s">
        <v>39</v>
      </c>
      <c r="C24">
        <v>35114.077186262708</v>
      </c>
      <c r="D24">
        <v>36044.528904966559</v>
      </c>
      <c r="E24">
        <v>36584.055822094851</v>
      </c>
      <c r="F24">
        <v>36538.011229242511</v>
      </c>
      <c r="G24">
        <v>37155.477982687538</v>
      </c>
      <c r="H24">
        <v>38098.633591499267</v>
      </c>
      <c r="I24">
        <v>38492.836193431969</v>
      </c>
      <c r="J24">
        <v>38802.487539635506</v>
      </c>
      <c r="K24">
        <v>37381.687870394235</v>
      </c>
      <c r="L24">
        <v>35318.844533728996</v>
      </c>
      <c r="M24">
        <v>34833.289084858217</v>
      </c>
      <c r="N24">
        <v>33545.0847570193</v>
      </c>
      <c r="O24">
        <v>31887.479830854372</v>
      </c>
      <c r="P24">
        <v>30616.234058950002</v>
      </c>
      <c r="Q24">
        <v>30970.366132576626</v>
      </c>
      <c r="R24">
        <v>31794.248562948484</v>
      </c>
    </row>
    <row r="25" spans="1:18" x14ac:dyDescent="0.2">
      <c r="A25" t="s">
        <v>15</v>
      </c>
      <c r="B25" t="s">
        <v>40</v>
      </c>
      <c r="C25">
        <v>1.0885593035695442</v>
      </c>
      <c r="D25">
        <v>1.1002062907213082</v>
      </c>
      <c r="E25">
        <v>1.1056197554456779</v>
      </c>
      <c r="F25">
        <v>1.0947772654419501</v>
      </c>
      <c r="G25">
        <v>1.0976800156591053</v>
      </c>
      <c r="H25">
        <v>1.108967768173885</v>
      </c>
      <c r="I25">
        <v>1.1021045960397899</v>
      </c>
      <c r="J25">
        <v>1.0943449597852881</v>
      </c>
      <c r="K25">
        <v>1.0603037132804374</v>
      </c>
      <c r="L25">
        <v>1.024941214350694</v>
      </c>
      <c r="M25">
        <v>1.010426929660482</v>
      </c>
      <c r="N25">
        <v>0.97715764097890634</v>
      </c>
      <c r="O25">
        <v>0.94185927090477661</v>
      </c>
      <c r="P25">
        <v>0.91018274488165474</v>
      </c>
      <c r="Q25">
        <v>0.91730279630611722</v>
      </c>
      <c r="R25">
        <v>0.92842403493666803</v>
      </c>
    </row>
    <row r="26" spans="1:18" x14ac:dyDescent="0.2">
      <c r="A26" t="s">
        <v>17</v>
      </c>
      <c r="B26" t="s">
        <v>33</v>
      </c>
      <c r="C26">
        <v>2.5515133993225372</v>
      </c>
      <c r="D26">
        <v>2.5418850124274623</v>
      </c>
      <c r="E26">
        <v>2.5322566691045352</v>
      </c>
      <c r="F26">
        <v>2.5226283231735116</v>
      </c>
      <c r="G26">
        <v>2.5130000204988008</v>
      </c>
      <c r="H26">
        <v>2.4929999922894357</v>
      </c>
      <c r="I26">
        <v>2.476000043154154</v>
      </c>
      <c r="J26">
        <v>2.45099994956872</v>
      </c>
      <c r="K26">
        <v>2.4390000232452547</v>
      </c>
      <c r="L26">
        <v>2.4259999646383177</v>
      </c>
      <c r="M26">
        <v>2.4160000368991175</v>
      </c>
      <c r="N26">
        <v>2.3939999712065205</v>
      </c>
      <c r="O26">
        <v>2.3720000258788878</v>
      </c>
      <c r="P26">
        <v>2.3630000456880569</v>
      </c>
      <c r="Q26">
        <v>2.3479999630702628</v>
      </c>
      <c r="R26">
        <v>2.3580000265294148</v>
      </c>
    </row>
    <row r="27" spans="1:18" x14ac:dyDescent="0.2">
      <c r="A27" t="s">
        <v>17</v>
      </c>
      <c r="B27" t="s">
        <v>34</v>
      </c>
      <c r="C27">
        <v>36.124227220820039</v>
      </c>
      <c r="D27">
        <v>36.273321005299586</v>
      </c>
      <c r="E27">
        <v>36.425480752474407</v>
      </c>
      <c r="F27">
        <v>36.588611446221044</v>
      </c>
      <c r="G27">
        <v>36.761171225774355</v>
      </c>
      <c r="H27">
        <v>37.101095591025675</v>
      </c>
      <c r="I27">
        <v>37.397024611406948</v>
      </c>
      <c r="J27">
        <v>37.826468396123758</v>
      </c>
      <c r="K27">
        <v>38.067195421196317</v>
      </c>
      <c r="L27">
        <v>38.338587256743516</v>
      </c>
      <c r="M27">
        <v>38.559099640627672</v>
      </c>
      <c r="N27">
        <v>39.005594904086635</v>
      </c>
      <c r="O27">
        <v>39.460370564422213</v>
      </c>
      <c r="P27">
        <v>39.711272994110487</v>
      </c>
      <c r="Q27">
        <v>40.133188676332026</v>
      </c>
      <c r="R27">
        <v>40.050839709901879</v>
      </c>
    </row>
    <row r="28" spans="1:18" x14ac:dyDescent="0.2">
      <c r="A28" t="s">
        <v>17</v>
      </c>
      <c r="B28" t="s">
        <v>35</v>
      </c>
      <c r="C28">
        <v>92.171449794094258</v>
      </c>
      <c r="D28">
        <v>92.202611014341258</v>
      </c>
      <c r="E28">
        <v>92.238666560792183</v>
      </c>
      <c r="F28">
        <v>92.299467539827745</v>
      </c>
      <c r="G28">
        <v>92.380824043930886</v>
      </c>
      <c r="H28">
        <v>92.493031022356632</v>
      </c>
      <c r="I28">
        <v>92.59503455168057</v>
      </c>
      <c r="J28">
        <v>92.71267213126211</v>
      </c>
      <c r="K28">
        <v>92.84589051717947</v>
      </c>
      <c r="L28">
        <v>93.009411329142836</v>
      </c>
      <c r="M28">
        <v>93.158786154553184</v>
      </c>
      <c r="N28">
        <v>93.379393077276603</v>
      </c>
      <c r="O28">
        <v>93.6</v>
      </c>
      <c r="P28">
        <v>93.837739899413975</v>
      </c>
      <c r="Q28">
        <v>94.232725529919492</v>
      </c>
      <c r="R28">
        <v>94.439881098473975</v>
      </c>
    </row>
    <row r="29" spans="1:18" x14ac:dyDescent="0.2">
      <c r="A29" t="s">
        <v>17</v>
      </c>
      <c r="B29" t="s">
        <v>36</v>
      </c>
      <c r="C29" t="s">
        <v>41</v>
      </c>
      <c r="D29">
        <v>36.731360663429619</v>
      </c>
      <c r="E29">
        <v>36.960922893017354</v>
      </c>
      <c r="F29">
        <v>37.42844894078592</v>
      </c>
      <c r="G29">
        <v>37.751157622096748</v>
      </c>
      <c r="H29">
        <v>38.310598548683949</v>
      </c>
      <c r="I29">
        <v>38.660343730116217</v>
      </c>
      <c r="J29">
        <v>39.178993890653622</v>
      </c>
      <c r="K29">
        <v>39.635710085706798</v>
      </c>
      <c r="L29">
        <v>40.33321877792757</v>
      </c>
      <c r="M29">
        <v>40.637257089460462</v>
      </c>
      <c r="N29">
        <v>41.664410730252243</v>
      </c>
      <c r="O29">
        <v>42.347263613604312</v>
      </c>
      <c r="P29">
        <v>42.941798881625964</v>
      </c>
      <c r="Q29">
        <v>43.662191877966713</v>
      </c>
      <c r="R29">
        <v>43.987908783850308</v>
      </c>
    </row>
    <row r="30" spans="1:18" x14ac:dyDescent="0.2">
      <c r="A30" t="s">
        <v>17</v>
      </c>
      <c r="B30" t="s">
        <v>37</v>
      </c>
      <c r="C30" t="s">
        <v>41</v>
      </c>
      <c r="D30">
        <v>93.366895156439398</v>
      </c>
      <c r="E30">
        <v>93.594543492101678</v>
      </c>
      <c r="F30">
        <v>94.41806539048018</v>
      </c>
      <c r="G30">
        <v>94.868659878182584</v>
      </c>
      <c r="H30">
        <v>95.508321886472743</v>
      </c>
      <c r="I30">
        <v>95.723012744122187</v>
      </c>
      <c r="J30">
        <v>96.027712050145226</v>
      </c>
      <c r="K30">
        <v>96.671497820381049</v>
      </c>
      <c r="L30">
        <v>97.84838732900181</v>
      </c>
      <c r="M30">
        <v>98.179614627615393</v>
      </c>
      <c r="N30">
        <v>99.744598088560522</v>
      </c>
      <c r="O30">
        <v>100.44771038736951</v>
      </c>
      <c r="P30">
        <v>101.4714727192095</v>
      </c>
      <c r="Q30">
        <v>102.51882491703257</v>
      </c>
      <c r="R30">
        <v>103.7234900792925</v>
      </c>
    </row>
    <row r="31" spans="1:18" x14ac:dyDescent="0.2">
      <c r="A31" t="s">
        <v>17</v>
      </c>
      <c r="B31" t="s">
        <v>38</v>
      </c>
      <c r="C31">
        <v>16380.607696813757</v>
      </c>
      <c r="D31">
        <v>16470.888353408212</v>
      </c>
      <c r="E31">
        <v>16469.215426668245</v>
      </c>
      <c r="F31">
        <v>16563.769660029393</v>
      </c>
      <c r="G31">
        <v>16620.69803596874</v>
      </c>
      <c r="H31">
        <v>16725.233810051777</v>
      </c>
      <c r="I31">
        <v>16912.131834835702</v>
      </c>
      <c r="J31">
        <v>17061.58554513293</v>
      </c>
      <c r="K31">
        <v>16753.646968221721</v>
      </c>
      <c r="L31">
        <v>16395.27612713569</v>
      </c>
      <c r="M31">
        <v>16538.765584668377</v>
      </c>
      <c r="N31">
        <v>16488.252662803079</v>
      </c>
      <c r="O31">
        <v>15829.218237258721</v>
      </c>
      <c r="P31">
        <v>15364.967688661103</v>
      </c>
      <c r="Q31">
        <v>15126.776141495442</v>
      </c>
      <c r="R31">
        <v>15426.083136370236</v>
      </c>
    </row>
    <row r="32" spans="1:18" x14ac:dyDescent="0.2">
      <c r="A32" t="s">
        <v>17</v>
      </c>
      <c r="B32" t="s">
        <v>39</v>
      </c>
      <c r="C32">
        <v>41795.340027466184</v>
      </c>
      <c r="D32">
        <v>41867.104246894378</v>
      </c>
      <c r="E32">
        <v>41704.280599099955</v>
      </c>
      <c r="F32">
        <v>41784.234482912238</v>
      </c>
      <c r="G32">
        <v>41767.814505093826</v>
      </c>
      <c r="H32">
        <v>41696.007759498098</v>
      </c>
      <c r="I32">
        <v>41874.439152881947</v>
      </c>
      <c r="J32">
        <v>41817.945310683215</v>
      </c>
      <c r="K32">
        <v>40862.145344935569</v>
      </c>
      <c r="L32">
        <v>39774.939304666637</v>
      </c>
      <c r="M32">
        <v>39957.658262824654</v>
      </c>
      <c r="N32">
        <v>39472.876399996407</v>
      </c>
      <c r="O32">
        <v>37546.906068420249</v>
      </c>
      <c r="P32">
        <v>36307.419350301709</v>
      </c>
      <c r="Q32">
        <v>35517.669821603427</v>
      </c>
      <c r="R32">
        <v>36374.704444805975</v>
      </c>
    </row>
    <row r="33" spans="1:18" x14ac:dyDescent="0.2">
      <c r="A33" t="s">
        <v>17</v>
      </c>
      <c r="B33" t="s">
        <v>40</v>
      </c>
      <c r="C33">
        <v>1.2956828109539513</v>
      </c>
      <c r="D33">
        <v>1.2779318489128892</v>
      </c>
      <c r="E33">
        <v>1.2603598885055101</v>
      </c>
      <c r="F33">
        <v>1.2519682496888938</v>
      </c>
      <c r="G33">
        <v>1.2339417434317643</v>
      </c>
      <c r="H33">
        <v>1.213679450097884</v>
      </c>
      <c r="I33">
        <v>1.1989246938071636</v>
      </c>
      <c r="J33">
        <v>1.1793897912492668</v>
      </c>
      <c r="K33">
        <v>1.1590242953195786</v>
      </c>
      <c r="L33">
        <v>1.1542556142435036</v>
      </c>
      <c r="M33">
        <v>1.1590721122134608</v>
      </c>
      <c r="N33">
        <v>1.1498323246180326</v>
      </c>
      <c r="O33">
        <v>1.1090215270042842</v>
      </c>
      <c r="P33">
        <v>1.0793746396175889</v>
      </c>
      <c r="Q33">
        <v>1.0519881394415931</v>
      </c>
      <c r="R33">
        <v>1.0621779534563627</v>
      </c>
    </row>
    <row r="34" spans="1:18" x14ac:dyDescent="0.2">
      <c r="A34" t="s">
        <v>16</v>
      </c>
      <c r="B34" t="s">
        <v>33</v>
      </c>
      <c r="C34">
        <v>2.3508032387322775</v>
      </c>
      <c r="D34">
        <v>2.3416425969389061</v>
      </c>
      <c r="E34">
        <v>2.3324819160448373</v>
      </c>
      <c r="F34">
        <v>2.3233212766847209</v>
      </c>
      <c r="G34">
        <v>2.314160627096169</v>
      </c>
      <c r="H34">
        <v>2.3050000212567539</v>
      </c>
      <c r="I34">
        <v>2.3349999736148885</v>
      </c>
      <c r="J34">
        <v>2.3500000327066117</v>
      </c>
      <c r="K34">
        <v>2.3569999993875101</v>
      </c>
      <c r="L34">
        <v>2.3490000240797486</v>
      </c>
      <c r="M34">
        <v>2.339000036669538</v>
      </c>
      <c r="N34">
        <v>2.3310000228208385</v>
      </c>
      <c r="O34">
        <v>2.3249999780298714</v>
      </c>
      <c r="P34">
        <v>2.3220000057409327</v>
      </c>
      <c r="Q34">
        <v>2.3210000095218803</v>
      </c>
      <c r="R34">
        <v>2.3259999596289895</v>
      </c>
    </row>
    <row r="35" spans="1:18" x14ac:dyDescent="0.2">
      <c r="A35" t="s">
        <v>16</v>
      </c>
      <c r="B35" t="s">
        <v>34</v>
      </c>
      <c r="C35">
        <v>38.401872129615654</v>
      </c>
      <c r="D35">
        <v>38.599109376355145</v>
      </c>
      <c r="E35">
        <v>38.801636014741767</v>
      </c>
      <c r="F35">
        <v>39.011296105096292</v>
      </c>
      <c r="G35">
        <v>39.229094126696403</v>
      </c>
      <c r="H35">
        <v>39.459207521179486</v>
      </c>
      <c r="I35">
        <v>39.00681158926124</v>
      </c>
      <c r="J35">
        <v>38.81956297123002</v>
      </c>
      <c r="K35">
        <v>38.779602566096699</v>
      </c>
      <c r="L35">
        <v>39.003588242952077</v>
      </c>
      <c r="M35">
        <v>39.264153974750712</v>
      </c>
      <c r="N35">
        <v>39.499551192318435</v>
      </c>
      <c r="O35">
        <v>39.698087202944549</v>
      </c>
      <c r="P35">
        <v>39.839687002198161</v>
      </c>
      <c r="Q35">
        <v>39.947726355639467</v>
      </c>
      <c r="R35">
        <v>39.949818832810934</v>
      </c>
    </row>
    <row r="36" spans="1:18" x14ac:dyDescent="0.2">
      <c r="A36" t="s">
        <v>16</v>
      </c>
      <c r="B36" t="s">
        <v>35</v>
      </c>
      <c r="C36">
        <v>90.275245375683255</v>
      </c>
      <c r="D36">
        <v>90.385318719577143</v>
      </c>
      <c r="E36">
        <v>90.504114317339258</v>
      </c>
      <c r="F36">
        <v>90.635774272017997</v>
      </c>
      <c r="G36">
        <v>90.782425064650383</v>
      </c>
      <c r="H36">
        <v>90.953474175093376</v>
      </c>
      <c r="I36">
        <v>91.080904031725922</v>
      </c>
      <c r="J36">
        <v>91.225974252046925</v>
      </c>
      <c r="K36">
        <v>91.403523224537807</v>
      </c>
      <c r="L36">
        <v>91.619429721891024</v>
      </c>
      <c r="M36">
        <v>91.838857586740289</v>
      </c>
      <c r="N36">
        <v>92.073454730707141</v>
      </c>
      <c r="O36">
        <v>92.298051874673973</v>
      </c>
      <c r="P36">
        <v>92.507753447821088</v>
      </c>
      <c r="Q36">
        <v>92.718673251816682</v>
      </c>
      <c r="R36">
        <v>92.923276992303684</v>
      </c>
    </row>
    <row r="37" spans="1:18" x14ac:dyDescent="0.2">
      <c r="A37" t="s">
        <v>16</v>
      </c>
      <c r="B37" t="s">
        <v>36</v>
      </c>
      <c r="C37" t="s">
        <v>41</v>
      </c>
      <c r="D37">
        <v>40.219277589058521</v>
      </c>
      <c r="E37">
        <v>40.530776810208827</v>
      </c>
      <c r="F37">
        <v>40.91069946019276</v>
      </c>
      <c r="G37">
        <v>41.316598259385728</v>
      </c>
      <c r="H37">
        <v>41.778656159620596</v>
      </c>
      <c r="I37">
        <v>41.556958386175985</v>
      </c>
      <c r="J37">
        <v>41.582928548534127</v>
      </c>
      <c r="K37">
        <v>41.616553792392942</v>
      </c>
      <c r="L37">
        <v>41.824022009148102</v>
      </c>
      <c r="M37">
        <v>42.074840759265257</v>
      </c>
      <c r="N37">
        <v>42.532702753618779</v>
      </c>
      <c r="O37">
        <v>42.755739652000656</v>
      </c>
      <c r="P37">
        <v>42.932622449061718</v>
      </c>
      <c r="Q37">
        <v>43.098172031202132</v>
      </c>
      <c r="R37">
        <v>43.162564816652946</v>
      </c>
    </row>
    <row r="38" spans="1:18" x14ac:dyDescent="0.2">
      <c r="A38" t="s">
        <v>16</v>
      </c>
      <c r="B38" t="s">
        <v>37</v>
      </c>
      <c r="C38" t="s">
        <v>41</v>
      </c>
      <c r="D38">
        <v>94.179173620649735</v>
      </c>
      <c r="E38">
        <v>94.537303953061553</v>
      </c>
      <c r="F38">
        <v>95.048698499919965</v>
      </c>
      <c r="G38">
        <v>95.613244937420561</v>
      </c>
      <c r="H38">
        <v>96.299803336004089</v>
      </c>
      <c r="I38">
        <v>97.035496735235952</v>
      </c>
      <c r="J38">
        <v>97.719883449091895</v>
      </c>
      <c r="K38">
        <v>98.090217263180449</v>
      </c>
      <c r="L38">
        <v>98.244628706600835</v>
      </c>
      <c r="M38">
        <v>98.413054078786416</v>
      </c>
      <c r="N38">
        <v>99.143731089317313</v>
      </c>
      <c r="O38">
        <v>99.407093751552424</v>
      </c>
      <c r="P38">
        <v>99.689549573194611</v>
      </c>
      <c r="Q38">
        <v>100.03085769479578</v>
      </c>
      <c r="R38">
        <v>100.39612402101839</v>
      </c>
    </row>
    <row r="39" spans="1:18" x14ac:dyDescent="0.2">
      <c r="A39" t="s">
        <v>16</v>
      </c>
      <c r="B39" t="s">
        <v>38</v>
      </c>
      <c r="C39">
        <v>17107.509204046859</v>
      </c>
      <c r="D39">
        <v>17671.815354914921</v>
      </c>
      <c r="E39">
        <v>18277.326133118146</v>
      </c>
      <c r="F39">
        <v>18830.878042714088</v>
      </c>
      <c r="G39">
        <v>19353.824760618332</v>
      </c>
      <c r="H39">
        <v>19810.406654623399</v>
      </c>
      <c r="I39">
        <v>19992.952861062844</v>
      </c>
      <c r="J39">
        <v>20360.706684811168</v>
      </c>
      <c r="K39">
        <v>20094.393587619958</v>
      </c>
      <c r="L39">
        <v>19338.433948337366</v>
      </c>
      <c r="M39">
        <v>19317.747470864633</v>
      </c>
      <c r="N39">
        <v>19023.320539448312</v>
      </c>
      <c r="O39">
        <v>19184.492811634002</v>
      </c>
      <c r="P39">
        <v>19391.597630206015</v>
      </c>
      <c r="Q39">
        <v>19666.31916830613</v>
      </c>
      <c r="R39">
        <v>20006.604716141053</v>
      </c>
    </row>
    <row r="40" spans="1:18" x14ac:dyDescent="0.2">
      <c r="A40" t="s">
        <v>16</v>
      </c>
      <c r="B40" t="s">
        <v>39</v>
      </c>
      <c r="C40">
        <v>40216.388043515602</v>
      </c>
      <c r="D40">
        <v>41381.075600307813</v>
      </c>
      <c r="E40">
        <v>42631.532679151795</v>
      </c>
      <c r="F40">
        <v>43750.179615292771</v>
      </c>
      <c r="G40">
        <v>44787.859244741885</v>
      </c>
      <c r="H40">
        <v>45662.987760011871</v>
      </c>
      <c r="I40">
        <v>46683.544403065454</v>
      </c>
      <c r="J40">
        <v>47847.66137523597</v>
      </c>
      <c r="K40">
        <v>47362.485673712625</v>
      </c>
      <c r="L40">
        <v>45425.981810309095</v>
      </c>
      <c r="M40">
        <v>45184.212042725252</v>
      </c>
      <c r="N40">
        <v>44343.360611582139</v>
      </c>
      <c r="O40">
        <v>44603.945365563275</v>
      </c>
      <c r="P40">
        <v>45027.289808664224</v>
      </c>
      <c r="Q40">
        <v>45645.526976898866</v>
      </c>
      <c r="R40">
        <v>46535.36176205724</v>
      </c>
    </row>
    <row r="41" spans="1:18" x14ac:dyDescent="0.2">
      <c r="A41" t="s">
        <v>16</v>
      </c>
      <c r="B41" t="s">
        <v>40</v>
      </c>
      <c r="C41">
        <v>1.2467342692365739</v>
      </c>
      <c r="D41">
        <v>1.2630965385151545</v>
      </c>
      <c r="E41">
        <v>1.2883827032248187</v>
      </c>
      <c r="F41">
        <v>1.3108732629511906</v>
      </c>
      <c r="G41">
        <v>1.3231625780729634</v>
      </c>
      <c r="H41">
        <v>1.3291495481788234</v>
      </c>
      <c r="I41">
        <v>1.3366162105463404</v>
      </c>
      <c r="J41">
        <v>1.349445625361434</v>
      </c>
      <c r="K41">
        <v>1.3434016035910845</v>
      </c>
      <c r="L41">
        <v>1.3182470031053137</v>
      </c>
      <c r="M41">
        <v>1.3106814154769295</v>
      </c>
      <c r="N41">
        <v>1.2917079793403614</v>
      </c>
      <c r="O41">
        <v>1.3174650265348458</v>
      </c>
      <c r="P41">
        <v>1.3386055957672964</v>
      </c>
      <c r="Q41">
        <v>1.351962368011312</v>
      </c>
      <c r="R41">
        <v>1.3588793661478529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9D7A-042D-0849-8133-437371CC6B75}">
  <dimension ref="A1:R23"/>
  <sheetViews>
    <sheetView topLeftCell="E1" workbookViewId="0">
      <selection activeCell="R21" sqref="R21"/>
    </sheetView>
  </sheetViews>
  <sheetFormatPr baseColWidth="10" defaultRowHeight="16" x14ac:dyDescent="0.2"/>
  <sheetData>
    <row r="1" spans="1:18" x14ac:dyDescent="0.2"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</row>
    <row r="2" spans="1:18" ht="16" customHeight="1" x14ac:dyDescent="0.2">
      <c r="A2" t="s">
        <v>4</v>
      </c>
      <c r="B2" t="s">
        <v>19</v>
      </c>
      <c r="C2">
        <v>4315.387809120467</v>
      </c>
      <c r="D2">
        <v>4560.7561614487586</v>
      </c>
      <c r="E2">
        <v>4257.3812418100752</v>
      </c>
      <c r="F2">
        <v>4579.9049521853631</v>
      </c>
      <c r="G2">
        <v>4717.4552996171878</v>
      </c>
      <c r="H2">
        <v>4634.3480944025805</v>
      </c>
      <c r="I2">
        <v>4007.4539123127215</v>
      </c>
      <c r="J2">
        <v>3588.0370398358305</v>
      </c>
      <c r="K2">
        <v>4025.1298230954608</v>
      </c>
      <c r="L2">
        <v>3684.2007017119831</v>
      </c>
      <c r="M2">
        <v>4364.5686821358777</v>
      </c>
      <c r="N2">
        <v>3415.1333300604997</v>
      </c>
      <c r="O2">
        <v>3694.0863296904445</v>
      </c>
      <c r="P2">
        <v>4201.2078042985486</v>
      </c>
      <c r="Q2">
        <v>3212.0685247691381</v>
      </c>
      <c r="R2">
        <v>3794.698683200158</v>
      </c>
    </row>
    <row r="3" spans="1:18" ht="16" customHeight="1" x14ac:dyDescent="0.2">
      <c r="A3" t="s">
        <v>4</v>
      </c>
      <c r="B3" t="s">
        <v>20</v>
      </c>
      <c r="C3">
        <v>98.7585842874077</v>
      </c>
      <c r="D3">
        <v>108.58304104357896</v>
      </c>
      <c r="E3">
        <v>93.740006473464618</v>
      </c>
      <c r="F3">
        <v>65.951911748044424</v>
      </c>
      <c r="G3">
        <v>57.331205792665394</v>
      </c>
      <c r="H3">
        <v>56.755625634286446</v>
      </c>
      <c r="I3">
        <v>56.477523425127188</v>
      </c>
      <c r="J3">
        <v>46.760061325010348</v>
      </c>
      <c r="K3">
        <v>67.350163766120275</v>
      </c>
      <c r="L3">
        <v>65.924127770036051</v>
      </c>
      <c r="M3">
        <v>63.625164985016902</v>
      </c>
      <c r="N3">
        <v>53.320933433796412</v>
      </c>
      <c r="O3">
        <v>50.846793186649201</v>
      </c>
      <c r="P3">
        <v>58.180539556319971</v>
      </c>
      <c r="Q3">
        <v>44.12197359915713</v>
      </c>
      <c r="R3">
        <v>45.073168730969222</v>
      </c>
    </row>
    <row r="4" spans="1:18" ht="16" customHeight="1" x14ac:dyDescent="0.2">
      <c r="A4" t="s">
        <v>4</v>
      </c>
      <c r="B4" t="s">
        <v>21</v>
      </c>
      <c r="C4">
        <v>6.653677867129705</v>
      </c>
      <c r="D4">
        <v>6.7081099081568549</v>
      </c>
      <c r="E4">
        <v>6.5674332614500495</v>
      </c>
      <c r="F4">
        <v>6.9984744626560733</v>
      </c>
      <c r="G4">
        <v>6.9940203248171349</v>
      </c>
      <c r="H4">
        <v>7.2021030164032496</v>
      </c>
      <c r="I4">
        <v>7.5636490047956189</v>
      </c>
      <c r="J4">
        <v>7.4520835058694042</v>
      </c>
      <c r="K4">
        <v>7.839524627508891</v>
      </c>
      <c r="L4">
        <v>8.2992028050552396</v>
      </c>
      <c r="M4">
        <v>9.2829421630014544</v>
      </c>
      <c r="N4">
        <v>7.4347069812415141</v>
      </c>
      <c r="O4">
        <v>7.4014962065937588</v>
      </c>
      <c r="P4">
        <v>7.4084736136571783</v>
      </c>
      <c r="Q4">
        <v>5.9239208660273821</v>
      </c>
      <c r="R4">
        <v>5.9008878230202946</v>
      </c>
    </row>
    <row r="5" spans="1:18" ht="16" customHeight="1" x14ac:dyDescent="0.2">
      <c r="A5" t="s">
        <v>4</v>
      </c>
      <c r="B5" t="s">
        <v>22</v>
      </c>
      <c r="C5">
        <v>1902.7084458692491</v>
      </c>
      <c r="D5">
        <v>1908.0104316828845</v>
      </c>
      <c r="E5">
        <v>1653.4679619024587</v>
      </c>
      <c r="F5">
        <v>1901.5256082885962</v>
      </c>
      <c r="G5">
        <v>1905.4629800450839</v>
      </c>
      <c r="H5">
        <v>1911.9516869773161</v>
      </c>
      <c r="I5">
        <v>1642.7015800750826</v>
      </c>
      <c r="J5">
        <v>1340.8104427422713</v>
      </c>
      <c r="K5">
        <v>1746.52537794664</v>
      </c>
      <c r="L5">
        <v>1425.1893114327881</v>
      </c>
      <c r="M5">
        <v>1623.9610716535115</v>
      </c>
      <c r="N5">
        <v>1327.8093175297029</v>
      </c>
      <c r="O5">
        <v>1348.0208467059376</v>
      </c>
      <c r="P5">
        <v>1509.5136757885748</v>
      </c>
      <c r="Q5">
        <v>1185.4151435520871</v>
      </c>
      <c r="R5">
        <v>1450.0829420214859</v>
      </c>
    </row>
    <row r="6" spans="1:18" ht="16" customHeight="1" x14ac:dyDescent="0.2">
      <c r="A6" t="s">
        <v>4</v>
      </c>
      <c r="B6" t="s">
        <v>23</v>
      </c>
      <c r="C6">
        <v>1665.8112675425371</v>
      </c>
      <c r="D6">
        <v>1855.7555881478279</v>
      </c>
      <c r="E6">
        <v>1749.7968740006811</v>
      </c>
      <c r="F6">
        <v>1864.4165022902735</v>
      </c>
      <c r="G6">
        <v>1971.9665158604523</v>
      </c>
      <c r="H6">
        <v>1962.8000592176352</v>
      </c>
      <c r="I6">
        <v>1782.081258580668</v>
      </c>
      <c r="J6">
        <v>1658.5980524891922</v>
      </c>
      <c r="K6">
        <v>1715.3644465261696</v>
      </c>
      <c r="L6">
        <v>1699.1238772458757</v>
      </c>
      <c r="M6">
        <v>2124.5139870353642</v>
      </c>
      <c r="N6">
        <v>1576.5440551625873</v>
      </c>
      <c r="O6">
        <v>1719.033240841773</v>
      </c>
      <c r="P6">
        <v>1991.9055812966128</v>
      </c>
      <c r="Q6">
        <v>1459.3802175206113</v>
      </c>
      <c r="R6">
        <v>1682.2079529726109</v>
      </c>
    </row>
    <row r="7" spans="1:18" ht="16" customHeight="1" x14ac:dyDescent="0.2">
      <c r="A7" t="s">
        <v>4</v>
      </c>
      <c r="B7" t="s">
        <v>24</v>
      </c>
      <c r="C7">
        <v>68.035993577178331</v>
      </c>
      <c r="D7">
        <v>77.07860588775462</v>
      </c>
      <c r="E7">
        <v>67.297423290702454</v>
      </c>
      <c r="F7">
        <v>88.192829747123938</v>
      </c>
      <c r="G7">
        <v>88.333198722397341</v>
      </c>
      <c r="H7">
        <v>91.117698015822626</v>
      </c>
      <c r="I7">
        <v>100.82843734962437</v>
      </c>
      <c r="J7">
        <v>174.47191709790633</v>
      </c>
      <c r="K7">
        <v>202.53375661543802</v>
      </c>
      <c r="L7">
        <v>207.97444629118175</v>
      </c>
      <c r="M7">
        <v>255.88724851203204</v>
      </c>
      <c r="N7">
        <v>209.92871468020132</v>
      </c>
      <c r="O7">
        <v>276.86496950692913</v>
      </c>
      <c r="P7">
        <v>302.29068176305685</v>
      </c>
      <c r="Q7">
        <v>216.15066454922712</v>
      </c>
      <c r="R7">
        <v>255.2501345733146</v>
      </c>
    </row>
    <row r="8" spans="1:18" ht="16" customHeight="1" x14ac:dyDescent="0.2">
      <c r="A8" t="s">
        <v>4</v>
      </c>
      <c r="B8" t="s">
        <v>25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ht="16" customHeight="1" x14ac:dyDescent="0.2">
      <c r="A9" t="s">
        <v>4</v>
      </c>
      <c r="B9" t="s">
        <v>26</v>
      </c>
      <c r="C9">
        <v>11.938106023327103</v>
      </c>
      <c r="D9">
        <v>10.472976958459475</v>
      </c>
      <c r="E9">
        <v>10.597738757947365</v>
      </c>
      <c r="F9">
        <v>10.504635760939042</v>
      </c>
      <c r="G9">
        <v>10.485865000674423</v>
      </c>
      <c r="H9">
        <v>9.6565936927957328</v>
      </c>
      <c r="I9">
        <v>9.3750949964139227</v>
      </c>
      <c r="J9">
        <v>9.8660636925617879</v>
      </c>
      <c r="K9">
        <v>9.4759182213551725</v>
      </c>
      <c r="L9">
        <v>8.4294965251256553</v>
      </c>
      <c r="M9">
        <v>7.6642610050208884</v>
      </c>
      <c r="N9">
        <v>8.6010819853717884</v>
      </c>
      <c r="O9">
        <v>4.4736068138445955</v>
      </c>
      <c r="P9">
        <v>2.9194973026262216</v>
      </c>
      <c r="Q9">
        <v>2.6811075844306456</v>
      </c>
      <c r="R9">
        <v>1.1853727123786606</v>
      </c>
    </row>
    <row r="10" spans="1:18" ht="16" customHeight="1" x14ac:dyDescent="0.2">
      <c r="A10" t="s">
        <v>4</v>
      </c>
      <c r="B10" t="s">
        <v>27</v>
      </c>
      <c r="C10">
        <v>5.1041974392722489</v>
      </c>
      <c r="D10">
        <v>8.2923857703709327</v>
      </c>
      <c r="E10">
        <v>13.789301564169218</v>
      </c>
      <c r="F10">
        <v>18.542865344115075</v>
      </c>
      <c r="G10">
        <v>25.901004140739115</v>
      </c>
      <c r="H10">
        <v>29.884152929814274</v>
      </c>
      <c r="I10">
        <v>27.479273993511228</v>
      </c>
      <c r="J10">
        <v>28.075037719954729</v>
      </c>
      <c r="K10">
        <v>33.578672471134681</v>
      </c>
      <c r="L10">
        <v>35.235479449290722</v>
      </c>
      <c r="M10">
        <v>43.723216015694653</v>
      </c>
      <c r="N10">
        <v>39.766201401295525</v>
      </c>
      <c r="O10">
        <v>60.544061818044092</v>
      </c>
      <c r="P10">
        <v>87.6338299745195</v>
      </c>
      <c r="Q10">
        <v>113.61027130905305</v>
      </c>
      <c r="R10">
        <v>187.6380445719208</v>
      </c>
    </row>
    <row r="11" spans="1:18" ht="16" customHeight="1" x14ac:dyDescent="0.2">
      <c r="A11" t="s">
        <v>4</v>
      </c>
      <c r="B11" t="s">
        <v>28</v>
      </c>
      <c r="C11">
        <v>438.55887638952322</v>
      </c>
      <c r="D11">
        <v>456.39127203661951</v>
      </c>
      <c r="E11">
        <v>459.94770519399663</v>
      </c>
      <c r="F11">
        <v>428.66067772032204</v>
      </c>
      <c r="G11">
        <v>433.59013682395141</v>
      </c>
      <c r="H11">
        <v>348.34017214746984</v>
      </c>
      <c r="I11">
        <v>239.85741338066157</v>
      </c>
      <c r="J11">
        <v>191.60059528383664</v>
      </c>
      <c r="K11">
        <v>179.68248331156576</v>
      </c>
      <c r="L11">
        <v>168.97809384456824</v>
      </c>
      <c r="M11">
        <v>190.01188077167961</v>
      </c>
      <c r="N11">
        <v>154.67887031347644</v>
      </c>
      <c r="O11">
        <v>163.3788977805753</v>
      </c>
      <c r="P11">
        <v>173.00627757302658</v>
      </c>
      <c r="Q11">
        <v>113.2040360559444</v>
      </c>
      <c r="R11">
        <v>90.013129286755088</v>
      </c>
    </row>
    <row r="12" spans="1:18" ht="16" customHeight="1" x14ac:dyDescent="0.2">
      <c r="A12" t="s">
        <v>4</v>
      </c>
      <c r="B12" t="s">
        <v>29</v>
      </c>
      <c r="C12">
        <v>117.81866012484207</v>
      </c>
      <c r="D12">
        <v>129.4637500131054</v>
      </c>
      <c r="E12">
        <v>202.17679736520481</v>
      </c>
      <c r="F12">
        <v>195.11144682329308</v>
      </c>
      <c r="G12">
        <v>217.39037290640701</v>
      </c>
      <c r="H12">
        <v>216.64000277103679</v>
      </c>
      <c r="I12">
        <v>141.08968150683759</v>
      </c>
      <c r="J12">
        <v>130.40278597922716</v>
      </c>
      <c r="K12">
        <v>62.779479609528806</v>
      </c>
      <c r="L12">
        <v>65.046666348061393</v>
      </c>
      <c r="M12">
        <v>45.898909994556107</v>
      </c>
      <c r="N12">
        <v>37.049448572826854</v>
      </c>
      <c r="O12">
        <v>63.522416830097875</v>
      </c>
      <c r="P12">
        <v>68.349247430155771</v>
      </c>
      <c r="Q12">
        <v>71.581189732599796</v>
      </c>
      <c r="R12">
        <v>77.347050507703187</v>
      </c>
    </row>
    <row r="13" spans="1:18" x14ac:dyDescent="0.2">
      <c r="A13" t="s">
        <v>14</v>
      </c>
      <c r="B13" t="s">
        <v>19</v>
      </c>
      <c r="C13">
        <v>33969.115971214676</v>
      </c>
      <c r="D13">
        <v>37024.773466890394</v>
      </c>
      <c r="E13">
        <v>35326.750203540694</v>
      </c>
      <c r="F13">
        <v>34609.424076699572</v>
      </c>
      <c r="G13">
        <v>33406.362277227418</v>
      </c>
      <c r="H13">
        <v>32784.700444712369</v>
      </c>
      <c r="I13">
        <v>32937.279726833018</v>
      </c>
      <c r="J13">
        <v>26511.956423210442</v>
      </c>
      <c r="K13">
        <v>30707.022545972864</v>
      </c>
      <c r="L13">
        <v>29320.149966796926</v>
      </c>
      <c r="M13">
        <v>32072.66408230504</v>
      </c>
      <c r="N13">
        <v>26785.623922645176</v>
      </c>
      <c r="O13">
        <v>28416.102905037667</v>
      </c>
      <c r="P13">
        <v>31139.707642485449</v>
      </c>
      <c r="Q13">
        <v>25393.533218611097</v>
      </c>
      <c r="R13">
        <v>26998.869572351177</v>
      </c>
    </row>
    <row r="14" spans="1:18" x14ac:dyDescent="0.2">
      <c r="A14" t="s">
        <v>14</v>
      </c>
      <c r="B14" t="s">
        <v>20</v>
      </c>
      <c r="C14">
        <v>466.02172696851659</v>
      </c>
      <c r="D14">
        <v>446.0120141726876</v>
      </c>
      <c r="E14">
        <v>371.59238136912734</v>
      </c>
      <c r="F14">
        <v>384.64530248672281</v>
      </c>
      <c r="G14">
        <v>309.30624640601468</v>
      </c>
      <c r="H14">
        <v>308.68610558667632</v>
      </c>
      <c r="I14">
        <v>347.88383785820616</v>
      </c>
      <c r="J14">
        <v>360.13487156722999</v>
      </c>
      <c r="K14">
        <v>336.02707328692281</v>
      </c>
      <c r="L14">
        <v>338.16931862659487</v>
      </c>
      <c r="M14">
        <v>511.18347223084243</v>
      </c>
      <c r="N14">
        <v>438.96523831918626</v>
      </c>
      <c r="O14">
        <v>387.32553212675049</v>
      </c>
      <c r="P14">
        <v>356.85034703386737</v>
      </c>
      <c r="Q14">
        <v>292.76571360487685</v>
      </c>
      <c r="R14">
        <v>309.31779228183689</v>
      </c>
    </row>
    <row r="15" spans="1:18" x14ac:dyDescent="0.2">
      <c r="A15" t="s">
        <v>14</v>
      </c>
      <c r="B15" t="s">
        <v>21</v>
      </c>
      <c r="C15">
        <v>87.112177126124564</v>
      </c>
      <c r="D15">
        <v>88.952385972578611</v>
      </c>
      <c r="E15">
        <v>83.589716207343088</v>
      </c>
      <c r="F15">
        <v>71.288129972167397</v>
      </c>
      <c r="G15">
        <v>107.32738587230591</v>
      </c>
      <c r="H15">
        <v>95.243165390160911</v>
      </c>
      <c r="I15">
        <v>114.85677023157608</v>
      </c>
      <c r="J15">
        <v>77.763746001599984</v>
      </c>
      <c r="K15">
        <v>111.80116726107002</v>
      </c>
      <c r="L15">
        <v>112.73234614486182</v>
      </c>
      <c r="M15">
        <v>119.0376985806917</v>
      </c>
      <c r="N15">
        <v>103.47202542479093</v>
      </c>
      <c r="O15">
        <v>102.02343561145088</v>
      </c>
      <c r="P15">
        <v>104.73107137524403</v>
      </c>
      <c r="Q15">
        <v>73.349324427027582</v>
      </c>
      <c r="R15">
        <v>63.560132868978862</v>
      </c>
    </row>
    <row r="16" spans="1:18" x14ac:dyDescent="0.2">
      <c r="A16" t="s">
        <v>14</v>
      </c>
      <c r="B16" t="s">
        <v>22</v>
      </c>
      <c r="C16">
        <v>11061.002937844196</v>
      </c>
      <c r="D16">
        <v>12823.193888426344</v>
      </c>
      <c r="E16">
        <v>11280.263320712149</v>
      </c>
      <c r="F16">
        <v>10968.595415495829</v>
      </c>
      <c r="G16">
        <v>9866.441414393541</v>
      </c>
      <c r="H16">
        <v>9792.5187966662706</v>
      </c>
      <c r="I16">
        <v>10483.915449184926</v>
      </c>
      <c r="J16">
        <v>6200.5816729048074</v>
      </c>
      <c r="K16">
        <v>9132.3721333358553</v>
      </c>
      <c r="L16">
        <v>7932.6396269026336</v>
      </c>
      <c r="M16">
        <v>8086.2047631435044</v>
      </c>
      <c r="N16">
        <v>6823.0180181080405</v>
      </c>
      <c r="O16">
        <v>7351.2928796685328</v>
      </c>
      <c r="P16">
        <v>8114.1437155904187</v>
      </c>
      <c r="Q16">
        <v>6923.1314469662402</v>
      </c>
      <c r="R16">
        <v>6687.4292450667426</v>
      </c>
    </row>
    <row r="17" spans="1:18" x14ac:dyDescent="0.2">
      <c r="A17" t="s">
        <v>14</v>
      </c>
      <c r="B17" t="s">
        <v>23</v>
      </c>
      <c r="C17">
        <v>13414.775344898482</v>
      </c>
      <c r="D17">
        <v>14378.447587114886</v>
      </c>
      <c r="E17">
        <v>14295.540662805603</v>
      </c>
      <c r="F17">
        <v>14299.632938437942</v>
      </c>
      <c r="G17">
        <v>13831.986769349787</v>
      </c>
      <c r="H17">
        <v>13378.995243484585</v>
      </c>
      <c r="I17">
        <v>13076.075704495279</v>
      </c>
      <c r="J17">
        <v>11661.414091335855</v>
      </c>
      <c r="K17">
        <v>12707.825908499755</v>
      </c>
      <c r="L17">
        <v>12444.723920011164</v>
      </c>
      <c r="M17">
        <v>13845.142913632995</v>
      </c>
      <c r="N17">
        <v>11070.561059519638</v>
      </c>
      <c r="O17">
        <v>12315.638246024491</v>
      </c>
      <c r="P17">
        <v>13080.084389582897</v>
      </c>
      <c r="Q17">
        <v>10203.466441398423</v>
      </c>
      <c r="R17">
        <v>11239.487187262992</v>
      </c>
    </row>
    <row r="18" spans="1:18" x14ac:dyDescent="0.2">
      <c r="A18" t="s">
        <v>14</v>
      </c>
      <c r="B18" t="s">
        <v>24</v>
      </c>
      <c r="C18">
        <v>2084.3633650404304</v>
      </c>
      <c r="D18">
        <v>2137.1592984895842</v>
      </c>
      <c r="E18">
        <v>2168.7917831890036</v>
      </c>
      <c r="F18">
        <v>2427.8825459386039</v>
      </c>
      <c r="G18">
        <v>2379.000080174686</v>
      </c>
      <c r="H18">
        <v>2436.5419000699562</v>
      </c>
      <c r="I18">
        <v>2624.5789053332651</v>
      </c>
      <c r="J18">
        <v>2545.3086457912664</v>
      </c>
      <c r="K18">
        <v>2701.927869036173</v>
      </c>
      <c r="L18">
        <v>2968.5713948497514</v>
      </c>
      <c r="M18">
        <v>3415.1707633585793</v>
      </c>
      <c r="N18">
        <v>2989.0117997970774</v>
      </c>
      <c r="O18">
        <v>3091.5459683255581</v>
      </c>
      <c r="P18">
        <v>3192.4465387501486</v>
      </c>
      <c r="Q18">
        <v>2721.6162520120101</v>
      </c>
      <c r="R18">
        <v>2995.8040093109653</v>
      </c>
    </row>
    <row r="19" spans="1:18" x14ac:dyDescent="0.2">
      <c r="A19" t="s">
        <v>14</v>
      </c>
      <c r="B19" t="s">
        <v>25</v>
      </c>
      <c r="C19">
        <v>0</v>
      </c>
      <c r="D19">
        <v>0</v>
      </c>
      <c r="E19">
        <v>0</v>
      </c>
      <c r="F19">
        <v>1.3913089892471604</v>
      </c>
      <c r="G19">
        <v>3.3124006011105376</v>
      </c>
      <c r="H19">
        <v>3.5387256772130318</v>
      </c>
      <c r="I19">
        <v>3.7637380075592364</v>
      </c>
      <c r="J19">
        <v>3.5097045596584553</v>
      </c>
      <c r="K19">
        <v>5.0962937064655751</v>
      </c>
      <c r="L19">
        <v>7.2550015032832889</v>
      </c>
      <c r="M19">
        <v>12.665523023221233</v>
      </c>
      <c r="N19">
        <v>14.253732442918045</v>
      </c>
      <c r="O19">
        <v>18.921878597173762</v>
      </c>
      <c r="P19">
        <v>19.523841951544831</v>
      </c>
      <c r="Q19">
        <v>18.286729663316606</v>
      </c>
      <c r="R19">
        <v>20.692661144615744</v>
      </c>
    </row>
    <row r="20" spans="1:18" x14ac:dyDescent="0.2">
      <c r="A20" t="s">
        <v>14</v>
      </c>
      <c r="B20" t="s">
        <v>26</v>
      </c>
      <c r="C20">
        <v>4641.6206652147021</v>
      </c>
      <c r="D20">
        <v>4750.804207577773</v>
      </c>
      <c r="E20">
        <v>4665.014742708584</v>
      </c>
      <c r="F20">
        <v>3954.4628352060363</v>
      </c>
      <c r="G20">
        <v>4274.1687242098842</v>
      </c>
      <c r="H20">
        <v>4177.4789382196741</v>
      </c>
      <c r="I20">
        <v>3770.7632070670638</v>
      </c>
      <c r="J20">
        <v>3364.4098829992672</v>
      </c>
      <c r="K20">
        <v>3461.2149934899817</v>
      </c>
      <c r="L20">
        <v>3300.6277510712616</v>
      </c>
      <c r="M20">
        <v>3561.3411025437817</v>
      </c>
      <c r="N20">
        <v>3050.107586113651</v>
      </c>
      <c r="O20">
        <v>2653.2886866413437</v>
      </c>
      <c r="P20">
        <v>3538.2523994064022</v>
      </c>
      <c r="Q20">
        <v>2876.8421703081435</v>
      </c>
      <c r="R20">
        <v>3251.695451753586</v>
      </c>
    </row>
    <row r="21" spans="1:18" x14ac:dyDescent="0.2">
      <c r="A21" t="s">
        <v>14</v>
      </c>
      <c r="B21" t="s">
        <v>27</v>
      </c>
      <c r="C21">
        <v>37.107408457031362</v>
      </c>
      <c r="D21">
        <v>49.950901706733582</v>
      </c>
      <c r="E21">
        <v>62.273990022515648</v>
      </c>
      <c r="F21">
        <v>74.74197045168107</v>
      </c>
      <c r="G21">
        <v>91.440270070263736</v>
      </c>
      <c r="H21">
        <v>107.91404816871771</v>
      </c>
      <c r="I21">
        <v>130.36063453291561</v>
      </c>
      <c r="J21">
        <v>130.96383420989261</v>
      </c>
      <c r="K21">
        <v>182.65328163115359</v>
      </c>
      <c r="L21">
        <v>210.06281656456611</v>
      </c>
      <c r="M21">
        <v>285.5055306561319</v>
      </c>
      <c r="N21">
        <v>327.61680240365246</v>
      </c>
      <c r="O21">
        <v>431.20217506902031</v>
      </c>
      <c r="P21">
        <v>538.45801847750738</v>
      </c>
      <c r="Q21">
        <v>496.30806928097007</v>
      </c>
      <c r="R21">
        <v>573.27981320235813</v>
      </c>
    </row>
    <row r="22" spans="1:18" x14ac:dyDescent="0.2">
      <c r="A22" t="s">
        <v>14</v>
      </c>
      <c r="B22" t="s">
        <v>28</v>
      </c>
      <c r="C22">
        <v>1493.2788577509311</v>
      </c>
      <c r="D22">
        <v>1659.9473204569056</v>
      </c>
      <c r="E22">
        <v>1695.1707479580998</v>
      </c>
      <c r="F22">
        <v>1807.7436602297271</v>
      </c>
      <c r="G22">
        <v>1829.7684572876972</v>
      </c>
      <c r="H22">
        <v>1850.8441217312729</v>
      </c>
      <c r="I22">
        <v>1828.4034607736903</v>
      </c>
      <c r="J22">
        <v>1536.8663407716197</v>
      </c>
      <c r="K22">
        <v>1647.6230004141728</v>
      </c>
      <c r="L22">
        <v>1524.2793231540277</v>
      </c>
      <c r="M22">
        <v>1652.1476198582429</v>
      </c>
      <c r="N22">
        <v>1374.9654378955183</v>
      </c>
      <c r="O22">
        <v>1445.9826138860296</v>
      </c>
      <c r="P22">
        <v>1580.4917795791523</v>
      </c>
      <c r="Q22">
        <v>1249.688589746386</v>
      </c>
      <c r="R22">
        <v>1289.4141202493079</v>
      </c>
    </row>
    <row r="23" spans="1:18" x14ac:dyDescent="0.2">
      <c r="A23" t="s">
        <v>14</v>
      </c>
      <c r="B23" t="s">
        <v>29</v>
      </c>
      <c r="C23">
        <v>683.83348791426351</v>
      </c>
      <c r="D23">
        <v>690.30586297290802</v>
      </c>
      <c r="E23">
        <v>704.51285856826655</v>
      </c>
      <c r="F23">
        <v>619.03996949161763</v>
      </c>
      <c r="G23">
        <v>713.61052886212929</v>
      </c>
      <c r="H23">
        <v>632.9393997178471</v>
      </c>
      <c r="I23">
        <v>556.67801934853867</v>
      </c>
      <c r="J23">
        <v>631.00363306924714</v>
      </c>
      <c r="K23">
        <v>420.48082531131962</v>
      </c>
      <c r="L23">
        <v>481.08846796878527</v>
      </c>
      <c r="M23">
        <v>584.2646952770483</v>
      </c>
      <c r="N23">
        <v>593.65222262070517</v>
      </c>
      <c r="O23">
        <v>618.88148908731534</v>
      </c>
      <c r="P23">
        <v>614.72554073826575</v>
      </c>
      <c r="Q23">
        <v>538.07848120370079</v>
      </c>
      <c r="R23">
        <v>568.18915920979441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Number_of_households</vt:lpstr>
      <vt:lpstr>Energy_per_sqm</vt:lpstr>
      <vt:lpstr>Factors</vt:lpstr>
      <vt:lpstr>RES_hh_num</vt:lpstr>
      <vt:lpstr>Heating_degree_days</vt:lpstr>
      <vt:lpstr>RES_hh_fecs</vt:lpstr>
      <vt:lpstr>Indicators</vt:lpstr>
      <vt:lpstr>RES_hh_tes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2022-08-15T13:57:46Z</dcterms:created>
  <dcterms:modified xsi:type="dcterms:W3CDTF">2022-08-16T06:26:36Z</dcterms:modified>
</cp:coreProperties>
</file>