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"/>
    </mc:Choice>
  </mc:AlternateContent>
  <xr:revisionPtr revIDLastSave="0" documentId="13_ncr:1_{1D24DD74-8405-4AD4-8F6D-1B8E820CBF36}" xr6:coauthVersionLast="36" xr6:coauthVersionMax="47" xr10:uidLastSave="{00000000-0000-0000-0000-000000000000}"/>
  <bookViews>
    <workbookView xWindow="5055" yWindow="495" windowWidth="23745" windowHeight="11760" xr2:uid="{72F20DD2-FD61-154B-B48D-F6B531A3694C}"/>
  </bookViews>
  <sheets>
    <sheet name="TECHNOLOGIES" sheetId="5" r:id="rId1"/>
    <sheet name="TECHNOLOGIES_TECH_TYPE" sheetId="1" r:id="rId2"/>
    <sheet name="RESOURCES" sheetId="2" r:id="rId3"/>
    <sheet name="TECHNOLOGIES_RESOURC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D39" i="2"/>
  <c r="D27" i="2"/>
  <c r="D15" i="2"/>
  <c r="D3" i="2"/>
  <c r="D54" i="2"/>
  <c r="D42" i="2"/>
  <c r="D30" i="2"/>
  <c r="D18" i="2"/>
  <c r="D6" i="2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/>
  <c r="C16" i="5"/>
  <c r="C17" i="5" s="1"/>
  <c r="C18" i="5" s="1"/>
  <c r="C19" i="5" s="1"/>
  <c r="C20" i="5" s="1"/>
  <c r="C21" i="5" s="1"/>
  <c r="C22" i="5" s="1"/>
  <c r="C23" i="5" s="1"/>
  <c r="C24" i="5" s="1"/>
  <c r="C25" i="5" s="1"/>
  <c r="C26" i="5"/>
  <c r="C27" i="5"/>
  <c r="C28" i="5"/>
  <c r="C29" i="5"/>
  <c r="C30" i="5"/>
  <c r="C31" i="5" s="1"/>
  <c r="C32" i="5" s="1"/>
  <c r="C33" i="5" s="1"/>
  <c r="C34" i="5" s="1"/>
  <c r="C35" i="5" s="1"/>
  <c r="C36" i="5" s="1"/>
  <c r="C37" i="5" s="1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D52" i="2"/>
  <c r="D40" i="2"/>
  <c r="D28" i="2"/>
  <c r="D16" i="2"/>
  <c r="D4" i="2"/>
  <c r="D50" i="2"/>
  <c r="D38" i="2"/>
  <c r="D26" i="2"/>
  <c r="D14" i="2"/>
  <c r="D2" i="2"/>
  <c r="H27" i="5" l="1"/>
  <c r="H39" i="5" s="1"/>
  <c r="H51" i="5" s="1"/>
  <c r="H15" i="5"/>
  <c r="H14" i="5"/>
  <c r="H26" i="5" s="1"/>
  <c r="H38" i="5" s="1"/>
  <c r="H50" i="5" s="1"/>
  <c r="D25" i="2"/>
  <c r="D37" i="2" s="1"/>
  <c r="D49" i="2" s="1"/>
  <c r="D61" i="2" s="1"/>
  <c r="D24" i="2"/>
  <c r="D36" i="2" s="1"/>
  <c r="D48" i="2" s="1"/>
  <c r="D60" i="2" s="1"/>
  <c r="J49" i="5" l="1"/>
  <c r="J61" i="5" s="1"/>
  <c r="J37" i="5"/>
  <c r="J18" i="5"/>
  <c r="J30" i="5" s="1"/>
  <c r="J17" i="5"/>
  <c r="J29" i="5" s="1"/>
  <c r="J5" i="5"/>
  <c r="J4" i="5"/>
  <c r="H13" i="5"/>
  <c r="G72" i="3"/>
  <c r="G56" i="3"/>
  <c r="D57" i="2"/>
  <c r="D56" i="2"/>
  <c r="C54" i="2"/>
  <c r="C52" i="2"/>
  <c r="C50" i="2"/>
  <c r="D45" i="2"/>
  <c r="D44" i="2"/>
  <c r="C42" i="2"/>
  <c r="C40" i="2"/>
  <c r="C38" i="2"/>
  <c r="D81" i="1"/>
  <c r="D65" i="1"/>
  <c r="D32" i="2" l="1"/>
  <c r="D21" i="2"/>
  <c r="D33" i="2" s="1"/>
  <c r="D20" i="2"/>
  <c r="C30" i="2" l="1"/>
  <c r="C28" i="2"/>
  <c r="C26" i="2"/>
  <c r="C18" i="2"/>
  <c r="C16" i="2"/>
  <c r="C14" i="2"/>
  <c r="C6" i="2" l="1"/>
  <c r="C4" i="2"/>
  <c r="C2" i="2"/>
  <c r="G40" i="3" l="1"/>
  <c r="G24" i="3"/>
  <c r="D49" i="1"/>
  <c r="D33" i="1" l="1"/>
  <c r="G8" i="3" l="1"/>
  <c r="D17" i="1"/>
</calcChain>
</file>

<file path=xl/sharedStrings.xml><?xml version="1.0" encoding="utf-8"?>
<sst xmlns="http://schemas.openxmlformats.org/spreadsheetml/2006/main" count="414" uniqueCount="51">
  <si>
    <t>Scrap</t>
  </si>
  <si>
    <t>Pellet_making</t>
  </si>
  <si>
    <t>BF-BOF</t>
  </si>
  <si>
    <t>EAF</t>
  </si>
  <si>
    <t>CCS</t>
  </si>
  <si>
    <t>TECHNOLOGIES</t>
  </si>
  <si>
    <t>CO2</t>
  </si>
  <si>
    <t>capex</t>
  </si>
  <si>
    <t>lifetime</t>
  </si>
  <si>
    <t>discount_rate</t>
  </si>
  <si>
    <t>Coal</t>
  </si>
  <si>
    <t>Biomass</t>
  </si>
  <si>
    <t>Oil</t>
  </si>
  <si>
    <t>Electricity</t>
  </si>
  <si>
    <t>Gas</t>
  </si>
  <si>
    <t>E_boiler</t>
  </si>
  <si>
    <t>Gas_boiler</t>
  </si>
  <si>
    <t>SMR</t>
  </si>
  <si>
    <t>Electrolyser</t>
  </si>
  <si>
    <t>Water</t>
  </si>
  <si>
    <t>Steel</t>
  </si>
  <si>
    <t>ore_pellet</t>
  </si>
  <si>
    <t>scrap_steel</t>
  </si>
  <si>
    <t>Hydrogen</t>
  </si>
  <si>
    <t>Steam</t>
  </si>
  <si>
    <t>output</t>
  </si>
  <si>
    <t>Methanisation</t>
  </si>
  <si>
    <t>flow_cost_r</t>
  </si>
  <si>
    <t>flow_cost_t</t>
  </si>
  <si>
    <t>emissions_t</t>
  </si>
  <si>
    <t>emissions_r</t>
  </si>
  <si>
    <t>max_capacity_t</t>
  </si>
  <si>
    <t>production_error_margin</t>
  </si>
  <si>
    <t>max_volume</t>
  </si>
  <si>
    <t>forced_resource</t>
  </si>
  <si>
    <t>RESOURCES</t>
  </si>
  <si>
    <t>is_product</t>
  </si>
  <si>
    <t>YEAR</t>
  </si>
  <si>
    <t>carbon_cost</t>
  </si>
  <si>
    <t>year_ini</t>
  </si>
  <si>
    <t>DRI-EAF</t>
  </si>
  <si>
    <t>construction_time</t>
  </si>
  <si>
    <t>H2</t>
  </si>
  <si>
    <t>CH4</t>
  </si>
  <si>
    <t>TECH_TYPE</t>
  </si>
  <si>
    <t>Bio</t>
  </si>
  <si>
    <t>Kiln-DRI-EAF</t>
  </si>
  <si>
    <t>capacity_associated_resource</t>
  </si>
  <si>
    <t>forced_prod_t</t>
  </si>
  <si>
    <t>forced_prod_ratio_min</t>
  </si>
  <si>
    <t>forced_prod_ratio_max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</si>
</sst>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9" tint="0.39997558519241921"/>
        <bgColor theme="9"/>
      </patternFill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theme="9"/>
      </patternFill>
    </fill>
    <fill>
      <patternFill patternType="solid">
        <fgColor theme="7" tint="0.39997558519241921"/>
        <bgColor theme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theme="9"/>
      </patternFill>
    </fill>
    <fill>
      <patternFill patternType="solid">
        <fgColor theme="1"/>
        <bgColor theme="9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2" borderId="0" xfId="0" applyFont="1" applyFill="1" applyBorder="1"/>
    <xf numFmtId="0" fontId="1" fillId="4" borderId="0" xfId="0" applyFont="1" applyFill="1" applyBorder="1"/>
    <xf numFmtId="0" fontId="0" fillId="0" borderId="0" xfId="0" applyFill="1" applyBorder="1"/>
    <xf numFmtId="0" fontId="1" fillId="7" borderId="0" xfId="0" applyFont="1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3" borderId="0" xfId="0" applyFont="1" applyFill="1" applyBorder="1"/>
    <xf numFmtId="2" fontId="0" fillId="0" borderId="0" xfId="0" applyNumberFormat="1" applyFill="1" applyBorder="1"/>
    <xf numFmtId="0" fontId="1" fillId="8" borderId="0" xfId="0" applyFont="1" applyFill="1" applyBorder="1"/>
    <xf numFmtId="0" fontId="1" fillId="9" borderId="0" xfId="0" applyFont="1" applyFill="1" applyBorder="1"/>
    <xf numFmtId="0" fontId="1" fillId="10" borderId="0" xfId="0" applyFont="1" applyFill="1" applyBorder="1"/>
    <xf numFmtId="0" fontId="1" fillId="11" borderId="0" xfId="0" applyFont="1" applyFill="1" applyBorder="1"/>
    <xf numFmtId="0" fontId="2" fillId="0" borderId="0" xfId="0" applyFont="1" applyBorder="1"/>
    <xf numFmtId="0" fontId="1" fillId="12" borderId="0" xfId="0" applyFont="1" applyFill="1" applyBorder="1"/>
    <xf numFmtId="0" fontId="1" fillId="13" borderId="0" xfId="0" applyFont="1" applyFill="1" applyBorder="1"/>
    <xf numFmtId="0" fontId="1" fillId="14" borderId="0" xfId="0" applyFont="1" applyFill="1" applyBorder="1"/>
    <xf numFmtId="0" fontId="1" fillId="15" borderId="0" xfId="0" applyFont="1" applyFill="1" applyBorder="1"/>
    <xf numFmtId="0" fontId="1" fillId="16" borderId="0" xfId="0" applyFont="1" applyFill="1" applyBorder="1"/>
    <xf numFmtId="0" fontId="1" fillId="17" borderId="0" xfId="0" applyFont="1" applyFill="1" applyBorder="1"/>
    <xf numFmtId="0" fontId="1" fillId="18" borderId="0" xfId="0" applyFont="1" applyFill="1" applyBorder="1"/>
    <xf numFmtId="0" fontId="1" fillId="19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25F0-7C8F-4D52-A757-E2D4BFA810AD}">
  <dimension ref="A1:K61"/>
  <sheetViews>
    <sheetView tabSelected="1" topLeftCell="A31" workbookViewId="0">
      <selection activeCell="H49" sqref="H49"/>
    </sheetView>
  </sheetViews>
  <sheetFormatPr baseColWidth="10" defaultRowHeight="15.75" x14ac:dyDescent="0.25"/>
  <cols>
    <col min="1" max="2" width="15.125" customWidth="1"/>
    <col min="3" max="7" width="11.25" style="6"/>
    <col min="13" max="13" width="11.875" bestFit="1" customWidth="1"/>
  </cols>
  <sheetData>
    <row r="1" spans="1:11" x14ac:dyDescent="0.25">
      <c r="A1" s="19" t="s">
        <v>5</v>
      </c>
      <c r="B1" s="19" t="s">
        <v>37</v>
      </c>
      <c r="C1" s="22" t="s">
        <v>38</v>
      </c>
      <c r="D1" s="22" t="s">
        <v>7</v>
      </c>
      <c r="E1" s="22" t="s">
        <v>41</v>
      </c>
      <c r="F1" s="22" t="s">
        <v>8</v>
      </c>
      <c r="G1" s="22" t="s">
        <v>9</v>
      </c>
      <c r="H1" s="22" t="s">
        <v>28</v>
      </c>
      <c r="I1" s="22" t="s">
        <v>39</v>
      </c>
      <c r="J1" s="22" t="s">
        <v>31</v>
      </c>
      <c r="K1" s="22" t="s">
        <v>47</v>
      </c>
    </row>
    <row r="2" spans="1:11" x14ac:dyDescent="0.25">
      <c r="A2" s="2" t="s">
        <v>0</v>
      </c>
      <c r="B2" s="2">
        <v>2015</v>
      </c>
      <c r="C2" s="8">
        <v>30</v>
      </c>
      <c r="D2" s="8"/>
      <c r="E2" s="8"/>
      <c r="F2" s="8"/>
      <c r="G2" s="8"/>
      <c r="H2" s="8">
        <v>0</v>
      </c>
    </row>
    <row r="3" spans="1:11" x14ac:dyDescent="0.25">
      <c r="A3" s="2" t="s">
        <v>1</v>
      </c>
      <c r="B3" s="2">
        <v>2015</v>
      </c>
      <c r="C3" s="8">
        <f>C2</f>
        <v>30</v>
      </c>
      <c r="D3" s="8"/>
      <c r="E3" s="8"/>
      <c r="F3" s="8"/>
      <c r="G3" s="8"/>
      <c r="H3" s="8">
        <v>0</v>
      </c>
    </row>
    <row r="4" spans="1:11" x14ac:dyDescent="0.25">
      <c r="A4" s="2" t="s">
        <v>2</v>
      </c>
      <c r="B4" s="2">
        <v>2015</v>
      </c>
      <c r="C4" s="8">
        <f t="shared" ref="C4:C13" si="0">C3</f>
        <v>30</v>
      </c>
      <c r="D4" s="8">
        <v>218.3</v>
      </c>
      <c r="E4" s="8">
        <v>5</v>
      </c>
      <c r="F4" s="8">
        <v>20</v>
      </c>
      <c r="G4" s="8">
        <v>0.1</v>
      </c>
      <c r="H4" s="8">
        <v>53.2</v>
      </c>
      <c r="I4" s="8">
        <v>2007</v>
      </c>
      <c r="J4" s="8">
        <f>9900000</f>
        <v>9900000</v>
      </c>
      <c r="K4" s="8" t="s">
        <v>20</v>
      </c>
    </row>
    <row r="5" spans="1:11" x14ac:dyDescent="0.25">
      <c r="A5" s="2" t="s">
        <v>3</v>
      </c>
      <c r="B5" s="2">
        <v>2015</v>
      </c>
      <c r="C5" s="8">
        <f t="shared" si="0"/>
        <v>30</v>
      </c>
      <c r="D5" s="8">
        <v>184</v>
      </c>
      <c r="E5" s="8">
        <v>5</v>
      </c>
      <c r="F5" s="8">
        <v>20</v>
      </c>
      <c r="G5" s="8">
        <v>0.1</v>
      </c>
      <c r="H5" s="8">
        <v>53.2</v>
      </c>
      <c r="I5" s="8">
        <v>2008</v>
      </c>
      <c r="J5" s="8">
        <f>5200000</f>
        <v>5200000</v>
      </c>
      <c r="K5" s="8" t="s">
        <v>20</v>
      </c>
    </row>
    <row r="6" spans="1:11" x14ac:dyDescent="0.25">
      <c r="A6" s="2" t="s">
        <v>40</v>
      </c>
      <c r="B6" s="2">
        <v>2015</v>
      </c>
      <c r="C6" s="8">
        <f t="shared" si="0"/>
        <v>30</v>
      </c>
      <c r="D6" s="8">
        <v>414</v>
      </c>
      <c r="E6" s="8">
        <v>5</v>
      </c>
      <c r="F6" s="8">
        <v>20</v>
      </c>
      <c r="G6" s="8">
        <v>0.1</v>
      </c>
      <c r="H6" s="8">
        <v>53.2</v>
      </c>
    </row>
    <row r="7" spans="1:11" x14ac:dyDescent="0.25">
      <c r="A7" s="2" t="s">
        <v>46</v>
      </c>
      <c r="B7" s="2">
        <v>2015</v>
      </c>
      <c r="C7" s="8">
        <f t="shared" si="0"/>
        <v>30</v>
      </c>
      <c r="D7" s="8">
        <v>414</v>
      </c>
      <c r="E7" s="8">
        <v>5</v>
      </c>
      <c r="F7" s="8">
        <v>20</v>
      </c>
      <c r="G7" s="8">
        <v>0.1</v>
      </c>
      <c r="H7" s="8">
        <v>53.2</v>
      </c>
    </row>
    <row r="8" spans="1:11" x14ac:dyDescent="0.25">
      <c r="A8" s="2" t="s">
        <v>4</v>
      </c>
      <c r="B8" s="2">
        <v>2015</v>
      </c>
      <c r="C8" s="8">
        <f t="shared" si="0"/>
        <v>30</v>
      </c>
      <c r="D8" s="8"/>
      <c r="E8" s="8"/>
      <c r="F8" s="8"/>
      <c r="G8" s="8"/>
      <c r="H8" s="8">
        <v>10000000</v>
      </c>
    </row>
    <row r="9" spans="1:11" x14ac:dyDescent="0.25">
      <c r="A9" s="2" t="s">
        <v>15</v>
      </c>
      <c r="B9" s="2">
        <v>2015</v>
      </c>
      <c r="C9" s="8">
        <f t="shared" si="0"/>
        <v>30</v>
      </c>
      <c r="D9" s="8"/>
      <c r="E9" s="8"/>
      <c r="F9" s="8"/>
      <c r="G9" s="8"/>
      <c r="H9" s="8">
        <v>200</v>
      </c>
    </row>
    <row r="10" spans="1:11" x14ac:dyDescent="0.25">
      <c r="A10" s="2" t="s">
        <v>16</v>
      </c>
      <c r="B10" s="2">
        <v>2015</v>
      </c>
      <c r="C10" s="8">
        <f t="shared" si="0"/>
        <v>30</v>
      </c>
      <c r="D10" s="8"/>
      <c r="E10" s="8"/>
      <c r="F10" s="8"/>
      <c r="G10" s="8"/>
      <c r="H10" s="8">
        <v>200</v>
      </c>
    </row>
    <row r="11" spans="1:11" x14ac:dyDescent="0.25">
      <c r="A11" s="2" t="s">
        <v>17</v>
      </c>
      <c r="B11" s="2">
        <v>2015</v>
      </c>
      <c r="C11" s="8">
        <f t="shared" si="0"/>
        <v>30</v>
      </c>
      <c r="D11" s="8">
        <v>1800</v>
      </c>
      <c r="E11" s="8">
        <v>1</v>
      </c>
      <c r="F11" s="8">
        <v>25</v>
      </c>
      <c r="G11" s="8">
        <v>0.1</v>
      </c>
      <c r="H11" s="8">
        <v>324.97573965832413</v>
      </c>
    </row>
    <row r="12" spans="1:11" x14ac:dyDescent="0.25">
      <c r="A12" s="2" t="s">
        <v>18</v>
      </c>
      <c r="B12" s="2">
        <v>2015</v>
      </c>
      <c r="C12" s="8">
        <f t="shared" si="0"/>
        <v>30</v>
      </c>
      <c r="D12" s="8">
        <v>5000</v>
      </c>
      <c r="E12" s="8">
        <v>1</v>
      </c>
      <c r="F12" s="8">
        <v>10</v>
      </c>
      <c r="G12" s="8">
        <v>0.1</v>
      </c>
      <c r="H12" s="8"/>
    </row>
    <row r="13" spans="1:11" x14ac:dyDescent="0.25">
      <c r="A13" s="2" t="s">
        <v>26</v>
      </c>
      <c r="B13" s="2">
        <v>2015</v>
      </c>
      <c r="C13" s="8">
        <f t="shared" si="0"/>
        <v>30</v>
      </c>
      <c r="D13" s="8"/>
      <c r="E13" s="8"/>
      <c r="F13" s="8"/>
      <c r="G13" s="8"/>
      <c r="H13" s="8">
        <f>49.2578*13</f>
        <v>640.35140000000001</v>
      </c>
    </row>
    <row r="14" spans="1:11" x14ac:dyDescent="0.25">
      <c r="A14" s="3" t="s">
        <v>0</v>
      </c>
      <c r="B14" s="3">
        <v>2027</v>
      </c>
      <c r="C14" s="8">
        <v>50</v>
      </c>
      <c r="D14" s="8"/>
      <c r="E14" s="8"/>
      <c r="F14" s="8"/>
      <c r="G14" s="8"/>
      <c r="H14" s="8">
        <f>H2</f>
        <v>0</v>
      </c>
    </row>
    <row r="15" spans="1:11" x14ac:dyDescent="0.25">
      <c r="A15" s="3" t="s">
        <v>1</v>
      </c>
      <c r="B15" s="3">
        <v>2027</v>
      </c>
      <c r="C15" s="8">
        <f>C14</f>
        <v>50</v>
      </c>
      <c r="D15" s="8"/>
      <c r="E15" s="8"/>
      <c r="F15" s="8"/>
      <c r="G15" s="8"/>
      <c r="H15" s="8">
        <f>H3</f>
        <v>0</v>
      </c>
    </row>
    <row r="16" spans="1:11" x14ac:dyDescent="0.25">
      <c r="A16" s="3" t="s">
        <v>2</v>
      </c>
      <c r="B16" s="3">
        <v>2027</v>
      </c>
      <c r="C16" s="8">
        <f t="shared" ref="C16:C25" si="1">C15</f>
        <v>50</v>
      </c>
      <c r="D16" s="8">
        <v>218.3</v>
      </c>
      <c r="E16" s="8">
        <v>5</v>
      </c>
      <c r="F16" s="8">
        <v>20</v>
      </c>
      <c r="G16" s="8">
        <v>0.1</v>
      </c>
      <c r="H16" s="8">
        <v>53.2</v>
      </c>
    </row>
    <row r="17" spans="1:11" x14ac:dyDescent="0.25">
      <c r="A17" s="3" t="s">
        <v>3</v>
      </c>
      <c r="B17" s="3">
        <v>2027</v>
      </c>
      <c r="C17" s="8">
        <f t="shared" si="1"/>
        <v>50</v>
      </c>
      <c r="D17" s="8">
        <v>184</v>
      </c>
      <c r="E17" s="8">
        <v>5</v>
      </c>
      <c r="F17" s="8">
        <v>20</v>
      </c>
      <c r="G17" s="8">
        <v>0.1</v>
      </c>
      <c r="H17" s="8">
        <v>53.2</v>
      </c>
      <c r="J17" s="8">
        <f>0.42*15000000</f>
        <v>6300000</v>
      </c>
      <c r="K17" s="8" t="s">
        <v>20</v>
      </c>
    </row>
    <row r="18" spans="1:11" x14ac:dyDescent="0.25">
      <c r="A18" s="3" t="s">
        <v>40</v>
      </c>
      <c r="B18" s="3">
        <v>2027</v>
      </c>
      <c r="C18" s="8">
        <f t="shared" si="1"/>
        <v>50</v>
      </c>
      <c r="D18" s="8">
        <v>414</v>
      </c>
      <c r="E18" s="8">
        <v>5</v>
      </c>
      <c r="F18" s="8">
        <v>20</v>
      </c>
      <c r="G18" s="8">
        <v>0.1</v>
      </c>
      <c r="H18" s="8">
        <v>53.2</v>
      </c>
      <c r="J18">
        <f>0.14*15000000</f>
        <v>2100000</v>
      </c>
      <c r="K18" s="8" t="s">
        <v>20</v>
      </c>
    </row>
    <row r="19" spans="1:11" x14ac:dyDescent="0.25">
      <c r="A19" s="3" t="s">
        <v>46</v>
      </c>
      <c r="B19" s="3">
        <v>2027</v>
      </c>
      <c r="C19" s="8">
        <f t="shared" si="1"/>
        <v>50</v>
      </c>
      <c r="D19" s="8">
        <v>414</v>
      </c>
      <c r="E19" s="8">
        <v>5</v>
      </c>
      <c r="F19" s="8">
        <v>20</v>
      </c>
      <c r="G19" s="8">
        <v>0.1</v>
      </c>
      <c r="H19" s="8">
        <v>53.2</v>
      </c>
    </row>
    <row r="20" spans="1:11" x14ac:dyDescent="0.25">
      <c r="A20" s="3" t="s">
        <v>4</v>
      </c>
      <c r="B20" s="3">
        <v>2027</v>
      </c>
      <c r="C20" s="8">
        <f t="shared" si="1"/>
        <v>50</v>
      </c>
      <c r="D20" s="8"/>
      <c r="E20" s="8"/>
      <c r="F20" s="8"/>
      <c r="G20" s="8"/>
      <c r="H20" s="8">
        <v>10000000</v>
      </c>
    </row>
    <row r="21" spans="1:11" x14ac:dyDescent="0.25">
      <c r="A21" s="3" t="s">
        <v>15</v>
      </c>
      <c r="B21" s="3">
        <v>2027</v>
      </c>
      <c r="C21" s="8">
        <f t="shared" si="1"/>
        <v>50</v>
      </c>
      <c r="D21" s="8"/>
      <c r="E21" s="8"/>
      <c r="F21" s="8"/>
      <c r="G21" s="8"/>
      <c r="H21" s="8">
        <v>200</v>
      </c>
    </row>
    <row r="22" spans="1:11" x14ac:dyDescent="0.25">
      <c r="A22" s="3" t="s">
        <v>16</v>
      </c>
      <c r="B22" s="3">
        <v>2027</v>
      </c>
      <c r="C22" s="8">
        <f t="shared" si="1"/>
        <v>50</v>
      </c>
      <c r="D22" s="8"/>
      <c r="E22" s="8"/>
      <c r="F22" s="8"/>
      <c r="G22" s="8"/>
      <c r="H22" s="8">
        <v>200</v>
      </c>
    </row>
    <row r="23" spans="1:11" x14ac:dyDescent="0.25">
      <c r="A23" s="3" t="s">
        <v>17</v>
      </c>
      <c r="B23" s="3">
        <v>2027</v>
      </c>
      <c r="C23" s="8">
        <f t="shared" si="1"/>
        <v>50</v>
      </c>
      <c r="D23" s="8">
        <v>1800</v>
      </c>
      <c r="E23" s="8">
        <v>1</v>
      </c>
      <c r="F23" s="8">
        <v>25</v>
      </c>
      <c r="G23" s="8">
        <v>0.1</v>
      </c>
      <c r="H23" s="8">
        <v>324.97573965832413</v>
      </c>
    </row>
    <row r="24" spans="1:11" x14ac:dyDescent="0.25">
      <c r="A24" s="3" t="s">
        <v>18</v>
      </c>
      <c r="B24" s="3">
        <v>2027</v>
      </c>
      <c r="C24" s="8">
        <f t="shared" si="1"/>
        <v>50</v>
      </c>
      <c r="D24" s="8">
        <v>5000</v>
      </c>
      <c r="E24" s="8">
        <v>1</v>
      </c>
      <c r="F24" s="8">
        <v>10</v>
      </c>
      <c r="G24" s="8">
        <v>0.1</v>
      </c>
      <c r="H24" s="8"/>
    </row>
    <row r="25" spans="1:11" x14ac:dyDescent="0.25">
      <c r="A25" s="3" t="s">
        <v>26</v>
      </c>
      <c r="B25" s="3">
        <v>2027</v>
      </c>
      <c r="C25" s="8">
        <f t="shared" si="1"/>
        <v>50</v>
      </c>
      <c r="D25" s="8"/>
      <c r="E25" s="8"/>
      <c r="F25" s="8"/>
      <c r="G25" s="8"/>
      <c r="H25" s="8">
        <v>575</v>
      </c>
      <c r="J25">
        <v>860000</v>
      </c>
      <c r="K25" s="8" t="s">
        <v>14</v>
      </c>
    </row>
    <row r="26" spans="1:11" x14ac:dyDescent="0.25">
      <c r="A26" s="5" t="s">
        <v>0</v>
      </c>
      <c r="B26" s="5">
        <v>2030</v>
      </c>
      <c r="C26" s="8">
        <f>60</f>
        <v>60</v>
      </c>
      <c r="D26" s="8"/>
      <c r="E26" s="8"/>
      <c r="F26" s="8"/>
      <c r="G26" s="8"/>
      <c r="H26" s="8">
        <f>H14</f>
        <v>0</v>
      </c>
    </row>
    <row r="27" spans="1:11" x14ac:dyDescent="0.25">
      <c r="A27" s="5" t="s">
        <v>1</v>
      </c>
      <c r="B27" s="5">
        <v>2030</v>
      </c>
      <c r="C27" s="8">
        <f>C26</f>
        <v>60</v>
      </c>
      <c r="D27" s="8"/>
      <c r="E27" s="8"/>
      <c r="F27" s="8"/>
      <c r="G27" s="8"/>
      <c r="H27" s="8">
        <f>H15</f>
        <v>0</v>
      </c>
    </row>
    <row r="28" spans="1:11" x14ac:dyDescent="0.25">
      <c r="A28" s="5" t="s">
        <v>2</v>
      </c>
      <c r="B28" s="5">
        <v>2030</v>
      </c>
      <c r="C28" s="8">
        <f t="shared" ref="C28:C37" si="2">C27</f>
        <v>60</v>
      </c>
      <c r="D28" s="8">
        <v>218.3</v>
      </c>
      <c r="E28" s="8">
        <v>5</v>
      </c>
      <c r="F28" s="8">
        <v>20</v>
      </c>
      <c r="G28" s="8">
        <v>0.1</v>
      </c>
      <c r="H28" s="8">
        <v>53.2</v>
      </c>
    </row>
    <row r="29" spans="1:11" x14ac:dyDescent="0.25">
      <c r="A29" s="5" t="s">
        <v>3</v>
      </c>
      <c r="B29" s="5">
        <v>2030</v>
      </c>
      <c r="C29" s="8">
        <f t="shared" si="2"/>
        <v>60</v>
      </c>
      <c r="D29" s="8">
        <v>184</v>
      </c>
      <c r="E29" s="8">
        <v>5</v>
      </c>
      <c r="F29" s="8">
        <v>20</v>
      </c>
      <c r="G29" s="8">
        <v>0.1</v>
      </c>
      <c r="H29" s="8">
        <v>53.2</v>
      </c>
      <c r="J29">
        <f>J17</f>
        <v>6300000</v>
      </c>
      <c r="K29" s="8" t="s">
        <v>20</v>
      </c>
    </row>
    <row r="30" spans="1:11" x14ac:dyDescent="0.25">
      <c r="A30" s="5" t="s">
        <v>40</v>
      </c>
      <c r="B30" s="5">
        <v>2030</v>
      </c>
      <c r="C30" s="8">
        <f t="shared" si="2"/>
        <v>60</v>
      </c>
      <c r="D30" s="8">
        <v>414</v>
      </c>
      <c r="E30" s="8">
        <v>5</v>
      </c>
      <c r="F30" s="8">
        <v>20</v>
      </c>
      <c r="G30" s="8">
        <v>0.1</v>
      </c>
      <c r="H30" s="8">
        <v>53.2</v>
      </c>
      <c r="J30">
        <f>J18</f>
        <v>2100000</v>
      </c>
      <c r="K30" s="8" t="s">
        <v>20</v>
      </c>
    </row>
    <row r="31" spans="1:11" x14ac:dyDescent="0.25">
      <c r="A31" s="5" t="s">
        <v>46</v>
      </c>
      <c r="B31" s="5">
        <v>2030</v>
      </c>
      <c r="C31" s="8">
        <f t="shared" si="2"/>
        <v>60</v>
      </c>
      <c r="D31" s="8">
        <v>414</v>
      </c>
      <c r="E31" s="8">
        <v>5</v>
      </c>
      <c r="F31" s="8">
        <v>20</v>
      </c>
      <c r="G31" s="8">
        <v>0.1</v>
      </c>
      <c r="H31" s="8">
        <v>53.2</v>
      </c>
    </row>
    <row r="32" spans="1:11" x14ac:dyDescent="0.25">
      <c r="A32" s="5" t="s">
        <v>4</v>
      </c>
      <c r="B32" s="5">
        <v>2030</v>
      </c>
      <c r="C32" s="8">
        <f t="shared" si="2"/>
        <v>60</v>
      </c>
      <c r="D32" s="8"/>
      <c r="E32" s="8"/>
      <c r="F32" s="8"/>
      <c r="G32" s="8"/>
      <c r="H32" s="8">
        <v>10000000</v>
      </c>
    </row>
    <row r="33" spans="1:11" x14ac:dyDescent="0.25">
      <c r="A33" s="5" t="s">
        <v>15</v>
      </c>
      <c r="B33" s="5">
        <v>2030</v>
      </c>
      <c r="C33" s="8">
        <f t="shared" si="2"/>
        <v>60</v>
      </c>
      <c r="D33" s="8"/>
      <c r="E33" s="8"/>
      <c r="F33" s="8"/>
      <c r="G33" s="8"/>
      <c r="H33" s="8">
        <v>200</v>
      </c>
    </row>
    <row r="34" spans="1:11" x14ac:dyDescent="0.25">
      <c r="A34" s="5" t="s">
        <v>16</v>
      </c>
      <c r="B34" s="5">
        <v>2030</v>
      </c>
      <c r="C34" s="8">
        <f t="shared" si="2"/>
        <v>60</v>
      </c>
      <c r="D34" s="8"/>
      <c r="E34" s="8"/>
      <c r="F34" s="8"/>
      <c r="G34" s="8"/>
      <c r="H34" s="8">
        <v>200</v>
      </c>
    </row>
    <row r="35" spans="1:11" x14ac:dyDescent="0.25">
      <c r="A35" s="5" t="s">
        <v>17</v>
      </c>
      <c r="B35" s="5">
        <v>2030</v>
      </c>
      <c r="C35" s="8">
        <f t="shared" si="2"/>
        <v>60</v>
      </c>
      <c r="D35" s="8">
        <v>1800</v>
      </c>
      <c r="E35" s="8">
        <v>1</v>
      </c>
      <c r="F35" s="8">
        <v>25</v>
      </c>
      <c r="G35" s="8">
        <v>0.1</v>
      </c>
      <c r="H35" s="8">
        <v>324.97573965832413</v>
      </c>
    </row>
    <row r="36" spans="1:11" x14ac:dyDescent="0.25">
      <c r="A36" s="5" t="s">
        <v>18</v>
      </c>
      <c r="B36" s="5">
        <v>2030</v>
      </c>
      <c r="C36" s="8">
        <f t="shared" si="2"/>
        <v>60</v>
      </c>
      <c r="D36" s="8">
        <v>5000</v>
      </c>
      <c r="E36" s="8">
        <v>1</v>
      </c>
      <c r="F36" s="8">
        <v>10</v>
      </c>
      <c r="G36" s="8">
        <v>0.1</v>
      </c>
      <c r="H36" s="8"/>
    </row>
    <row r="37" spans="1:11" x14ac:dyDescent="0.25">
      <c r="A37" s="5" t="s">
        <v>26</v>
      </c>
      <c r="B37" s="5">
        <v>2030</v>
      </c>
      <c r="C37" s="8">
        <f t="shared" si="2"/>
        <v>60</v>
      </c>
      <c r="D37" s="8"/>
      <c r="E37" s="8"/>
      <c r="F37" s="8"/>
      <c r="G37" s="8"/>
      <c r="H37" s="8">
        <v>500</v>
      </c>
      <c r="J37">
        <f>J25</f>
        <v>860000</v>
      </c>
      <c r="K37" t="s">
        <v>14</v>
      </c>
    </row>
    <row r="38" spans="1:11" x14ac:dyDescent="0.25">
      <c r="A38" s="23" t="s">
        <v>0</v>
      </c>
      <c r="B38" s="23">
        <v>2040</v>
      </c>
      <c r="C38" s="8">
        <f>120</f>
        <v>120</v>
      </c>
      <c r="D38" s="8"/>
      <c r="E38" s="8"/>
      <c r="F38" s="8"/>
      <c r="G38" s="8"/>
      <c r="H38" s="8">
        <f>H26</f>
        <v>0</v>
      </c>
    </row>
    <row r="39" spans="1:11" x14ac:dyDescent="0.25">
      <c r="A39" s="23" t="s">
        <v>1</v>
      </c>
      <c r="B39" s="23">
        <v>2040</v>
      </c>
      <c r="C39" s="8">
        <f>120</f>
        <v>120</v>
      </c>
      <c r="D39" s="8"/>
      <c r="E39" s="8"/>
      <c r="F39" s="8"/>
      <c r="G39" s="8"/>
      <c r="H39" s="8">
        <f>H27</f>
        <v>0</v>
      </c>
    </row>
    <row r="40" spans="1:11" x14ac:dyDescent="0.25">
      <c r="A40" s="23" t="s">
        <v>2</v>
      </c>
      <c r="B40" s="23">
        <v>2040</v>
      </c>
      <c r="C40" s="8">
        <f>120</f>
        <v>120</v>
      </c>
      <c r="D40" s="8">
        <v>218.3</v>
      </c>
      <c r="E40" s="8">
        <v>5</v>
      </c>
      <c r="F40" s="8">
        <v>20</v>
      </c>
      <c r="G40" s="8">
        <v>0.1</v>
      </c>
      <c r="H40" s="8">
        <v>53.2</v>
      </c>
    </row>
    <row r="41" spans="1:11" x14ac:dyDescent="0.25">
      <c r="A41" s="23" t="s">
        <v>3</v>
      </c>
      <c r="B41" s="23">
        <v>2040</v>
      </c>
      <c r="C41" s="8">
        <f>120</f>
        <v>120</v>
      </c>
      <c r="D41" s="8">
        <v>184</v>
      </c>
      <c r="E41" s="8">
        <v>5</v>
      </c>
      <c r="F41" s="8">
        <v>20</v>
      </c>
      <c r="G41" s="8">
        <v>0.1</v>
      </c>
      <c r="H41" s="8">
        <v>53.2</v>
      </c>
    </row>
    <row r="42" spans="1:11" x14ac:dyDescent="0.25">
      <c r="A42" s="23" t="s">
        <v>40</v>
      </c>
      <c r="B42" s="23">
        <v>2040</v>
      </c>
      <c r="C42" s="8">
        <f>120</f>
        <v>120</v>
      </c>
      <c r="D42" s="8">
        <v>414</v>
      </c>
      <c r="E42" s="8">
        <v>5</v>
      </c>
      <c r="F42" s="8">
        <v>20</v>
      </c>
      <c r="G42" s="8">
        <v>0.1</v>
      </c>
      <c r="H42" s="8">
        <v>53.2</v>
      </c>
    </row>
    <row r="43" spans="1:11" x14ac:dyDescent="0.25">
      <c r="A43" s="23" t="s">
        <v>46</v>
      </c>
      <c r="B43" s="23">
        <v>2040</v>
      </c>
      <c r="C43" s="8">
        <f>120</f>
        <v>120</v>
      </c>
      <c r="D43" s="8">
        <v>414</v>
      </c>
      <c r="E43" s="8">
        <v>5</v>
      </c>
      <c r="F43" s="8">
        <v>20</v>
      </c>
      <c r="G43" s="8">
        <v>0.1</v>
      </c>
      <c r="H43" s="8">
        <v>53.2</v>
      </c>
    </row>
    <row r="44" spans="1:11" x14ac:dyDescent="0.25">
      <c r="A44" s="23" t="s">
        <v>4</v>
      </c>
      <c r="B44" s="23">
        <v>2040</v>
      </c>
      <c r="C44" s="8">
        <f>120</f>
        <v>120</v>
      </c>
      <c r="D44" s="8"/>
      <c r="E44" s="8"/>
      <c r="F44" s="8"/>
      <c r="G44" s="8"/>
      <c r="H44" s="8">
        <v>10000000</v>
      </c>
    </row>
    <row r="45" spans="1:11" x14ac:dyDescent="0.25">
      <c r="A45" s="23" t="s">
        <v>15</v>
      </c>
      <c r="B45" s="23">
        <v>2040</v>
      </c>
      <c r="C45" s="8">
        <f>120</f>
        <v>120</v>
      </c>
      <c r="D45" s="8"/>
      <c r="E45" s="8"/>
      <c r="F45" s="8"/>
      <c r="G45" s="8"/>
      <c r="H45" s="8">
        <v>200</v>
      </c>
    </row>
    <row r="46" spans="1:11" x14ac:dyDescent="0.25">
      <c r="A46" s="23" t="s">
        <v>16</v>
      </c>
      <c r="B46" s="23">
        <v>2040</v>
      </c>
      <c r="C46" s="8">
        <f>120</f>
        <v>120</v>
      </c>
      <c r="D46" s="8"/>
      <c r="E46" s="8"/>
      <c r="F46" s="8"/>
      <c r="G46" s="8"/>
      <c r="H46" s="8">
        <v>200</v>
      </c>
    </row>
    <row r="47" spans="1:11" x14ac:dyDescent="0.25">
      <c r="A47" s="23" t="s">
        <v>17</v>
      </c>
      <c r="B47" s="23">
        <v>2040</v>
      </c>
      <c r="C47" s="8">
        <f>120</f>
        <v>120</v>
      </c>
      <c r="D47" s="8">
        <v>1800</v>
      </c>
      <c r="E47" s="8">
        <v>1</v>
      </c>
      <c r="F47" s="8">
        <v>25</v>
      </c>
      <c r="G47" s="8">
        <v>0.1</v>
      </c>
      <c r="H47" s="8">
        <v>324.97573965832413</v>
      </c>
    </row>
    <row r="48" spans="1:11" x14ac:dyDescent="0.25">
      <c r="A48" s="23" t="s">
        <v>18</v>
      </c>
      <c r="B48" s="23">
        <v>2040</v>
      </c>
      <c r="C48" s="8">
        <f>120</f>
        <v>120</v>
      </c>
      <c r="D48" s="8">
        <v>5000</v>
      </c>
      <c r="E48" s="8">
        <v>1</v>
      </c>
      <c r="F48" s="8">
        <v>10</v>
      </c>
      <c r="G48" s="8">
        <v>0.1</v>
      </c>
      <c r="H48" s="8"/>
    </row>
    <row r="49" spans="1:11" x14ac:dyDescent="0.25">
      <c r="A49" s="23" t="s">
        <v>26</v>
      </c>
      <c r="B49" s="23">
        <v>2040</v>
      </c>
      <c r="C49" s="8">
        <f>120</f>
        <v>120</v>
      </c>
      <c r="D49" s="8"/>
      <c r="E49" s="8"/>
      <c r="F49" s="8"/>
      <c r="G49" s="8"/>
      <c r="H49" s="8">
        <v>400</v>
      </c>
      <c r="J49">
        <f>J37*2</f>
        <v>1720000</v>
      </c>
      <c r="K49" t="s">
        <v>14</v>
      </c>
    </row>
    <row r="50" spans="1:11" x14ac:dyDescent="0.25">
      <c r="A50" s="24" t="s">
        <v>0</v>
      </c>
      <c r="B50" s="24">
        <v>2050</v>
      </c>
      <c r="C50" s="8">
        <f>250</f>
        <v>250</v>
      </c>
      <c r="D50" s="8"/>
      <c r="E50" s="8"/>
      <c r="F50" s="8"/>
      <c r="G50" s="8"/>
      <c r="H50" s="8">
        <f>H38</f>
        <v>0</v>
      </c>
    </row>
    <row r="51" spans="1:11" x14ac:dyDescent="0.25">
      <c r="A51" s="24" t="s">
        <v>1</v>
      </c>
      <c r="B51" s="24">
        <v>2050</v>
      </c>
      <c r="C51" s="8">
        <f>250</f>
        <v>250</v>
      </c>
      <c r="D51" s="8"/>
      <c r="E51" s="8"/>
      <c r="F51" s="8"/>
      <c r="G51" s="8"/>
      <c r="H51" s="8">
        <f>H39</f>
        <v>0</v>
      </c>
    </row>
    <row r="52" spans="1:11" x14ac:dyDescent="0.25">
      <c r="A52" s="24" t="s">
        <v>2</v>
      </c>
      <c r="B52" s="24">
        <v>2050</v>
      </c>
      <c r="C52" s="8">
        <f>250</f>
        <v>250</v>
      </c>
      <c r="D52" s="8">
        <v>218.3</v>
      </c>
      <c r="E52" s="8">
        <v>5</v>
      </c>
      <c r="F52" s="8">
        <v>20</v>
      </c>
      <c r="G52" s="8">
        <v>0.1</v>
      </c>
      <c r="H52" s="8">
        <v>53.2</v>
      </c>
    </row>
    <row r="53" spans="1:11" x14ac:dyDescent="0.25">
      <c r="A53" s="24" t="s">
        <v>3</v>
      </c>
      <c r="B53" s="24">
        <v>2050</v>
      </c>
      <c r="C53" s="8">
        <f>250</f>
        <v>250</v>
      </c>
      <c r="D53" s="8">
        <v>184</v>
      </c>
      <c r="E53" s="8">
        <v>5</v>
      </c>
      <c r="F53" s="8">
        <v>20</v>
      </c>
      <c r="G53" s="8">
        <v>0.1</v>
      </c>
      <c r="H53" s="8">
        <v>53.2</v>
      </c>
    </row>
    <row r="54" spans="1:11" x14ac:dyDescent="0.25">
      <c r="A54" s="24" t="s">
        <v>40</v>
      </c>
      <c r="B54" s="24">
        <v>2050</v>
      </c>
      <c r="C54" s="8">
        <f>250</f>
        <v>250</v>
      </c>
      <c r="D54" s="8">
        <v>414</v>
      </c>
      <c r="E54" s="8">
        <v>5</v>
      </c>
      <c r="F54" s="8">
        <v>20</v>
      </c>
      <c r="G54" s="8">
        <v>0.1</v>
      </c>
      <c r="H54" s="8">
        <v>53.2</v>
      </c>
    </row>
    <row r="55" spans="1:11" x14ac:dyDescent="0.25">
      <c r="A55" s="24" t="s">
        <v>46</v>
      </c>
      <c r="B55" s="24">
        <v>2050</v>
      </c>
      <c r="C55" s="8">
        <f>250</f>
        <v>250</v>
      </c>
      <c r="D55" s="8">
        <v>414</v>
      </c>
      <c r="E55" s="8">
        <v>5</v>
      </c>
      <c r="F55" s="8">
        <v>20</v>
      </c>
      <c r="G55" s="8">
        <v>0.1</v>
      </c>
      <c r="H55" s="8">
        <v>53.2</v>
      </c>
    </row>
    <row r="56" spans="1:11" x14ac:dyDescent="0.25">
      <c r="A56" s="24" t="s">
        <v>4</v>
      </c>
      <c r="B56" s="24">
        <v>2050</v>
      </c>
      <c r="C56" s="8">
        <f>250</f>
        <v>250</v>
      </c>
      <c r="D56" s="8"/>
      <c r="E56" s="8"/>
      <c r="F56" s="8"/>
      <c r="G56" s="8"/>
      <c r="H56" s="8">
        <v>10000000</v>
      </c>
    </row>
    <row r="57" spans="1:11" x14ac:dyDescent="0.25">
      <c r="A57" s="24" t="s">
        <v>15</v>
      </c>
      <c r="B57" s="24">
        <v>2050</v>
      </c>
      <c r="C57" s="8">
        <f>250</f>
        <v>250</v>
      </c>
      <c r="D57" s="8"/>
      <c r="E57" s="8"/>
      <c r="F57" s="8"/>
      <c r="G57" s="8"/>
      <c r="H57" s="8">
        <v>200</v>
      </c>
    </row>
    <row r="58" spans="1:11" x14ac:dyDescent="0.25">
      <c r="A58" s="24" t="s">
        <v>16</v>
      </c>
      <c r="B58" s="24">
        <v>2050</v>
      </c>
      <c r="C58" s="8">
        <f>250</f>
        <v>250</v>
      </c>
      <c r="D58" s="8"/>
      <c r="E58" s="8"/>
      <c r="F58" s="8"/>
      <c r="G58" s="8"/>
      <c r="H58" s="8">
        <v>200</v>
      </c>
    </row>
    <row r="59" spans="1:11" x14ac:dyDescent="0.25">
      <c r="A59" s="24" t="s">
        <v>17</v>
      </c>
      <c r="B59" s="24">
        <v>2050</v>
      </c>
      <c r="C59" s="8">
        <f>250</f>
        <v>250</v>
      </c>
      <c r="D59" s="8">
        <v>1800</v>
      </c>
      <c r="E59" s="8">
        <v>1</v>
      </c>
      <c r="F59" s="8">
        <v>25</v>
      </c>
      <c r="G59" s="8">
        <v>0.1</v>
      </c>
      <c r="H59" s="8">
        <v>324.97573965832413</v>
      </c>
    </row>
    <row r="60" spans="1:11" x14ac:dyDescent="0.25">
      <c r="A60" s="24" t="s">
        <v>18</v>
      </c>
      <c r="B60" s="24">
        <v>2050</v>
      </c>
      <c r="C60" s="8">
        <f>250</f>
        <v>250</v>
      </c>
      <c r="D60" s="8">
        <v>5000</v>
      </c>
      <c r="E60" s="8">
        <v>1</v>
      </c>
      <c r="F60" s="8">
        <v>10</v>
      </c>
      <c r="G60" s="8">
        <v>0.1</v>
      </c>
      <c r="H60" s="8"/>
    </row>
    <row r="61" spans="1:11" x14ac:dyDescent="0.25">
      <c r="A61" s="24" t="s">
        <v>26</v>
      </c>
      <c r="B61" s="24">
        <v>2050</v>
      </c>
      <c r="C61" s="8">
        <f>250</f>
        <v>250</v>
      </c>
      <c r="D61" s="8"/>
      <c r="E61" s="8"/>
      <c r="F61" s="8"/>
      <c r="G61" s="8"/>
      <c r="H61" s="8">
        <v>300</v>
      </c>
      <c r="J61">
        <f>J49*2</f>
        <v>3440000</v>
      </c>
      <c r="K6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H81"/>
  <sheetViews>
    <sheetView topLeftCell="A16" workbookViewId="0">
      <selection activeCell="D31" sqref="D31"/>
    </sheetView>
  </sheetViews>
  <sheetFormatPr baseColWidth="10" defaultRowHeight="15.75" x14ac:dyDescent="0.25"/>
  <cols>
    <col min="1" max="1" width="15.125" customWidth="1"/>
    <col min="2" max="2" width="16.125" bestFit="1" customWidth="1"/>
    <col min="3" max="3" width="15.125" customWidth="1"/>
    <col min="4" max="4" width="11.25" style="6"/>
    <col min="5" max="7" width="19.5" style="6" customWidth="1"/>
    <col min="8" max="8" width="18.5" style="6" customWidth="1"/>
  </cols>
  <sheetData>
    <row r="1" spans="1:8" x14ac:dyDescent="0.25">
      <c r="A1" s="19" t="s">
        <v>5</v>
      </c>
      <c r="B1" s="19" t="s">
        <v>44</v>
      </c>
      <c r="C1" s="19" t="s">
        <v>37</v>
      </c>
      <c r="D1" s="22" t="s">
        <v>29</v>
      </c>
      <c r="E1" s="22" t="s">
        <v>49</v>
      </c>
      <c r="F1" s="22" t="s">
        <v>50</v>
      </c>
      <c r="G1" s="22" t="s">
        <v>48</v>
      </c>
      <c r="H1" s="22" t="s">
        <v>34</v>
      </c>
    </row>
    <row r="2" spans="1:8" x14ac:dyDescent="0.25">
      <c r="A2" s="2" t="s">
        <v>0</v>
      </c>
      <c r="B2" s="2"/>
      <c r="C2" s="2">
        <v>2015</v>
      </c>
      <c r="D2" s="8"/>
      <c r="E2" s="8"/>
      <c r="F2" s="8"/>
      <c r="G2" s="8"/>
      <c r="H2" s="8"/>
    </row>
    <row r="3" spans="1:8" x14ac:dyDescent="0.25">
      <c r="A3" s="2" t="s">
        <v>1</v>
      </c>
      <c r="B3" s="2"/>
      <c r="C3" s="2">
        <v>2015</v>
      </c>
      <c r="D3" s="8">
        <v>0.26</v>
      </c>
      <c r="E3" s="8"/>
      <c r="F3" s="8"/>
      <c r="G3" s="8"/>
      <c r="H3" s="8"/>
    </row>
    <row r="4" spans="1:8" x14ac:dyDescent="0.25">
      <c r="A4" s="2" t="s">
        <v>2</v>
      </c>
      <c r="B4" s="2" t="s">
        <v>10</v>
      </c>
      <c r="C4" s="2">
        <v>2015</v>
      </c>
      <c r="D4" s="8">
        <v>1.766</v>
      </c>
      <c r="E4" s="8">
        <v>0.66</v>
      </c>
      <c r="F4" s="8">
        <v>0.66</v>
      </c>
      <c r="G4" s="8"/>
      <c r="H4" s="8" t="s">
        <v>20</v>
      </c>
    </row>
    <row r="5" spans="1:8" x14ac:dyDescent="0.25">
      <c r="A5" s="2" t="s">
        <v>2</v>
      </c>
      <c r="B5" s="2" t="s">
        <v>42</v>
      </c>
      <c r="C5" s="2">
        <v>2015</v>
      </c>
      <c r="D5" s="8">
        <v>1.5300499999999999</v>
      </c>
      <c r="E5" s="8"/>
      <c r="F5" s="8"/>
      <c r="G5" s="8"/>
      <c r="H5" s="8"/>
    </row>
    <row r="6" spans="1:8" x14ac:dyDescent="0.25">
      <c r="A6" s="2" t="s">
        <v>2</v>
      </c>
      <c r="B6" s="2" t="s">
        <v>45</v>
      </c>
      <c r="C6" s="2">
        <v>2015</v>
      </c>
      <c r="D6" s="8">
        <v>1.766</v>
      </c>
      <c r="E6" s="8"/>
      <c r="F6" s="8"/>
      <c r="G6" s="8"/>
      <c r="H6" s="8"/>
    </row>
    <row r="7" spans="1:8" x14ac:dyDescent="0.25">
      <c r="A7" s="2" t="s">
        <v>3</v>
      </c>
      <c r="B7" s="2"/>
      <c r="C7" s="2">
        <v>2015</v>
      </c>
      <c r="D7" s="8"/>
      <c r="E7" s="8">
        <v>0.34</v>
      </c>
      <c r="F7" s="8">
        <v>0.34</v>
      </c>
      <c r="G7" s="8"/>
      <c r="H7" s="8" t="s">
        <v>20</v>
      </c>
    </row>
    <row r="8" spans="1:8" x14ac:dyDescent="0.25">
      <c r="A8" s="2" t="s">
        <v>40</v>
      </c>
      <c r="B8" s="2" t="s">
        <v>42</v>
      </c>
      <c r="C8" s="2">
        <v>2015</v>
      </c>
      <c r="D8" s="8"/>
      <c r="E8" s="8"/>
      <c r="F8" s="8"/>
      <c r="G8" s="8"/>
      <c r="H8" s="8"/>
    </row>
    <row r="9" spans="1:8" x14ac:dyDescent="0.25">
      <c r="A9" s="2" t="s">
        <v>40</v>
      </c>
      <c r="B9" s="2" t="s">
        <v>43</v>
      </c>
      <c r="C9" s="2">
        <v>2015</v>
      </c>
      <c r="D9" s="8">
        <v>0.82899999999999996</v>
      </c>
      <c r="E9" s="8"/>
      <c r="F9" s="8"/>
      <c r="G9" s="8"/>
      <c r="H9" s="8"/>
    </row>
    <row r="10" spans="1:8" x14ac:dyDescent="0.25">
      <c r="A10" s="2" t="s">
        <v>46</v>
      </c>
      <c r="B10" s="2" t="s">
        <v>45</v>
      </c>
      <c r="C10" s="2">
        <v>2015</v>
      </c>
      <c r="D10" s="8">
        <v>1.355</v>
      </c>
      <c r="E10" s="8"/>
      <c r="F10" s="8"/>
      <c r="G10" s="8"/>
      <c r="H10" s="8"/>
    </row>
    <row r="11" spans="1:8" x14ac:dyDescent="0.25">
      <c r="A11" s="2" t="s">
        <v>46</v>
      </c>
      <c r="B11" s="2" t="s">
        <v>10</v>
      </c>
      <c r="C11" s="2">
        <v>2015</v>
      </c>
      <c r="D11" s="8">
        <v>1.355</v>
      </c>
      <c r="E11" s="8"/>
      <c r="F11" s="8"/>
      <c r="G11" s="8"/>
      <c r="H11" s="8"/>
    </row>
    <row r="12" spans="1:8" x14ac:dyDescent="0.25">
      <c r="A12" s="2" t="s">
        <v>4</v>
      </c>
      <c r="B12" s="2"/>
      <c r="C12" s="2">
        <v>2015</v>
      </c>
      <c r="D12" s="8">
        <v>-1</v>
      </c>
      <c r="E12" s="8"/>
      <c r="F12" s="8"/>
      <c r="G12" s="8"/>
      <c r="H12" s="8"/>
    </row>
    <row r="13" spans="1:8" x14ac:dyDescent="0.25">
      <c r="A13" s="2" t="s">
        <v>15</v>
      </c>
      <c r="B13" s="2"/>
      <c r="C13" s="2">
        <v>2015</v>
      </c>
      <c r="D13" s="8"/>
      <c r="E13" s="8"/>
      <c r="F13" s="8"/>
      <c r="G13" s="8"/>
      <c r="H13" s="8"/>
    </row>
    <row r="14" spans="1:8" x14ac:dyDescent="0.25">
      <c r="A14" s="2" t="s">
        <v>16</v>
      </c>
      <c r="B14" s="2"/>
      <c r="C14" s="2">
        <v>2015</v>
      </c>
      <c r="D14" s="8">
        <v>1.4E-2</v>
      </c>
      <c r="E14" s="8"/>
      <c r="F14" s="8"/>
      <c r="G14" s="8"/>
      <c r="H14" s="8"/>
    </row>
    <row r="15" spans="1:8" x14ac:dyDescent="0.25">
      <c r="A15" s="2" t="s">
        <v>17</v>
      </c>
      <c r="B15" s="2"/>
      <c r="C15" s="2">
        <v>2015</v>
      </c>
      <c r="D15" s="8">
        <v>6.17</v>
      </c>
      <c r="E15" s="8"/>
      <c r="F15" s="8"/>
      <c r="G15" s="8"/>
      <c r="H15" s="8"/>
    </row>
    <row r="16" spans="1:8" x14ac:dyDescent="0.25">
      <c r="A16" s="2" t="s">
        <v>18</v>
      </c>
      <c r="B16" s="2"/>
      <c r="C16" s="2">
        <v>2015</v>
      </c>
      <c r="D16" s="8"/>
      <c r="E16" s="8"/>
      <c r="F16" s="8"/>
      <c r="G16" s="8"/>
      <c r="H16" s="8"/>
    </row>
    <row r="17" spans="1:8" x14ac:dyDescent="0.25">
      <c r="A17" s="2" t="s">
        <v>26</v>
      </c>
      <c r="B17" s="2"/>
      <c r="C17" s="2">
        <v>2015</v>
      </c>
      <c r="D17" s="9">
        <f>0.000001*-84*14500</f>
        <v>-1.218</v>
      </c>
      <c r="E17" s="8"/>
      <c r="F17" s="8"/>
      <c r="G17" s="8"/>
      <c r="H17" s="8" t="s">
        <v>14</v>
      </c>
    </row>
    <row r="18" spans="1:8" x14ac:dyDescent="0.25">
      <c r="A18" s="3" t="s">
        <v>0</v>
      </c>
      <c r="B18" s="3"/>
      <c r="C18" s="3">
        <v>2027</v>
      </c>
      <c r="D18" s="8"/>
      <c r="E18" s="8"/>
      <c r="F18" s="8"/>
      <c r="G18" s="8"/>
      <c r="H18" s="8"/>
    </row>
    <row r="19" spans="1:8" x14ac:dyDescent="0.25">
      <c r="A19" s="3" t="s">
        <v>1</v>
      </c>
      <c r="B19" s="3"/>
      <c r="C19" s="3">
        <v>2027</v>
      </c>
      <c r="D19" s="8">
        <v>0.26</v>
      </c>
      <c r="E19" s="8"/>
      <c r="F19" s="8"/>
      <c r="G19" s="8"/>
      <c r="H19" s="8"/>
    </row>
    <row r="20" spans="1:8" x14ac:dyDescent="0.25">
      <c r="A20" s="3" t="s">
        <v>2</v>
      </c>
      <c r="B20" s="3" t="s">
        <v>10</v>
      </c>
      <c r="C20" s="3">
        <v>2027</v>
      </c>
      <c r="D20" s="8">
        <v>1.766</v>
      </c>
      <c r="E20" s="8">
        <v>0.45</v>
      </c>
      <c r="F20" s="8">
        <v>0.45</v>
      </c>
      <c r="G20" s="8"/>
      <c r="H20" s="8" t="s">
        <v>20</v>
      </c>
    </row>
    <row r="21" spans="1:8" x14ac:dyDescent="0.25">
      <c r="A21" s="3" t="s">
        <v>2</v>
      </c>
      <c r="B21" s="3" t="s">
        <v>42</v>
      </c>
      <c r="C21" s="3">
        <v>2027</v>
      </c>
      <c r="D21" s="8">
        <v>1.5300499999999999</v>
      </c>
      <c r="E21" s="8"/>
      <c r="F21" s="8"/>
      <c r="G21" s="8"/>
      <c r="H21" s="8"/>
    </row>
    <row r="22" spans="1:8" x14ac:dyDescent="0.25">
      <c r="A22" s="3" t="s">
        <v>2</v>
      </c>
      <c r="B22" s="3" t="s">
        <v>45</v>
      </c>
      <c r="C22" s="3">
        <v>2027</v>
      </c>
      <c r="D22" s="8">
        <v>1.766</v>
      </c>
      <c r="E22" s="8"/>
      <c r="F22" s="8"/>
      <c r="G22" s="8"/>
      <c r="H22" s="8"/>
    </row>
    <row r="23" spans="1:8" x14ac:dyDescent="0.25">
      <c r="A23" s="3" t="s">
        <v>3</v>
      </c>
      <c r="B23" s="3"/>
      <c r="C23" s="3">
        <v>2027</v>
      </c>
      <c r="D23" s="8"/>
      <c r="E23" s="8">
        <v>0.41</v>
      </c>
      <c r="F23" s="8">
        <v>0.41</v>
      </c>
      <c r="G23" s="8"/>
      <c r="H23" s="8" t="s">
        <v>20</v>
      </c>
    </row>
    <row r="24" spans="1:8" x14ac:dyDescent="0.25">
      <c r="A24" s="3" t="s">
        <v>40</v>
      </c>
      <c r="B24" s="3" t="s">
        <v>42</v>
      </c>
      <c r="C24" s="3">
        <v>2027</v>
      </c>
      <c r="D24" s="8"/>
      <c r="E24" s="8"/>
      <c r="F24" s="8"/>
      <c r="G24" s="8"/>
      <c r="H24" s="8"/>
    </row>
    <row r="25" spans="1:8" x14ac:dyDescent="0.25">
      <c r="A25" s="3" t="s">
        <v>40</v>
      </c>
      <c r="B25" s="3" t="s">
        <v>43</v>
      </c>
      <c r="C25" s="3">
        <v>2027</v>
      </c>
      <c r="D25" s="8">
        <v>0.82899999999999996</v>
      </c>
      <c r="E25" s="8">
        <v>0.14000000000000001</v>
      </c>
      <c r="F25" s="8">
        <v>0.14000000000000001</v>
      </c>
      <c r="G25" s="8"/>
      <c r="H25" s="8" t="s">
        <v>20</v>
      </c>
    </row>
    <row r="26" spans="1:8" x14ac:dyDescent="0.25">
      <c r="A26" s="3" t="s">
        <v>46</v>
      </c>
      <c r="B26" s="3" t="s">
        <v>45</v>
      </c>
      <c r="C26" s="3">
        <v>2027</v>
      </c>
      <c r="D26" s="8">
        <v>1.355</v>
      </c>
      <c r="E26" s="8"/>
      <c r="F26" s="8"/>
      <c r="G26" s="8"/>
      <c r="H26" s="8"/>
    </row>
    <row r="27" spans="1:8" x14ac:dyDescent="0.25">
      <c r="A27" s="3" t="s">
        <v>46</v>
      </c>
      <c r="B27" s="3" t="s">
        <v>10</v>
      </c>
      <c r="C27" s="3">
        <v>2027</v>
      </c>
      <c r="D27" s="8">
        <v>1.355</v>
      </c>
      <c r="E27" s="8"/>
      <c r="F27" s="8"/>
      <c r="G27" s="8"/>
      <c r="H27" s="8"/>
    </row>
    <row r="28" spans="1:8" x14ac:dyDescent="0.25">
      <c r="A28" s="3" t="s">
        <v>4</v>
      </c>
      <c r="B28" s="3"/>
      <c r="C28" s="3">
        <v>2027</v>
      </c>
      <c r="D28" s="8">
        <v>-1</v>
      </c>
      <c r="E28" s="8"/>
      <c r="F28" s="8"/>
      <c r="G28" s="8"/>
      <c r="H28" s="8"/>
    </row>
    <row r="29" spans="1:8" x14ac:dyDescent="0.25">
      <c r="A29" s="3" t="s">
        <v>15</v>
      </c>
      <c r="B29" s="3"/>
      <c r="C29" s="3">
        <v>2027</v>
      </c>
      <c r="D29" s="8"/>
      <c r="E29" s="8"/>
      <c r="F29" s="8"/>
      <c r="G29" s="8"/>
      <c r="H29" s="8"/>
    </row>
    <row r="30" spans="1:8" x14ac:dyDescent="0.25">
      <c r="A30" s="3" t="s">
        <v>16</v>
      </c>
      <c r="B30" s="3"/>
      <c r="C30" s="3">
        <v>2027</v>
      </c>
      <c r="D30" s="8">
        <v>1.4E-2</v>
      </c>
      <c r="E30" s="8"/>
      <c r="F30" s="8"/>
      <c r="G30" s="8"/>
      <c r="H30" s="8"/>
    </row>
    <row r="31" spans="1:8" x14ac:dyDescent="0.25">
      <c r="A31" s="3" t="s">
        <v>17</v>
      </c>
      <c r="B31" s="3"/>
      <c r="C31" s="3">
        <v>2027</v>
      </c>
      <c r="D31" s="8">
        <v>6.17</v>
      </c>
      <c r="E31" s="8"/>
      <c r="F31" s="8"/>
      <c r="G31" s="8"/>
      <c r="H31" s="8"/>
    </row>
    <row r="32" spans="1:8" x14ac:dyDescent="0.25">
      <c r="A32" s="3" t="s">
        <v>18</v>
      </c>
      <c r="B32" s="3"/>
      <c r="C32" s="3">
        <v>2027</v>
      </c>
      <c r="D32" s="8"/>
      <c r="E32" s="8"/>
      <c r="F32" s="8"/>
      <c r="G32" s="8"/>
      <c r="H32" s="8"/>
    </row>
    <row r="33" spans="1:8" x14ac:dyDescent="0.25">
      <c r="A33" s="3" t="s">
        <v>26</v>
      </c>
      <c r="B33" s="3"/>
      <c r="C33" s="3">
        <v>2027</v>
      </c>
      <c r="D33" s="9">
        <f>0.000001*-84*14500</f>
        <v>-1.218</v>
      </c>
      <c r="E33" s="8"/>
      <c r="F33" s="8"/>
      <c r="G33" s="8"/>
      <c r="H33" s="8"/>
    </row>
    <row r="34" spans="1:8" x14ac:dyDescent="0.25">
      <c r="A34" s="5" t="s">
        <v>0</v>
      </c>
      <c r="B34" s="5"/>
      <c r="C34" s="5">
        <v>2030</v>
      </c>
      <c r="D34" s="8"/>
      <c r="E34" s="8"/>
      <c r="F34" s="8"/>
      <c r="G34" s="8"/>
      <c r="H34" s="8"/>
    </row>
    <row r="35" spans="1:8" x14ac:dyDescent="0.25">
      <c r="A35" s="5" t="s">
        <v>1</v>
      </c>
      <c r="B35" s="5"/>
      <c r="C35" s="5">
        <v>2030</v>
      </c>
      <c r="D35" s="8">
        <v>0.26</v>
      </c>
      <c r="E35" s="8"/>
      <c r="F35" s="8"/>
      <c r="G35" s="8"/>
      <c r="H35" s="8"/>
    </row>
    <row r="36" spans="1:8" x14ac:dyDescent="0.25">
      <c r="A36" s="5" t="s">
        <v>2</v>
      </c>
      <c r="B36" s="5" t="s">
        <v>10</v>
      </c>
      <c r="C36" s="5">
        <v>2030</v>
      </c>
      <c r="D36" s="8">
        <v>1.766</v>
      </c>
      <c r="E36" s="8">
        <v>0.45</v>
      </c>
      <c r="F36" s="8">
        <v>0.45</v>
      </c>
      <c r="G36" s="8"/>
      <c r="H36" s="8" t="s">
        <v>20</v>
      </c>
    </row>
    <row r="37" spans="1:8" x14ac:dyDescent="0.25">
      <c r="A37" s="5" t="s">
        <v>2</v>
      </c>
      <c r="B37" s="5" t="s">
        <v>42</v>
      </c>
      <c r="C37" s="5">
        <v>2030</v>
      </c>
      <c r="D37" s="8">
        <v>1.5300499999999999</v>
      </c>
      <c r="E37" s="8"/>
      <c r="F37" s="8"/>
      <c r="G37" s="8"/>
      <c r="H37" s="8"/>
    </row>
    <row r="38" spans="1:8" x14ac:dyDescent="0.25">
      <c r="A38" s="5" t="s">
        <v>2</v>
      </c>
      <c r="B38" s="5" t="s">
        <v>45</v>
      </c>
      <c r="C38" s="5">
        <v>2030</v>
      </c>
      <c r="D38" s="8">
        <v>1.766</v>
      </c>
      <c r="E38" s="8"/>
      <c r="F38" s="8"/>
      <c r="G38" s="8"/>
      <c r="H38" s="8"/>
    </row>
    <row r="39" spans="1:8" x14ac:dyDescent="0.25">
      <c r="A39" s="5" t="s">
        <v>3</v>
      </c>
      <c r="B39" s="5"/>
      <c r="C39" s="5">
        <v>2030</v>
      </c>
      <c r="D39" s="8"/>
      <c r="E39" s="8">
        <v>0.41</v>
      </c>
      <c r="F39" s="8">
        <v>0.41</v>
      </c>
      <c r="G39" s="8"/>
      <c r="H39" s="8" t="s">
        <v>20</v>
      </c>
    </row>
    <row r="40" spans="1:8" x14ac:dyDescent="0.25">
      <c r="A40" s="5" t="s">
        <v>40</v>
      </c>
      <c r="B40" s="5" t="s">
        <v>42</v>
      </c>
      <c r="C40" s="5">
        <v>2030</v>
      </c>
      <c r="D40" s="8"/>
      <c r="E40" s="8">
        <v>0.14000000000000001</v>
      </c>
      <c r="F40" s="8">
        <v>0.14000000000000001</v>
      </c>
      <c r="G40" s="8"/>
      <c r="H40" s="8" t="s">
        <v>20</v>
      </c>
    </row>
    <row r="41" spans="1:8" x14ac:dyDescent="0.25">
      <c r="A41" s="5" t="s">
        <v>40</v>
      </c>
      <c r="B41" s="5" t="s">
        <v>43</v>
      </c>
      <c r="C41" s="5">
        <v>2030</v>
      </c>
      <c r="D41" s="8">
        <v>0.82899999999999996</v>
      </c>
    </row>
    <row r="42" spans="1:8" x14ac:dyDescent="0.25">
      <c r="A42" s="5" t="s">
        <v>46</v>
      </c>
      <c r="B42" s="5" t="s">
        <v>45</v>
      </c>
      <c r="C42" s="5">
        <v>2030</v>
      </c>
      <c r="D42" s="8">
        <v>1.355</v>
      </c>
      <c r="E42" s="8"/>
      <c r="F42" s="8"/>
      <c r="G42" s="8"/>
      <c r="H42" s="8"/>
    </row>
    <row r="43" spans="1:8" x14ac:dyDescent="0.25">
      <c r="A43" s="5" t="s">
        <v>46</v>
      </c>
      <c r="B43" s="5" t="s">
        <v>10</v>
      </c>
      <c r="C43" s="5">
        <v>2030</v>
      </c>
      <c r="D43" s="8">
        <v>1.355</v>
      </c>
      <c r="E43" s="8"/>
      <c r="F43" s="8"/>
      <c r="G43" s="8"/>
      <c r="H43" s="8"/>
    </row>
    <row r="44" spans="1:8" x14ac:dyDescent="0.25">
      <c r="A44" s="5" t="s">
        <v>4</v>
      </c>
      <c r="B44" s="5"/>
      <c r="C44" s="5">
        <v>2030</v>
      </c>
      <c r="D44" s="8">
        <v>-1</v>
      </c>
      <c r="E44" s="8"/>
      <c r="F44" s="8"/>
      <c r="G44" s="8"/>
      <c r="H44" s="8"/>
    </row>
    <row r="45" spans="1:8" x14ac:dyDescent="0.25">
      <c r="A45" s="5" t="s">
        <v>15</v>
      </c>
      <c r="B45" s="5"/>
      <c r="C45" s="5">
        <v>2030</v>
      </c>
      <c r="D45" s="8"/>
      <c r="E45" s="8"/>
      <c r="F45" s="8"/>
      <c r="G45" s="8"/>
      <c r="H45" s="8"/>
    </row>
    <row r="46" spans="1:8" x14ac:dyDescent="0.25">
      <c r="A46" s="5" t="s">
        <v>16</v>
      </c>
      <c r="B46" s="5"/>
      <c r="C46" s="5">
        <v>2030</v>
      </c>
      <c r="D46" s="8">
        <v>1.4E-2</v>
      </c>
      <c r="E46" s="8"/>
      <c r="F46" s="8"/>
      <c r="G46" s="8"/>
      <c r="H46" s="8"/>
    </row>
    <row r="47" spans="1:8" x14ac:dyDescent="0.25">
      <c r="A47" s="5" t="s">
        <v>17</v>
      </c>
      <c r="B47" s="5"/>
      <c r="C47" s="5">
        <v>2030</v>
      </c>
      <c r="D47" s="8">
        <v>6.17</v>
      </c>
      <c r="E47" s="8"/>
      <c r="F47" s="8"/>
      <c r="G47" s="8"/>
      <c r="H47" s="8"/>
    </row>
    <row r="48" spans="1:8" x14ac:dyDescent="0.25">
      <c r="A48" s="5" t="s">
        <v>18</v>
      </c>
      <c r="B48" s="5"/>
      <c r="C48" s="5">
        <v>2030</v>
      </c>
      <c r="D48" s="8"/>
      <c r="E48" s="8">
        <v>1</v>
      </c>
      <c r="F48" s="8"/>
      <c r="G48" s="8"/>
      <c r="H48" s="8" t="s">
        <v>23</v>
      </c>
    </row>
    <row r="49" spans="1:8" x14ac:dyDescent="0.25">
      <c r="A49" s="5" t="s">
        <v>26</v>
      </c>
      <c r="B49" s="5"/>
      <c r="C49" s="5">
        <v>2030</v>
      </c>
      <c r="D49" s="9">
        <f>0.000001*-84*14500</f>
        <v>-1.218</v>
      </c>
      <c r="E49" s="8"/>
      <c r="F49" s="8"/>
      <c r="G49" s="8"/>
      <c r="H49" s="8"/>
    </row>
    <row r="50" spans="1:8" x14ac:dyDescent="0.25">
      <c r="A50" s="23" t="s">
        <v>0</v>
      </c>
      <c r="B50" s="23"/>
      <c r="C50" s="23">
        <v>2040</v>
      </c>
      <c r="D50" s="8"/>
      <c r="E50" s="8"/>
      <c r="F50" s="8"/>
      <c r="G50" s="8"/>
      <c r="H50" s="8"/>
    </row>
    <row r="51" spans="1:8" x14ac:dyDescent="0.25">
      <c r="A51" s="23" t="s">
        <v>1</v>
      </c>
      <c r="B51" s="23"/>
      <c r="C51" s="23">
        <v>2040</v>
      </c>
      <c r="D51" s="8">
        <v>0.26</v>
      </c>
      <c r="E51" s="8"/>
      <c r="F51" s="8"/>
      <c r="G51" s="8"/>
      <c r="H51" s="8"/>
    </row>
    <row r="52" spans="1:8" x14ac:dyDescent="0.25">
      <c r="A52" s="23" t="s">
        <v>2</v>
      </c>
      <c r="B52" s="23" t="s">
        <v>10</v>
      </c>
      <c r="C52" s="23">
        <v>2040</v>
      </c>
      <c r="D52" s="8">
        <v>1.766</v>
      </c>
      <c r="E52" s="8"/>
      <c r="F52" s="8"/>
      <c r="G52" s="8"/>
      <c r="H52" s="8"/>
    </row>
    <row r="53" spans="1:8" x14ac:dyDescent="0.25">
      <c r="A53" s="23" t="s">
        <v>2</v>
      </c>
      <c r="B53" s="23" t="s">
        <v>42</v>
      </c>
      <c r="C53" s="23">
        <v>2040</v>
      </c>
      <c r="D53" s="8">
        <v>1.5300499999999999</v>
      </c>
      <c r="E53" s="8"/>
      <c r="F53" s="8"/>
      <c r="G53" s="8"/>
      <c r="H53" s="8"/>
    </row>
    <row r="54" spans="1:8" x14ac:dyDescent="0.25">
      <c r="A54" s="23" t="s">
        <v>2</v>
      </c>
      <c r="B54" s="23" t="s">
        <v>45</v>
      </c>
      <c r="C54" s="23">
        <v>2040</v>
      </c>
      <c r="D54" s="8">
        <v>1.766</v>
      </c>
      <c r="E54" s="8"/>
      <c r="F54" s="8"/>
      <c r="G54" s="8"/>
      <c r="H54" s="8"/>
    </row>
    <row r="55" spans="1:8" x14ac:dyDescent="0.25">
      <c r="A55" s="23" t="s">
        <v>3</v>
      </c>
      <c r="B55" s="23"/>
      <c r="C55" s="23">
        <v>2040</v>
      </c>
      <c r="D55" s="8"/>
      <c r="E55" s="8"/>
      <c r="F55" s="8">
        <v>0.5</v>
      </c>
      <c r="G55" s="8"/>
      <c r="H55" s="8" t="s">
        <v>20</v>
      </c>
    </row>
    <row r="56" spans="1:8" x14ac:dyDescent="0.25">
      <c r="A56" s="23" t="s">
        <v>40</v>
      </c>
      <c r="B56" s="23" t="s">
        <v>42</v>
      </c>
      <c r="C56" s="23">
        <v>2040</v>
      </c>
      <c r="D56" s="8"/>
      <c r="E56" s="8"/>
      <c r="F56" s="8"/>
      <c r="G56" s="8"/>
      <c r="H56" s="8"/>
    </row>
    <row r="57" spans="1:8" x14ac:dyDescent="0.25">
      <c r="A57" s="23" t="s">
        <v>40</v>
      </c>
      <c r="B57" s="23" t="s">
        <v>43</v>
      </c>
      <c r="C57" s="23">
        <v>2040</v>
      </c>
      <c r="D57" s="8">
        <v>0.82899999999999996</v>
      </c>
    </row>
    <row r="58" spans="1:8" x14ac:dyDescent="0.25">
      <c r="A58" s="23" t="s">
        <v>46</v>
      </c>
      <c r="B58" s="23" t="s">
        <v>45</v>
      </c>
      <c r="C58" s="23">
        <v>2040</v>
      </c>
      <c r="D58" s="8">
        <v>1.355</v>
      </c>
      <c r="E58" s="8"/>
      <c r="F58" s="8"/>
      <c r="G58" s="8"/>
      <c r="H58" s="8"/>
    </row>
    <row r="59" spans="1:8" x14ac:dyDescent="0.25">
      <c r="A59" s="23" t="s">
        <v>46</v>
      </c>
      <c r="B59" s="23" t="s">
        <v>10</v>
      </c>
      <c r="C59" s="23">
        <v>2040</v>
      </c>
      <c r="D59" s="8">
        <v>1.355</v>
      </c>
      <c r="E59" s="8"/>
      <c r="F59" s="8"/>
      <c r="G59" s="8"/>
      <c r="H59" s="8"/>
    </row>
    <row r="60" spans="1:8" x14ac:dyDescent="0.25">
      <c r="A60" s="23" t="s">
        <v>4</v>
      </c>
      <c r="B60" s="23"/>
      <c r="C60" s="23">
        <v>2040</v>
      </c>
      <c r="D60" s="8">
        <v>-1</v>
      </c>
      <c r="E60" s="8"/>
      <c r="F60" s="8"/>
      <c r="G60" s="8"/>
      <c r="H60" s="8"/>
    </row>
    <row r="61" spans="1:8" x14ac:dyDescent="0.25">
      <c r="A61" s="23" t="s">
        <v>15</v>
      </c>
      <c r="B61" s="23"/>
      <c r="C61" s="23">
        <v>2040</v>
      </c>
      <c r="D61" s="8"/>
      <c r="E61" s="8"/>
      <c r="F61" s="8"/>
      <c r="G61" s="8"/>
      <c r="H61" s="8"/>
    </row>
    <row r="62" spans="1:8" x14ac:dyDescent="0.25">
      <c r="A62" s="23" t="s">
        <v>16</v>
      </c>
      <c r="B62" s="23"/>
      <c r="C62" s="23">
        <v>2040</v>
      </c>
      <c r="D62" s="8">
        <v>1.4E-2</v>
      </c>
      <c r="E62" s="8"/>
      <c r="F62" s="8"/>
      <c r="G62" s="8"/>
      <c r="H62" s="8"/>
    </row>
    <row r="63" spans="1:8" x14ac:dyDescent="0.25">
      <c r="A63" s="23" t="s">
        <v>17</v>
      </c>
      <c r="B63" s="23"/>
      <c r="C63" s="23">
        <v>2040</v>
      </c>
      <c r="D63" s="8">
        <v>6.17</v>
      </c>
      <c r="E63" s="8"/>
      <c r="F63" s="8"/>
      <c r="G63" s="8"/>
      <c r="H63" s="8"/>
    </row>
    <row r="64" spans="1:8" x14ac:dyDescent="0.25">
      <c r="A64" s="23" t="s">
        <v>18</v>
      </c>
      <c r="B64" s="23"/>
      <c r="C64" s="23">
        <v>2040</v>
      </c>
      <c r="D64" s="8"/>
      <c r="E64" s="8"/>
      <c r="F64" s="8"/>
      <c r="G64" s="8"/>
      <c r="H64" s="8"/>
    </row>
    <row r="65" spans="1:8" x14ac:dyDescent="0.25">
      <c r="A65" s="23" t="s">
        <v>26</v>
      </c>
      <c r="B65" s="23"/>
      <c r="C65" s="23">
        <v>2040</v>
      </c>
      <c r="D65" s="9">
        <f>0.000001*-84*14500</f>
        <v>-1.218</v>
      </c>
      <c r="E65" s="8"/>
      <c r="F65" s="8"/>
      <c r="G65" s="8"/>
      <c r="H65" s="8"/>
    </row>
    <row r="66" spans="1:8" x14ac:dyDescent="0.25">
      <c r="A66" s="24" t="s">
        <v>0</v>
      </c>
      <c r="B66" s="24"/>
      <c r="C66" s="24">
        <v>2050</v>
      </c>
      <c r="D66" s="8"/>
      <c r="E66" s="8"/>
      <c r="F66" s="8"/>
      <c r="G66" s="8"/>
      <c r="H66" s="8"/>
    </row>
    <row r="67" spans="1:8" x14ac:dyDescent="0.25">
      <c r="A67" s="24" t="s">
        <v>1</v>
      </c>
      <c r="B67" s="24"/>
      <c r="C67" s="24">
        <v>2050</v>
      </c>
      <c r="D67" s="8">
        <v>0.26</v>
      </c>
      <c r="E67" s="8"/>
      <c r="F67" s="8"/>
      <c r="G67" s="8"/>
      <c r="H67" s="8"/>
    </row>
    <row r="68" spans="1:8" x14ac:dyDescent="0.25">
      <c r="A68" s="24" t="s">
        <v>2</v>
      </c>
      <c r="B68" s="24" t="s">
        <v>10</v>
      </c>
      <c r="C68" s="24">
        <v>2050</v>
      </c>
      <c r="D68" s="8">
        <v>1.766</v>
      </c>
      <c r="E68" s="8"/>
      <c r="F68" s="8"/>
      <c r="G68" s="8"/>
      <c r="H68" s="8"/>
    </row>
    <row r="69" spans="1:8" x14ac:dyDescent="0.25">
      <c r="A69" s="24" t="s">
        <v>2</v>
      </c>
      <c r="B69" s="24" t="s">
        <v>42</v>
      </c>
      <c r="C69" s="24">
        <v>2050</v>
      </c>
      <c r="D69" s="8">
        <v>1.5300499999999999</v>
      </c>
      <c r="E69" s="8"/>
      <c r="F69" s="8"/>
      <c r="G69" s="8"/>
      <c r="H69" s="8"/>
    </row>
    <row r="70" spans="1:8" x14ac:dyDescent="0.25">
      <c r="A70" s="24" t="s">
        <v>2</v>
      </c>
      <c r="B70" s="24" t="s">
        <v>45</v>
      </c>
      <c r="C70" s="24">
        <v>2050</v>
      </c>
      <c r="D70" s="8">
        <v>1.766</v>
      </c>
      <c r="E70" s="8"/>
      <c r="F70" s="8"/>
      <c r="G70" s="8"/>
      <c r="H70" s="8"/>
    </row>
    <row r="71" spans="1:8" x14ac:dyDescent="0.25">
      <c r="A71" s="24" t="s">
        <v>3</v>
      </c>
      <c r="B71" s="24"/>
      <c r="C71" s="24">
        <v>2050</v>
      </c>
      <c r="D71" s="8"/>
      <c r="E71" s="8"/>
      <c r="F71" s="8">
        <v>0.5</v>
      </c>
      <c r="G71" s="8"/>
      <c r="H71" s="8" t="s">
        <v>20</v>
      </c>
    </row>
    <row r="72" spans="1:8" x14ac:dyDescent="0.25">
      <c r="A72" s="24" t="s">
        <v>40</v>
      </c>
      <c r="B72" s="24" t="s">
        <v>42</v>
      </c>
      <c r="C72" s="24">
        <v>2050</v>
      </c>
      <c r="D72" s="8"/>
      <c r="E72" s="8"/>
      <c r="F72" s="8"/>
      <c r="G72" s="8"/>
      <c r="H72" s="8"/>
    </row>
    <row r="73" spans="1:8" x14ac:dyDescent="0.25">
      <c r="A73" s="24" t="s">
        <v>40</v>
      </c>
      <c r="B73" s="24" t="s">
        <v>43</v>
      </c>
      <c r="C73" s="24">
        <v>2050</v>
      </c>
      <c r="D73" s="8">
        <v>0.82899999999999996</v>
      </c>
    </row>
    <row r="74" spans="1:8" x14ac:dyDescent="0.25">
      <c r="A74" s="24" t="s">
        <v>46</v>
      </c>
      <c r="B74" s="24" t="s">
        <v>45</v>
      </c>
      <c r="C74" s="24">
        <v>2050</v>
      </c>
      <c r="D74" s="8">
        <v>1.355</v>
      </c>
      <c r="E74" s="8"/>
      <c r="F74" s="8"/>
      <c r="G74" s="8"/>
      <c r="H74" s="8"/>
    </row>
    <row r="75" spans="1:8" x14ac:dyDescent="0.25">
      <c r="A75" s="24" t="s">
        <v>46</v>
      </c>
      <c r="B75" s="24" t="s">
        <v>10</v>
      </c>
      <c r="C75" s="24">
        <v>2050</v>
      </c>
      <c r="D75" s="8">
        <v>1.355</v>
      </c>
      <c r="E75" s="8"/>
      <c r="F75" s="8"/>
      <c r="G75" s="8"/>
      <c r="H75" s="8"/>
    </row>
    <row r="76" spans="1:8" x14ac:dyDescent="0.25">
      <c r="A76" s="24" t="s">
        <v>4</v>
      </c>
      <c r="B76" s="24"/>
      <c r="C76" s="24">
        <v>2050</v>
      </c>
      <c r="D76" s="8">
        <v>-1</v>
      </c>
      <c r="E76" s="8"/>
      <c r="F76" s="8"/>
      <c r="G76" s="8"/>
      <c r="H76" s="8"/>
    </row>
    <row r="77" spans="1:8" x14ac:dyDescent="0.25">
      <c r="A77" s="24" t="s">
        <v>15</v>
      </c>
      <c r="B77" s="24"/>
      <c r="C77" s="24">
        <v>2050</v>
      </c>
      <c r="D77" s="8"/>
      <c r="E77" s="8"/>
      <c r="F77" s="8"/>
      <c r="G77" s="8"/>
      <c r="H77" s="8"/>
    </row>
    <row r="78" spans="1:8" x14ac:dyDescent="0.25">
      <c r="A78" s="24" t="s">
        <v>16</v>
      </c>
      <c r="B78" s="24"/>
      <c r="C78" s="24">
        <v>2050</v>
      </c>
      <c r="D78" s="8">
        <v>1.4E-2</v>
      </c>
      <c r="E78" s="8"/>
      <c r="F78" s="8"/>
      <c r="G78" s="8"/>
      <c r="H78" s="8"/>
    </row>
    <row r="79" spans="1:8" x14ac:dyDescent="0.25">
      <c r="A79" s="24" t="s">
        <v>17</v>
      </c>
      <c r="B79" s="24"/>
      <c r="C79" s="24">
        <v>2050</v>
      </c>
      <c r="D79" s="8">
        <v>6.17</v>
      </c>
      <c r="E79" s="8"/>
      <c r="F79" s="8"/>
      <c r="G79" s="8"/>
      <c r="H79" s="8"/>
    </row>
    <row r="80" spans="1:8" x14ac:dyDescent="0.25">
      <c r="A80" s="24" t="s">
        <v>18</v>
      </c>
      <c r="B80" s="24"/>
      <c r="C80" s="24">
        <v>2050</v>
      </c>
      <c r="D80" s="8"/>
      <c r="E80" s="8"/>
      <c r="F80" s="8"/>
      <c r="G80" s="8"/>
      <c r="H80" s="8"/>
    </row>
    <row r="81" spans="1:8" x14ac:dyDescent="0.25">
      <c r="A81" s="24" t="s">
        <v>26</v>
      </c>
      <c r="B81" s="24"/>
      <c r="C81" s="24">
        <v>2050</v>
      </c>
      <c r="D81" s="9">
        <f>0.000001*-84*14500</f>
        <v>-1.218</v>
      </c>
      <c r="E81" s="8"/>
      <c r="F81" s="8"/>
      <c r="G81" s="8"/>
      <c r="H8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H61"/>
  <sheetViews>
    <sheetView topLeftCell="A34" workbookViewId="0">
      <selection activeCell="J41" sqref="J41"/>
    </sheetView>
  </sheetViews>
  <sheetFormatPr baseColWidth="10" defaultRowHeight="15.75" x14ac:dyDescent="0.25"/>
  <sheetData>
    <row r="1" spans="1:8" s="1" customFormat="1" x14ac:dyDescent="0.25">
      <c r="A1" s="19" t="s">
        <v>35</v>
      </c>
      <c r="B1" s="19" t="s">
        <v>37</v>
      </c>
      <c r="C1" s="22" t="s">
        <v>30</v>
      </c>
      <c r="D1" s="22" t="s">
        <v>27</v>
      </c>
      <c r="E1" s="22" t="s">
        <v>36</v>
      </c>
      <c r="F1" s="22" t="s">
        <v>25</v>
      </c>
      <c r="G1" s="22" t="s">
        <v>33</v>
      </c>
      <c r="H1" s="22" t="s">
        <v>32</v>
      </c>
    </row>
    <row r="2" spans="1:8" x14ac:dyDescent="0.25">
      <c r="A2" s="2" t="s">
        <v>10</v>
      </c>
      <c r="B2" s="2">
        <v>2015</v>
      </c>
      <c r="C2" s="10">
        <f>29308*0.0000049</f>
        <v>0.14360919999999999</v>
      </c>
      <c r="D2" s="4">
        <f>250*0.95*(1/($B$50-$B$2)*B2+(1-1/($B$50-$B$2)*$B$2))</f>
        <v>237.5</v>
      </c>
      <c r="E2" s="4">
        <v>0</v>
      </c>
      <c r="F2" s="4">
        <v>0</v>
      </c>
      <c r="G2" s="7"/>
      <c r="H2" s="7"/>
    </row>
    <row r="3" spans="1:8" x14ac:dyDescent="0.25">
      <c r="A3" s="2" t="s">
        <v>11</v>
      </c>
      <c r="B3" s="2">
        <v>2015</v>
      </c>
      <c r="C3" s="10">
        <v>-3</v>
      </c>
      <c r="D3" s="4">
        <f>400*(-0.5/($B$50-$B$2)*B3+(1+0.5/($B$50-$B$2)*$B$2))</f>
        <v>400</v>
      </c>
      <c r="E3" s="4">
        <v>0</v>
      </c>
      <c r="F3" s="4">
        <v>0</v>
      </c>
      <c r="G3" s="7"/>
      <c r="H3" s="7"/>
    </row>
    <row r="4" spans="1:8" x14ac:dyDescent="0.25">
      <c r="A4" s="2" t="s">
        <v>12</v>
      </c>
      <c r="B4" s="2">
        <v>2015</v>
      </c>
      <c r="C4" s="10">
        <f>41816*0.000016</f>
        <v>0.66905599999999998</v>
      </c>
      <c r="D4" s="4">
        <f>60*17.8*(1/($B$50-$B$2)*B4+(1-1/($B$50-$B$2)*$B$2))</f>
        <v>1068</v>
      </c>
      <c r="E4" s="4">
        <v>0</v>
      </c>
      <c r="F4" s="4">
        <v>0</v>
      </c>
      <c r="G4" s="7"/>
      <c r="H4" s="7"/>
    </row>
    <row r="5" spans="1:8" x14ac:dyDescent="0.25">
      <c r="A5" s="2" t="s">
        <v>13</v>
      </c>
      <c r="B5" s="2">
        <v>2015</v>
      </c>
      <c r="C5" s="10">
        <v>0.06</v>
      </c>
      <c r="D5" s="4">
        <v>60</v>
      </c>
      <c r="E5" s="4">
        <v>0</v>
      </c>
      <c r="F5" s="4">
        <v>0</v>
      </c>
      <c r="G5" s="7"/>
      <c r="H5" s="7"/>
    </row>
    <row r="6" spans="1:8" x14ac:dyDescent="0.25">
      <c r="A6" s="2" t="s">
        <v>14</v>
      </c>
      <c r="B6" s="2">
        <v>2015</v>
      </c>
      <c r="C6" s="10">
        <f>45998*0.0000084</f>
        <v>0.38638319999999998</v>
      </c>
      <c r="D6" s="4">
        <f>291.669*(0.5/($B$50-$B$2)*B6+(1-0.5/($B$50-$B$2)*$B$2))</f>
        <v>291.66899999999998</v>
      </c>
      <c r="E6" s="4">
        <v>0</v>
      </c>
      <c r="F6" s="4"/>
      <c r="G6" s="7"/>
      <c r="H6" s="7"/>
    </row>
    <row r="7" spans="1:8" x14ac:dyDescent="0.25">
      <c r="A7" s="2" t="s">
        <v>6</v>
      </c>
      <c r="B7" s="2">
        <v>2015</v>
      </c>
      <c r="C7" s="4">
        <v>-1</v>
      </c>
      <c r="D7" s="4">
        <v>10000</v>
      </c>
      <c r="E7" s="4">
        <v>0</v>
      </c>
      <c r="F7" s="4">
        <v>0</v>
      </c>
      <c r="G7" s="7"/>
      <c r="H7" s="7"/>
    </row>
    <row r="8" spans="1:8" x14ac:dyDescent="0.25">
      <c r="A8" s="2" t="s">
        <v>23</v>
      </c>
      <c r="B8" s="2">
        <v>2015</v>
      </c>
      <c r="C8" s="4">
        <v>0</v>
      </c>
      <c r="D8" s="4">
        <v>10000</v>
      </c>
      <c r="E8" s="4">
        <v>0</v>
      </c>
      <c r="F8" s="4">
        <v>0</v>
      </c>
      <c r="G8" s="7"/>
      <c r="H8" s="7"/>
    </row>
    <row r="9" spans="1:8" x14ac:dyDescent="0.25">
      <c r="A9" s="2" t="s">
        <v>24</v>
      </c>
      <c r="B9" s="2">
        <v>2015</v>
      </c>
      <c r="C9" s="4">
        <v>0</v>
      </c>
      <c r="D9" s="4">
        <v>10000</v>
      </c>
      <c r="E9" s="4">
        <v>0</v>
      </c>
      <c r="F9" s="4">
        <v>0</v>
      </c>
      <c r="G9" s="7"/>
      <c r="H9" s="7"/>
    </row>
    <row r="10" spans="1:8" x14ac:dyDescent="0.25">
      <c r="A10" s="2" t="s">
        <v>19</v>
      </c>
      <c r="B10" s="2">
        <v>2015</v>
      </c>
      <c r="C10" s="4">
        <v>0</v>
      </c>
      <c r="D10" s="4">
        <v>1.5</v>
      </c>
      <c r="E10" s="4">
        <v>0</v>
      </c>
      <c r="F10" s="4">
        <v>0</v>
      </c>
      <c r="G10" s="7"/>
      <c r="H10" s="7"/>
    </row>
    <row r="11" spans="1:8" x14ac:dyDescent="0.25">
      <c r="A11" s="2" t="s">
        <v>20</v>
      </c>
      <c r="B11" s="2">
        <v>2015</v>
      </c>
      <c r="C11" s="4">
        <v>0</v>
      </c>
      <c r="D11" s="4">
        <v>10000</v>
      </c>
      <c r="E11" s="4">
        <v>1</v>
      </c>
      <c r="F11" s="4">
        <v>15000000</v>
      </c>
      <c r="G11" s="7"/>
      <c r="H11" s="7"/>
    </row>
    <row r="12" spans="1:8" x14ac:dyDescent="0.25">
      <c r="A12" s="11" t="s">
        <v>21</v>
      </c>
      <c r="B12" s="2">
        <v>2015</v>
      </c>
      <c r="C12" s="4">
        <v>0</v>
      </c>
      <c r="D12" s="4">
        <v>10000</v>
      </c>
      <c r="E12" s="4">
        <v>0</v>
      </c>
      <c r="F12" s="4">
        <v>0</v>
      </c>
      <c r="G12" s="7"/>
      <c r="H12" s="7"/>
    </row>
    <row r="13" spans="1:8" x14ac:dyDescent="0.25">
      <c r="A13" s="11" t="s">
        <v>22</v>
      </c>
      <c r="B13" s="2">
        <v>2015</v>
      </c>
      <c r="C13" s="4">
        <v>0</v>
      </c>
      <c r="D13" s="4">
        <v>10000</v>
      </c>
      <c r="E13" s="4">
        <v>0</v>
      </c>
      <c r="F13" s="4">
        <v>0</v>
      </c>
      <c r="G13" s="7"/>
      <c r="H13" s="7"/>
    </row>
    <row r="14" spans="1:8" x14ac:dyDescent="0.25">
      <c r="A14" s="3" t="s">
        <v>10</v>
      </c>
      <c r="B14" s="3">
        <v>2027</v>
      </c>
      <c r="C14" s="10">
        <f>29308*0.0000049</f>
        <v>0.14360919999999999</v>
      </c>
      <c r="D14" s="4">
        <f>250*0.95*(1/($B$50-$B$2)*B14+(1-1/($B$50-$B$2)*$B$2))</f>
        <v>318.92857142857116</v>
      </c>
      <c r="E14" s="4">
        <v>0</v>
      </c>
      <c r="F14" s="4">
        <v>0</v>
      </c>
      <c r="G14" s="7"/>
      <c r="H14" s="7"/>
    </row>
    <row r="15" spans="1:8" x14ac:dyDescent="0.25">
      <c r="A15" s="3" t="s">
        <v>11</v>
      </c>
      <c r="B15" s="3">
        <v>2027</v>
      </c>
      <c r="C15" s="10">
        <v>-3</v>
      </c>
      <c r="D15" s="4">
        <f>400*(-0.5/($B$50-$B$2)*B15+(1+0.5/($B$50-$B$2)*$B$2))</f>
        <v>331.42857142857167</v>
      </c>
      <c r="E15" s="4">
        <v>0</v>
      </c>
      <c r="F15" s="4">
        <v>0</v>
      </c>
      <c r="G15" s="7"/>
      <c r="H15" s="7"/>
    </row>
    <row r="16" spans="1:8" x14ac:dyDescent="0.25">
      <c r="A16" s="3" t="s">
        <v>12</v>
      </c>
      <c r="B16" s="3">
        <v>2027</v>
      </c>
      <c r="C16" s="10">
        <f>41816*0.000016</f>
        <v>0.66905599999999998</v>
      </c>
      <c r="D16" s="4">
        <f>60*17.8*(1/($B$50-$B$2)*B16+(1-1/($B$50-$B$2)*$B$2))</f>
        <v>1434.1714285714272</v>
      </c>
      <c r="E16" s="4">
        <v>0</v>
      </c>
      <c r="F16" s="4">
        <v>0</v>
      </c>
      <c r="G16" s="7"/>
      <c r="H16" s="7"/>
    </row>
    <row r="17" spans="1:8" x14ac:dyDescent="0.25">
      <c r="A17" s="3" t="s">
        <v>13</v>
      </c>
      <c r="B17" s="3">
        <v>2027</v>
      </c>
      <c r="C17" s="10">
        <v>0.06</v>
      </c>
      <c r="D17" s="4">
        <v>60</v>
      </c>
      <c r="E17" s="4">
        <v>0</v>
      </c>
      <c r="F17" s="4">
        <v>0</v>
      </c>
      <c r="G17" s="7"/>
      <c r="H17" s="7"/>
    </row>
    <row r="18" spans="1:8" x14ac:dyDescent="0.25">
      <c r="A18" s="3" t="s">
        <v>14</v>
      </c>
      <c r="B18" s="3">
        <v>2027</v>
      </c>
      <c r="C18" s="10">
        <f>45998*0.0000084</f>
        <v>0.38638319999999998</v>
      </c>
      <c r="D18" s="4">
        <f>291.669*(0.5/($B$50-$B$2)*B18+(1-0.5/($B$50-$B$2)*$B$2))</f>
        <v>341.66939999999983</v>
      </c>
      <c r="E18" s="4">
        <v>0</v>
      </c>
      <c r="F18" s="4"/>
      <c r="G18" s="7"/>
      <c r="H18" s="7"/>
    </row>
    <row r="19" spans="1:8" x14ac:dyDescent="0.25">
      <c r="A19" s="3" t="s">
        <v>6</v>
      </c>
      <c r="B19" s="3">
        <v>2027</v>
      </c>
      <c r="C19" s="4">
        <v>-1</v>
      </c>
      <c r="D19" s="4">
        <v>10000</v>
      </c>
      <c r="E19" s="4">
        <v>0</v>
      </c>
      <c r="F19" s="4">
        <v>0</v>
      </c>
      <c r="G19" s="7"/>
      <c r="H19" s="7"/>
    </row>
    <row r="20" spans="1:8" x14ac:dyDescent="0.25">
      <c r="A20" s="3" t="s">
        <v>23</v>
      </c>
      <c r="B20" s="3">
        <v>2027</v>
      </c>
      <c r="C20" s="4">
        <v>0</v>
      </c>
      <c r="D20" s="4">
        <f>D8</f>
        <v>10000</v>
      </c>
      <c r="E20" s="4">
        <v>0</v>
      </c>
      <c r="F20" s="4">
        <v>0</v>
      </c>
      <c r="G20" s="7"/>
      <c r="H20" s="7"/>
    </row>
    <row r="21" spans="1:8" x14ac:dyDescent="0.25">
      <c r="A21" s="3" t="s">
        <v>24</v>
      </c>
      <c r="B21" s="3">
        <v>2027</v>
      </c>
      <c r="C21" s="4">
        <v>0</v>
      </c>
      <c r="D21" s="4">
        <f>D9</f>
        <v>10000</v>
      </c>
      <c r="E21" s="4">
        <v>0</v>
      </c>
      <c r="F21" s="4">
        <v>0</v>
      </c>
      <c r="G21" s="7"/>
      <c r="H21" s="7"/>
    </row>
    <row r="22" spans="1:8" x14ac:dyDescent="0.25">
      <c r="A22" s="3" t="s">
        <v>19</v>
      </c>
      <c r="B22" s="3">
        <v>2027</v>
      </c>
      <c r="C22" s="4">
        <v>0</v>
      </c>
      <c r="D22" s="4">
        <v>1.5</v>
      </c>
      <c r="E22" s="4">
        <v>0</v>
      </c>
      <c r="F22" s="4">
        <v>0</v>
      </c>
      <c r="G22" s="7"/>
      <c r="H22" s="7"/>
    </row>
    <row r="23" spans="1:8" x14ac:dyDescent="0.25">
      <c r="A23" s="3" t="s">
        <v>20</v>
      </c>
      <c r="B23" s="3">
        <v>2027</v>
      </c>
      <c r="C23" s="4">
        <v>0</v>
      </c>
      <c r="D23" s="4">
        <v>10000</v>
      </c>
      <c r="E23" s="4">
        <v>1</v>
      </c>
      <c r="F23" s="4">
        <v>13500000</v>
      </c>
      <c r="G23" s="7"/>
      <c r="H23" s="7"/>
    </row>
    <row r="24" spans="1:8" x14ac:dyDescent="0.25">
      <c r="A24" s="12" t="s">
        <v>21</v>
      </c>
      <c r="B24" s="3">
        <v>2027</v>
      </c>
      <c r="C24" s="4">
        <v>0</v>
      </c>
      <c r="D24" s="4">
        <f>D12</f>
        <v>10000</v>
      </c>
      <c r="E24" s="4">
        <v>0</v>
      </c>
      <c r="F24" s="4">
        <v>0</v>
      </c>
      <c r="G24" s="7"/>
      <c r="H24" s="7"/>
    </row>
    <row r="25" spans="1:8" x14ac:dyDescent="0.25">
      <c r="A25" s="12" t="s">
        <v>22</v>
      </c>
      <c r="B25" s="3">
        <v>2027</v>
      </c>
      <c r="C25" s="4">
        <v>0</v>
      </c>
      <c r="D25" s="4">
        <f>D13</f>
        <v>10000</v>
      </c>
      <c r="E25" s="4">
        <v>0</v>
      </c>
      <c r="F25" s="4">
        <v>0</v>
      </c>
      <c r="G25" s="7"/>
      <c r="H25" s="7"/>
    </row>
    <row r="26" spans="1:8" x14ac:dyDescent="0.25">
      <c r="A26" s="5" t="s">
        <v>10</v>
      </c>
      <c r="B26" s="5">
        <v>2030</v>
      </c>
      <c r="C26" s="10">
        <f>29308*0.0000049</f>
        <v>0.14360919999999999</v>
      </c>
      <c r="D26" s="4">
        <f>250*0.95*(1/($B$50-$B$2)*B26+(1-1/($B$50-$B$2)*$B$2))</f>
        <v>339.28571428571479</v>
      </c>
      <c r="E26" s="4">
        <v>0</v>
      </c>
      <c r="F26" s="4">
        <v>0</v>
      </c>
      <c r="G26" s="7"/>
      <c r="H26" s="7"/>
    </row>
    <row r="27" spans="1:8" x14ac:dyDescent="0.25">
      <c r="A27" s="5" t="s">
        <v>11</v>
      </c>
      <c r="B27" s="5">
        <v>2030</v>
      </c>
      <c r="C27" s="10">
        <v>-3</v>
      </c>
      <c r="D27" s="4">
        <f>400*(-0.5/($B$50-$B$2)*B27+(1+0.5/($B$50-$B$2)*$B$2))</f>
        <v>314.28571428571388</v>
      </c>
      <c r="E27" s="4">
        <v>0</v>
      </c>
      <c r="F27" s="4">
        <v>0</v>
      </c>
      <c r="G27" s="7"/>
      <c r="H27" s="7"/>
    </row>
    <row r="28" spans="1:8" x14ac:dyDescent="0.25">
      <c r="A28" s="5" t="s">
        <v>12</v>
      </c>
      <c r="B28" s="5">
        <v>2030</v>
      </c>
      <c r="C28" s="10">
        <f>41816*0.000016</f>
        <v>0.66905599999999998</v>
      </c>
      <c r="D28" s="4">
        <f>60*17.8*(1/($B$50-$B$2)*B28+(1-1/($B$50-$B$2)*$B$2))</f>
        <v>1525.7142857142878</v>
      </c>
      <c r="E28" s="4">
        <v>0</v>
      </c>
      <c r="F28" s="4">
        <v>0</v>
      </c>
      <c r="G28" s="7"/>
      <c r="H28" s="7"/>
    </row>
    <row r="29" spans="1:8" x14ac:dyDescent="0.25">
      <c r="A29" s="5" t="s">
        <v>13</v>
      </c>
      <c r="B29" s="5">
        <v>2030</v>
      </c>
      <c r="C29" s="10">
        <v>0</v>
      </c>
      <c r="D29" s="4">
        <v>60</v>
      </c>
      <c r="E29" s="4">
        <v>0</v>
      </c>
      <c r="F29" s="4">
        <v>0</v>
      </c>
      <c r="G29" s="7"/>
      <c r="H29" s="7"/>
    </row>
    <row r="30" spans="1:8" x14ac:dyDescent="0.25">
      <c r="A30" s="5" t="s">
        <v>14</v>
      </c>
      <c r="B30" s="5">
        <v>2030</v>
      </c>
      <c r="C30" s="10">
        <f>45998*0.0000084</f>
        <v>0.38638319999999998</v>
      </c>
      <c r="D30" s="4">
        <f>291.669*(0.5/($B$50-$B$2)*B30+(1-0.5/($B$50-$B$2)*$B$2))</f>
        <v>354.16950000000026</v>
      </c>
      <c r="E30" s="4">
        <v>0</v>
      </c>
      <c r="F30" s="4"/>
      <c r="G30" s="7"/>
      <c r="H30" s="7"/>
    </row>
    <row r="31" spans="1:8" x14ac:dyDescent="0.25">
      <c r="A31" s="5" t="s">
        <v>6</v>
      </c>
      <c r="B31" s="5">
        <v>2030</v>
      </c>
      <c r="C31" s="4">
        <v>-1</v>
      </c>
      <c r="D31" s="4">
        <v>10000</v>
      </c>
      <c r="E31" s="4">
        <v>0</v>
      </c>
      <c r="F31" s="4">
        <v>0</v>
      </c>
      <c r="G31" s="7"/>
      <c r="H31" s="4"/>
    </row>
    <row r="32" spans="1:8" x14ac:dyDescent="0.25">
      <c r="A32" s="5" t="s">
        <v>23</v>
      </c>
      <c r="B32" s="5">
        <v>2030</v>
      </c>
      <c r="C32" s="4">
        <v>0</v>
      </c>
      <c r="D32" s="4">
        <f>D20</f>
        <v>10000</v>
      </c>
      <c r="E32" s="4">
        <v>0</v>
      </c>
      <c r="F32" s="4">
        <v>0</v>
      </c>
      <c r="G32" s="7"/>
    </row>
    <row r="33" spans="1:8" x14ac:dyDescent="0.25">
      <c r="A33" s="5" t="s">
        <v>24</v>
      </c>
      <c r="B33" s="5">
        <v>2030</v>
      </c>
      <c r="C33" s="4">
        <v>0</v>
      </c>
      <c r="D33" s="4">
        <f>D21</f>
        <v>10000</v>
      </c>
      <c r="E33" s="4">
        <v>0</v>
      </c>
      <c r="F33" s="4">
        <v>0</v>
      </c>
      <c r="G33" s="7"/>
    </row>
    <row r="34" spans="1:8" x14ac:dyDescent="0.25">
      <c r="A34" s="5" t="s">
        <v>19</v>
      </c>
      <c r="B34" s="5">
        <v>2030</v>
      </c>
      <c r="C34" s="4">
        <v>0</v>
      </c>
      <c r="D34" s="4">
        <v>1.5</v>
      </c>
      <c r="E34" s="4">
        <v>0</v>
      </c>
      <c r="F34" s="4">
        <v>0</v>
      </c>
      <c r="G34" s="7"/>
      <c r="H34" s="4"/>
    </row>
    <row r="35" spans="1:8" x14ac:dyDescent="0.25">
      <c r="A35" s="5" t="s">
        <v>20</v>
      </c>
      <c r="B35" s="5">
        <v>2030</v>
      </c>
      <c r="C35" s="4">
        <v>0</v>
      </c>
      <c r="D35" s="4">
        <v>10000</v>
      </c>
      <c r="E35" s="4">
        <v>1</v>
      </c>
      <c r="F35" s="4">
        <v>13500000</v>
      </c>
      <c r="G35" s="7"/>
      <c r="H35" s="7"/>
    </row>
    <row r="36" spans="1:8" x14ac:dyDescent="0.25">
      <c r="A36" s="13" t="s">
        <v>21</v>
      </c>
      <c r="B36" s="5">
        <v>2030</v>
      </c>
      <c r="C36" s="4">
        <v>0</v>
      </c>
      <c r="D36" s="4">
        <f>D24</f>
        <v>10000</v>
      </c>
      <c r="E36" s="4">
        <v>0</v>
      </c>
      <c r="F36" s="4">
        <v>0</v>
      </c>
      <c r="G36" s="7"/>
      <c r="H36" s="7"/>
    </row>
    <row r="37" spans="1:8" x14ac:dyDescent="0.25">
      <c r="A37" s="13" t="s">
        <v>22</v>
      </c>
      <c r="B37" s="5">
        <v>2030</v>
      </c>
      <c r="C37" s="4">
        <v>0</v>
      </c>
      <c r="D37" s="4">
        <f>D25</f>
        <v>10000</v>
      </c>
      <c r="E37" s="4">
        <v>0</v>
      </c>
      <c r="F37" s="4">
        <v>0</v>
      </c>
      <c r="G37" s="7"/>
      <c r="H37" s="7"/>
    </row>
    <row r="38" spans="1:8" x14ac:dyDescent="0.25">
      <c r="A38" s="23" t="s">
        <v>10</v>
      </c>
      <c r="B38" s="23">
        <v>2040</v>
      </c>
      <c r="C38" s="10">
        <f>29308*0.0000049</f>
        <v>0.14360919999999999</v>
      </c>
      <c r="D38" s="4">
        <f>250*0.95*(1/($B$50-$B$2)*B38+(1-1/($B$50-$B$2)*$B$2))</f>
        <v>407.14285714285739</v>
      </c>
      <c r="E38" s="4">
        <v>0</v>
      </c>
      <c r="F38" s="4">
        <v>0</v>
      </c>
    </row>
    <row r="39" spans="1:8" x14ac:dyDescent="0.25">
      <c r="A39" s="23" t="s">
        <v>11</v>
      </c>
      <c r="B39" s="23">
        <v>2040</v>
      </c>
      <c r="C39" s="10">
        <v>-3</v>
      </c>
      <c r="D39" s="4">
        <f>400*(-0.5/($B$50-$B$2)*B39+(1+0.5/($B$50-$B$2)*$B$2))</f>
        <v>257.14285714285694</v>
      </c>
      <c r="E39" s="4">
        <v>0</v>
      </c>
      <c r="F39" s="4">
        <v>0</v>
      </c>
    </row>
    <row r="40" spans="1:8" x14ac:dyDescent="0.25">
      <c r="A40" s="23" t="s">
        <v>12</v>
      </c>
      <c r="B40" s="23">
        <v>2040</v>
      </c>
      <c r="C40" s="10">
        <f>41816*0.000016</f>
        <v>0.66905599999999998</v>
      </c>
      <c r="D40" s="4">
        <f>60*17.8*(1/($B$50-$B$2)*B40+(1-1/($B$50-$B$2)*$B$2))</f>
        <v>1830.857142857144</v>
      </c>
      <c r="E40" s="4">
        <v>0</v>
      </c>
      <c r="F40" s="4">
        <v>0</v>
      </c>
    </row>
    <row r="41" spans="1:8" x14ac:dyDescent="0.25">
      <c r="A41" s="23" t="s">
        <v>13</v>
      </c>
      <c r="B41" s="23">
        <v>2040</v>
      </c>
      <c r="C41" s="10">
        <v>0</v>
      </c>
      <c r="D41" s="4">
        <v>60</v>
      </c>
      <c r="E41" s="4">
        <v>0</v>
      </c>
      <c r="F41" s="4">
        <v>0</v>
      </c>
    </row>
    <row r="42" spans="1:8" x14ac:dyDescent="0.25">
      <c r="A42" s="23" t="s">
        <v>14</v>
      </c>
      <c r="B42" s="23">
        <v>2040</v>
      </c>
      <c r="C42" s="10">
        <f>45998*0.0000084</f>
        <v>0.38638319999999998</v>
      </c>
      <c r="D42" s="4">
        <f>291.669*(0.5/($B$50-$B$2)*B42+(1-0.5/($B$50-$B$2)*$B$2))</f>
        <v>395.83650000000011</v>
      </c>
      <c r="E42" s="4">
        <v>0</v>
      </c>
      <c r="F42" s="4"/>
    </row>
    <row r="43" spans="1:8" x14ac:dyDescent="0.25">
      <c r="A43" s="23" t="s">
        <v>6</v>
      </c>
      <c r="B43" s="23">
        <v>2040</v>
      </c>
      <c r="C43" s="4">
        <v>-1</v>
      </c>
      <c r="D43" s="4">
        <v>10000</v>
      </c>
      <c r="E43" s="4">
        <v>0</v>
      </c>
      <c r="F43" s="4">
        <v>0</v>
      </c>
    </row>
    <row r="44" spans="1:8" x14ac:dyDescent="0.25">
      <c r="A44" s="23" t="s">
        <v>23</v>
      </c>
      <c r="B44" s="23">
        <v>2040</v>
      </c>
      <c r="C44" s="4">
        <v>0</v>
      </c>
      <c r="D44" s="4">
        <f>D32</f>
        <v>10000</v>
      </c>
      <c r="E44" s="4">
        <v>0</v>
      </c>
      <c r="F44" s="4">
        <v>0</v>
      </c>
    </row>
    <row r="45" spans="1:8" x14ac:dyDescent="0.25">
      <c r="A45" s="23" t="s">
        <v>24</v>
      </c>
      <c r="B45" s="23">
        <v>2040</v>
      </c>
      <c r="C45" s="4">
        <v>0</v>
      </c>
      <c r="D45" s="4">
        <f>D33</f>
        <v>10000</v>
      </c>
      <c r="E45" s="4">
        <v>0</v>
      </c>
      <c r="F45" s="4">
        <v>0</v>
      </c>
    </row>
    <row r="46" spans="1:8" x14ac:dyDescent="0.25">
      <c r="A46" s="23" t="s">
        <v>19</v>
      </c>
      <c r="B46" s="23">
        <v>2040</v>
      </c>
      <c r="C46" s="4">
        <v>0</v>
      </c>
      <c r="D46" s="4">
        <v>1.5</v>
      </c>
      <c r="E46" s="4">
        <v>0</v>
      </c>
      <c r="F46" s="4">
        <v>0</v>
      </c>
    </row>
    <row r="47" spans="1:8" x14ac:dyDescent="0.25">
      <c r="A47" s="23" t="s">
        <v>20</v>
      </c>
      <c r="B47" s="23">
        <v>2040</v>
      </c>
      <c r="C47" s="4">
        <v>0</v>
      </c>
      <c r="D47" s="4">
        <v>10000</v>
      </c>
      <c r="E47" s="4">
        <v>1</v>
      </c>
      <c r="F47" s="4">
        <v>15000000</v>
      </c>
    </row>
    <row r="48" spans="1:8" x14ac:dyDescent="0.25">
      <c r="A48" s="25" t="s">
        <v>21</v>
      </c>
      <c r="B48" s="23">
        <v>2040</v>
      </c>
      <c r="C48" s="4">
        <v>0</v>
      </c>
      <c r="D48" s="4">
        <f>D36</f>
        <v>10000</v>
      </c>
      <c r="E48" s="4">
        <v>0</v>
      </c>
      <c r="F48" s="4">
        <v>0</v>
      </c>
    </row>
    <row r="49" spans="1:6" x14ac:dyDescent="0.25">
      <c r="A49" s="25" t="s">
        <v>22</v>
      </c>
      <c r="B49" s="23">
        <v>2040</v>
      </c>
      <c r="C49" s="4">
        <v>0</v>
      </c>
      <c r="D49" s="4">
        <f>D37</f>
        <v>10000</v>
      </c>
      <c r="E49" s="4">
        <v>0</v>
      </c>
      <c r="F49" s="4">
        <v>0</v>
      </c>
    </row>
    <row r="50" spans="1:6" x14ac:dyDescent="0.25">
      <c r="A50" s="24" t="s">
        <v>10</v>
      </c>
      <c r="B50" s="24">
        <v>2050</v>
      </c>
      <c r="C50" s="10">
        <f>29308*0.0000049</f>
        <v>0.14360919999999999</v>
      </c>
      <c r="D50" s="4">
        <f>250*0.95*(1/($B$50-$B$2)*B50+(1-1/($B$50-$B$2)*$B$2))</f>
        <v>475</v>
      </c>
      <c r="E50" s="4">
        <v>0</v>
      </c>
      <c r="F50" s="4">
        <v>0</v>
      </c>
    </row>
    <row r="51" spans="1:6" x14ac:dyDescent="0.25">
      <c r="A51" s="24" t="s">
        <v>11</v>
      </c>
      <c r="B51" s="24">
        <v>2050</v>
      </c>
      <c r="C51" s="10">
        <v>-3</v>
      </c>
      <c r="D51" s="4">
        <f>400*(-0.5/($B$50-$B$2)*B51+(1+0.5/($B$50-$B$2)*$B$2))</f>
        <v>200</v>
      </c>
      <c r="E51" s="4">
        <v>0</v>
      </c>
      <c r="F51" s="4">
        <v>0</v>
      </c>
    </row>
    <row r="52" spans="1:6" x14ac:dyDescent="0.25">
      <c r="A52" s="24" t="s">
        <v>12</v>
      </c>
      <c r="B52" s="24">
        <v>2050</v>
      </c>
      <c r="C52" s="10">
        <f>41816*0.000016</f>
        <v>0.66905599999999998</v>
      </c>
      <c r="D52" s="4">
        <f>60*17.8*(1/($B$50-$B$2)*B52+(1-1/($B$50-$B$2)*$B$2))</f>
        <v>2136</v>
      </c>
      <c r="E52" s="4">
        <v>0</v>
      </c>
      <c r="F52" s="4">
        <v>0</v>
      </c>
    </row>
    <row r="53" spans="1:6" x14ac:dyDescent="0.25">
      <c r="A53" s="24" t="s">
        <v>13</v>
      </c>
      <c r="B53" s="24">
        <v>2050</v>
      </c>
      <c r="C53" s="10">
        <v>0</v>
      </c>
      <c r="D53" s="4">
        <v>60</v>
      </c>
      <c r="E53" s="4">
        <v>0</v>
      </c>
      <c r="F53" s="4">
        <v>0</v>
      </c>
    </row>
    <row r="54" spans="1:6" x14ac:dyDescent="0.25">
      <c r="A54" s="24" t="s">
        <v>14</v>
      </c>
      <c r="B54" s="24">
        <v>2050</v>
      </c>
      <c r="C54" s="10">
        <f>45998*0.0000084</f>
        <v>0.38638319999999998</v>
      </c>
      <c r="D54" s="4">
        <f>291.669*(0.5/($B$50-$B$2)*B54+(1-0.5/($B$50-$B$2)*$B$2))</f>
        <v>437.50349999999997</v>
      </c>
      <c r="E54" s="4">
        <v>0</v>
      </c>
      <c r="F54" s="4"/>
    </row>
    <row r="55" spans="1:6" x14ac:dyDescent="0.25">
      <c r="A55" s="24" t="s">
        <v>6</v>
      </c>
      <c r="B55" s="24">
        <v>2050</v>
      </c>
      <c r="C55" s="4">
        <v>-1</v>
      </c>
      <c r="D55" s="4">
        <v>10000</v>
      </c>
      <c r="E55" s="4">
        <v>0</v>
      </c>
      <c r="F55" s="4">
        <v>0</v>
      </c>
    </row>
    <row r="56" spans="1:6" x14ac:dyDescent="0.25">
      <c r="A56" s="24" t="s">
        <v>23</v>
      </c>
      <c r="B56" s="24">
        <v>2050</v>
      </c>
      <c r="C56" s="4">
        <v>0</v>
      </c>
      <c r="D56" s="4">
        <f>D44</f>
        <v>10000</v>
      </c>
      <c r="E56" s="4">
        <v>0</v>
      </c>
      <c r="F56" s="4">
        <v>0</v>
      </c>
    </row>
    <row r="57" spans="1:6" x14ac:dyDescent="0.25">
      <c r="A57" s="24" t="s">
        <v>24</v>
      </c>
      <c r="B57" s="24">
        <v>2050</v>
      </c>
      <c r="C57" s="4">
        <v>0</v>
      </c>
      <c r="D57" s="4">
        <f>D45</f>
        <v>10000</v>
      </c>
      <c r="E57" s="4">
        <v>0</v>
      </c>
      <c r="F57" s="4">
        <v>0</v>
      </c>
    </row>
    <row r="58" spans="1:6" x14ac:dyDescent="0.25">
      <c r="A58" s="24" t="s">
        <v>19</v>
      </c>
      <c r="B58" s="24">
        <v>2050</v>
      </c>
      <c r="C58" s="4">
        <v>0</v>
      </c>
      <c r="D58" s="4">
        <v>1.5</v>
      </c>
      <c r="E58" s="4">
        <v>0</v>
      </c>
      <c r="F58" s="4">
        <v>0</v>
      </c>
    </row>
    <row r="59" spans="1:6" x14ac:dyDescent="0.25">
      <c r="A59" s="24" t="s">
        <v>20</v>
      </c>
      <c r="B59" s="24">
        <v>2050</v>
      </c>
      <c r="C59" s="4">
        <v>0</v>
      </c>
      <c r="D59" s="4">
        <v>10000</v>
      </c>
      <c r="E59" s="4">
        <v>1</v>
      </c>
      <c r="F59" s="4">
        <v>17000000</v>
      </c>
    </row>
    <row r="60" spans="1:6" x14ac:dyDescent="0.25">
      <c r="A60" s="26" t="s">
        <v>21</v>
      </c>
      <c r="B60" s="24">
        <v>2050</v>
      </c>
      <c r="C60" s="4">
        <v>0</v>
      </c>
      <c r="D60" s="4">
        <f>D48</f>
        <v>10000</v>
      </c>
      <c r="E60" s="4">
        <v>0</v>
      </c>
      <c r="F60" s="4">
        <v>0</v>
      </c>
    </row>
    <row r="61" spans="1:6" x14ac:dyDescent="0.25">
      <c r="A61" s="26" t="s">
        <v>22</v>
      </c>
      <c r="B61" s="24">
        <v>2050</v>
      </c>
      <c r="C61" s="4">
        <v>0</v>
      </c>
      <c r="D61" s="4">
        <f>D49</f>
        <v>10000</v>
      </c>
      <c r="E61" s="4">
        <v>0</v>
      </c>
      <c r="F61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P81"/>
  <sheetViews>
    <sheetView topLeftCell="A16" workbookViewId="0">
      <selection activeCell="H36" sqref="H36"/>
    </sheetView>
  </sheetViews>
  <sheetFormatPr baseColWidth="10" defaultColWidth="11.25" defaultRowHeight="15.75" x14ac:dyDescent="0.25"/>
  <cols>
    <col min="1" max="3" width="14.875" style="7" customWidth="1"/>
    <col min="4" max="16384" width="11.25" style="7"/>
  </cols>
  <sheetData>
    <row r="1" spans="1:16" x14ac:dyDescent="0.25">
      <c r="A1" s="19" t="s">
        <v>5</v>
      </c>
      <c r="B1" s="19" t="s">
        <v>44</v>
      </c>
      <c r="C1" s="19" t="s">
        <v>37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6</v>
      </c>
      <c r="J1" s="16" t="s">
        <v>23</v>
      </c>
      <c r="K1" s="16" t="s">
        <v>24</v>
      </c>
      <c r="L1" s="16" t="s">
        <v>19</v>
      </c>
      <c r="M1" s="17" t="s">
        <v>20</v>
      </c>
      <c r="N1" s="18" t="s">
        <v>21</v>
      </c>
      <c r="O1" s="18" t="s">
        <v>22</v>
      </c>
    </row>
    <row r="2" spans="1:16" x14ac:dyDescent="0.25">
      <c r="A2" s="15" t="s">
        <v>4</v>
      </c>
      <c r="B2" s="15"/>
      <c r="C2" s="15">
        <v>2015</v>
      </c>
      <c r="D2" s="4"/>
      <c r="E2" s="4"/>
      <c r="F2" s="4"/>
      <c r="G2" s="4"/>
      <c r="H2" s="4"/>
      <c r="I2" s="4">
        <v>1</v>
      </c>
      <c r="J2" s="4"/>
      <c r="K2" s="4"/>
      <c r="L2" s="4"/>
      <c r="M2" s="4"/>
      <c r="N2" s="4"/>
      <c r="O2" s="4"/>
      <c r="P2" s="4"/>
    </row>
    <row r="3" spans="1:16" x14ac:dyDescent="0.25">
      <c r="A3" s="15" t="s">
        <v>15</v>
      </c>
      <c r="B3" s="15"/>
      <c r="C3" s="15">
        <v>2015</v>
      </c>
      <c r="D3" s="4"/>
      <c r="E3" s="4"/>
      <c r="F3" s="4"/>
      <c r="G3" s="4">
        <v>0.76</v>
      </c>
      <c r="H3" s="4"/>
      <c r="I3" s="4"/>
      <c r="J3" s="4"/>
      <c r="K3" s="4">
        <v>-1</v>
      </c>
      <c r="L3" s="4">
        <v>1</v>
      </c>
      <c r="M3" s="4"/>
      <c r="N3" s="4"/>
      <c r="O3" s="4"/>
      <c r="P3" s="4"/>
    </row>
    <row r="4" spans="1:16" x14ac:dyDescent="0.25">
      <c r="A4" s="15" t="s">
        <v>16</v>
      </c>
      <c r="B4" s="15"/>
      <c r="C4" s="15">
        <v>2015</v>
      </c>
      <c r="D4" s="4"/>
      <c r="E4" s="4"/>
      <c r="F4" s="4"/>
      <c r="G4" s="4"/>
      <c r="H4" s="4">
        <v>7.0000000000000007E-2</v>
      </c>
      <c r="I4" s="4"/>
      <c r="J4" s="4"/>
      <c r="K4" s="4">
        <v>-1</v>
      </c>
      <c r="L4" s="4">
        <v>1</v>
      </c>
      <c r="M4" s="4"/>
      <c r="N4" s="4"/>
      <c r="O4" s="4"/>
      <c r="P4" s="4"/>
    </row>
    <row r="5" spans="1:16" x14ac:dyDescent="0.25">
      <c r="A5" s="15" t="s">
        <v>17</v>
      </c>
      <c r="B5" s="15"/>
      <c r="C5" s="15">
        <v>2015</v>
      </c>
      <c r="D5" s="4"/>
      <c r="E5" s="4"/>
      <c r="F5" s="4"/>
      <c r="G5" s="4"/>
      <c r="H5" s="4">
        <v>3.04</v>
      </c>
      <c r="I5" s="4"/>
      <c r="J5" s="4">
        <v>-1</v>
      </c>
      <c r="K5" s="4">
        <v>4.45</v>
      </c>
      <c r="L5" s="4"/>
      <c r="M5" s="4"/>
      <c r="N5" s="4"/>
      <c r="O5" s="4"/>
      <c r="P5" s="4"/>
    </row>
    <row r="6" spans="1:16" x14ac:dyDescent="0.25">
      <c r="A6" s="15" t="s">
        <v>18</v>
      </c>
      <c r="B6" s="15"/>
      <c r="C6" s="15">
        <v>2015</v>
      </c>
      <c r="D6" s="4"/>
      <c r="E6" s="4"/>
      <c r="F6" s="4"/>
      <c r="G6" s="4">
        <v>55</v>
      </c>
      <c r="H6" s="4"/>
      <c r="I6" s="4"/>
      <c r="J6" s="4">
        <v>-1</v>
      </c>
      <c r="K6" s="14"/>
      <c r="L6" s="4"/>
      <c r="M6" s="4"/>
      <c r="N6" s="4"/>
      <c r="O6" s="4"/>
      <c r="P6" s="4"/>
    </row>
    <row r="7" spans="1:16" x14ac:dyDescent="0.25">
      <c r="A7" s="15" t="s">
        <v>26</v>
      </c>
      <c r="B7" s="15"/>
      <c r="C7" s="15">
        <v>2015</v>
      </c>
      <c r="D7" s="4"/>
      <c r="E7" s="4"/>
      <c r="F7" s="4"/>
      <c r="G7" s="4"/>
      <c r="H7" s="4">
        <v>-1</v>
      </c>
      <c r="I7" s="4"/>
      <c r="J7" s="4"/>
      <c r="K7" s="4"/>
      <c r="L7" s="4"/>
      <c r="M7" s="4"/>
      <c r="N7" s="4"/>
      <c r="O7" s="4"/>
      <c r="P7" s="4"/>
    </row>
    <row r="8" spans="1:16" x14ac:dyDescent="0.25">
      <c r="A8" s="2" t="s">
        <v>0</v>
      </c>
      <c r="B8" s="2"/>
      <c r="C8" s="2">
        <v>2015</v>
      </c>
      <c r="D8" s="4"/>
      <c r="E8" s="4"/>
      <c r="F8" s="4"/>
      <c r="G8" s="4">
        <f>0.004</f>
        <v>4.0000000000000001E-3</v>
      </c>
      <c r="H8" s="4">
        <v>1.9E-2</v>
      </c>
      <c r="I8" s="4"/>
      <c r="J8" s="4"/>
      <c r="K8" s="4"/>
      <c r="L8" s="4"/>
      <c r="M8" s="4"/>
      <c r="N8" s="4"/>
      <c r="O8" s="4">
        <v>-1</v>
      </c>
      <c r="P8" s="4"/>
    </row>
    <row r="9" spans="1:16" x14ac:dyDescent="0.25">
      <c r="A9" s="2" t="s">
        <v>1</v>
      </c>
      <c r="B9" s="2"/>
      <c r="C9" s="2">
        <v>2015</v>
      </c>
      <c r="D9" s="4"/>
      <c r="E9" s="4"/>
      <c r="F9" s="4"/>
      <c r="G9" s="4">
        <v>0.14000000000000001</v>
      </c>
      <c r="H9" s="4">
        <v>4.7656761603050032E-2</v>
      </c>
      <c r="I9" s="4"/>
      <c r="J9" s="4"/>
      <c r="K9" s="4"/>
      <c r="L9" s="4"/>
      <c r="M9" s="4"/>
      <c r="N9" s="4">
        <v>-1</v>
      </c>
      <c r="O9" s="4"/>
      <c r="P9" s="4"/>
    </row>
    <row r="10" spans="1:16" x14ac:dyDescent="0.25">
      <c r="A10" s="2" t="s">
        <v>2</v>
      </c>
      <c r="B10" s="2" t="s">
        <v>10</v>
      </c>
      <c r="C10" s="2">
        <v>2015</v>
      </c>
      <c r="D10" s="4">
        <v>0.53336811799229455</v>
      </c>
      <c r="E10" s="4"/>
      <c r="F10" s="4"/>
      <c r="G10" s="4">
        <v>0.19400000000000001</v>
      </c>
      <c r="H10" s="4">
        <v>1.6199870401036789E-2</v>
      </c>
      <c r="I10" s="4"/>
      <c r="J10" s="4"/>
      <c r="K10" s="4"/>
      <c r="L10" s="4"/>
      <c r="M10" s="4">
        <v>-1</v>
      </c>
      <c r="N10" s="4">
        <v>1</v>
      </c>
      <c r="O10" s="4"/>
      <c r="P10" s="4"/>
    </row>
    <row r="11" spans="1:16" x14ac:dyDescent="0.25">
      <c r="A11" s="2" t="s">
        <v>2</v>
      </c>
      <c r="B11" s="2" t="s">
        <v>42</v>
      </c>
      <c r="C11" s="2">
        <v>2015</v>
      </c>
      <c r="D11" s="4">
        <v>0.45336290029345033</v>
      </c>
      <c r="E11" s="4"/>
      <c r="F11" s="4"/>
      <c r="G11" s="4">
        <v>0.19400000000000001</v>
      </c>
      <c r="H11" s="4">
        <v>1.6199870401036789E-2</v>
      </c>
      <c r="I11" s="4"/>
      <c r="J11" s="4">
        <v>1.8334529055985125E-2</v>
      </c>
      <c r="K11" s="4"/>
      <c r="L11" s="4"/>
      <c r="M11" s="4">
        <v>-1</v>
      </c>
      <c r="N11" s="4">
        <v>1</v>
      </c>
      <c r="O11" s="4"/>
      <c r="P11" s="4"/>
    </row>
    <row r="12" spans="1:16" x14ac:dyDescent="0.25">
      <c r="A12" s="2" t="s">
        <v>2</v>
      </c>
      <c r="B12" s="2" t="s">
        <v>45</v>
      </c>
      <c r="C12" s="2">
        <v>2015</v>
      </c>
      <c r="D12" s="4">
        <v>0.24762981812463489</v>
      </c>
      <c r="E12" s="4">
        <v>0.42682158542731652</v>
      </c>
      <c r="F12" s="4"/>
      <c r="G12" s="4">
        <v>0.19400000000000001</v>
      </c>
      <c r="H12" s="4">
        <v>1.6199870401036789E-2</v>
      </c>
      <c r="I12" s="4"/>
      <c r="J12" s="4"/>
      <c r="K12" s="4"/>
      <c r="L12" s="4"/>
      <c r="M12" s="4">
        <v>-1</v>
      </c>
      <c r="N12" s="4">
        <v>1</v>
      </c>
      <c r="O12" s="4"/>
      <c r="P12" s="4"/>
    </row>
    <row r="13" spans="1:16" x14ac:dyDescent="0.25">
      <c r="A13" s="2" t="s">
        <v>3</v>
      </c>
      <c r="B13" s="2"/>
      <c r="C13" s="2">
        <v>2015</v>
      </c>
      <c r="D13" s="4"/>
      <c r="E13" s="4"/>
      <c r="F13" s="4"/>
      <c r="G13" s="4">
        <v>0.88000000000000012</v>
      </c>
      <c r="H13" s="4">
        <v>1.6199870401036789E-2</v>
      </c>
      <c r="I13" s="4"/>
      <c r="J13" s="4"/>
      <c r="K13" s="4"/>
      <c r="L13" s="4"/>
      <c r="M13" s="4">
        <v>-1</v>
      </c>
      <c r="N13" s="4"/>
      <c r="O13" s="4">
        <v>1</v>
      </c>
      <c r="P13" s="4"/>
    </row>
    <row r="14" spans="1:16" x14ac:dyDescent="0.25">
      <c r="A14" s="2" t="s">
        <v>40</v>
      </c>
      <c r="B14" s="2" t="s">
        <v>42</v>
      </c>
      <c r="C14" s="2">
        <v>2015</v>
      </c>
      <c r="D14" s="4"/>
      <c r="E14" s="4"/>
      <c r="F14" s="4"/>
      <c r="G14" s="4">
        <v>1.26</v>
      </c>
      <c r="H14" s="4">
        <v>1.6199870401036789E-2</v>
      </c>
      <c r="I14" s="4"/>
      <c r="J14" s="4">
        <v>0.05</v>
      </c>
      <c r="K14" s="4"/>
      <c r="L14" s="4"/>
      <c r="M14" s="4">
        <v>-1</v>
      </c>
      <c r="N14" s="4">
        <v>1</v>
      </c>
      <c r="O14" s="4"/>
      <c r="P14" s="4"/>
    </row>
    <row r="15" spans="1:16" x14ac:dyDescent="0.25">
      <c r="A15" s="2" t="s">
        <v>40</v>
      </c>
      <c r="B15" s="2" t="s">
        <v>43</v>
      </c>
      <c r="C15" s="2">
        <v>2015</v>
      </c>
      <c r="D15" s="4"/>
      <c r="E15" s="4"/>
      <c r="F15" s="4"/>
      <c r="G15" s="4">
        <v>1.26</v>
      </c>
      <c r="H15" s="4">
        <v>0.1852270896118545</v>
      </c>
      <c r="I15" s="4"/>
      <c r="J15" s="4"/>
      <c r="K15" s="4"/>
      <c r="L15" s="4"/>
      <c r="M15" s="4">
        <v>-1</v>
      </c>
      <c r="N15" s="4">
        <v>1</v>
      </c>
      <c r="O15" s="4"/>
      <c r="P15" s="4"/>
    </row>
    <row r="16" spans="1:16" x14ac:dyDescent="0.25">
      <c r="A16" s="2" t="s">
        <v>46</v>
      </c>
      <c r="B16" s="2" t="s">
        <v>45</v>
      </c>
      <c r="C16" s="2">
        <v>2015</v>
      </c>
      <c r="D16" s="4"/>
      <c r="E16" s="4">
        <v>0.19192346461228307</v>
      </c>
      <c r="F16" s="4"/>
      <c r="G16" s="4">
        <v>1.327</v>
      </c>
      <c r="H16" s="4">
        <v>1.6199870401036789E-2</v>
      </c>
      <c r="I16" s="4"/>
      <c r="J16" s="4"/>
      <c r="K16" s="4"/>
      <c r="L16" s="4"/>
      <c r="M16" s="4">
        <v>-1</v>
      </c>
      <c r="N16" s="4">
        <v>1</v>
      </c>
      <c r="O16" s="4"/>
      <c r="P16" s="4"/>
    </row>
    <row r="17" spans="1:16" x14ac:dyDescent="0.25">
      <c r="A17" s="2" t="s">
        <v>46</v>
      </c>
      <c r="B17" s="2" t="s">
        <v>10</v>
      </c>
      <c r="C17" s="2">
        <v>2015</v>
      </c>
      <c r="D17" s="4">
        <v>0.12848432777391336</v>
      </c>
      <c r="E17" s="4"/>
      <c r="F17" s="4"/>
      <c r="G17" s="4">
        <v>1.327</v>
      </c>
      <c r="H17" s="4">
        <v>1.6199870401036789E-2</v>
      </c>
      <c r="I17" s="4"/>
      <c r="J17" s="4"/>
      <c r="K17" s="4"/>
      <c r="L17" s="4"/>
      <c r="M17" s="4">
        <v>-1</v>
      </c>
      <c r="N17" s="4">
        <v>1</v>
      </c>
      <c r="O17" s="4"/>
      <c r="P17" s="4"/>
    </row>
    <row r="18" spans="1:16" x14ac:dyDescent="0.25">
      <c r="A18" s="20" t="s">
        <v>4</v>
      </c>
      <c r="B18" s="20"/>
      <c r="C18" s="20">
        <v>2027</v>
      </c>
      <c r="D18" s="4"/>
      <c r="E18" s="4"/>
      <c r="F18" s="4"/>
      <c r="G18" s="4"/>
      <c r="H18" s="4"/>
      <c r="I18" s="4">
        <v>1</v>
      </c>
      <c r="J18" s="4"/>
      <c r="K18" s="4"/>
      <c r="L18" s="4"/>
      <c r="M18" s="4"/>
      <c r="N18" s="4"/>
      <c r="O18" s="4"/>
      <c r="P18" s="4"/>
    </row>
    <row r="19" spans="1:16" x14ac:dyDescent="0.25">
      <c r="A19" s="20" t="s">
        <v>15</v>
      </c>
      <c r="B19" s="20"/>
      <c r="C19" s="20">
        <v>2027</v>
      </c>
      <c r="D19" s="4"/>
      <c r="E19" s="4"/>
      <c r="F19" s="4"/>
      <c r="G19" s="4">
        <v>0.76</v>
      </c>
      <c r="H19" s="4"/>
      <c r="I19" s="4"/>
      <c r="J19" s="4"/>
      <c r="K19" s="4">
        <v>-1</v>
      </c>
      <c r="L19" s="4">
        <v>1</v>
      </c>
      <c r="M19" s="4"/>
      <c r="N19" s="4"/>
      <c r="O19" s="4"/>
    </row>
    <row r="20" spans="1:16" x14ac:dyDescent="0.25">
      <c r="A20" s="20" t="s">
        <v>16</v>
      </c>
      <c r="B20" s="20"/>
      <c r="C20" s="20">
        <v>2027</v>
      </c>
      <c r="D20" s="4"/>
      <c r="E20" s="4"/>
      <c r="F20" s="4"/>
      <c r="G20" s="4"/>
      <c r="H20" s="4">
        <v>7.0000000000000007E-2</v>
      </c>
      <c r="I20" s="4"/>
      <c r="J20" s="4"/>
      <c r="K20" s="4">
        <v>-1</v>
      </c>
      <c r="L20" s="4">
        <v>1</v>
      </c>
      <c r="M20" s="4"/>
      <c r="N20" s="4"/>
      <c r="O20" s="4"/>
    </row>
    <row r="21" spans="1:16" x14ac:dyDescent="0.25">
      <c r="A21" s="20" t="s">
        <v>17</v>
      </c>
      <c r="B21" s="20"/>
      <c r="C21" s="20">
        <v>2027</v>
      </c>
      <c r="D21" s="4"/>
      <c r="E21" s="4"/>
      <c r="F21" s="4"/>
      <c r="G21" s="4"/>
      <c r="H21" s="4">
        <v>3.04</v>
      </c>
      <c r="I21" s="4"/>
      <c r="J21" s="4">
        <v>-1</v>
      </c>
      <c r="K21" s="4">
        <v>4.45</v>
      </c>
      <c r="L21" s="4"/>
      <c r="M21" s="4"/>
      <c r="N21" s="4"/>
      <c r="O21" s="4"/>
    </row>
    <row r="22" spans="1:16" x14ac:dyDescent="0.25">
      <c r="A22" s="20" t="s">
        <v>18</v>
      </c>
      <c r="B22" s="20"/>
      <c r="C22" s="20">
        <v>2027</v>
      </c>
      <c r="D22" s="4"/>
      <c r="E22" s="4"/>
      <c r="F22" s="4"/>
      <c r="G22" s="4">
        <v>55</v>
      </c>
      <c r="H22" s="4"/>
      <c r="I22" s="4"/>
      <c r="J22" s="4">
        <v>-1</v>
      </c>
      <c r="K22" s="14"/>
      <c r="L22" s="4"/>
      <c r="M22" s="4"/>
      <c r="N22" s="4"/>
      <c r="O22" s="4"/>
    </row>
    <row r="23" spans="1:16" x14ac:dyDescent="0.25">
      <c r="A23" s="20" t="s">
        <v>26</v>
      </c>
      <c r="B23" s="20"/>
      <c r="C23" s="20">
        <v>2027</v>
      </c>
      <c r="D23" s="4"/>
      <c r="E23" s="4"/>
      <c r="F23" s="4"/>
      <c r="G23" s="4"/>
      <c r="H23" s="4">
        <v>-1</v>
      </c>
      <c r="I23" s="4"/>
      <c r="J23" s="4"/>
      <c r="K23" s="4"/>
      <c r="L23" s="4"/>
      <c r="M23" s="4"/>
      <c r="N23" s="4"/>
      <c r="O23" s="4"/>
    </row>
    <row r="24" spans="1:16" x14ac:dyDescent="0.25">
      <c r="A24" s="3" t="s">
        <v>0</v>
      </c>
      <c r="B24" s="3"/>
      <c r="C24" s="3">
        <v>2027</v>
      </c>
      <c r="D24" s="4"/>
      <c r="E24" s="4"/>
      <c r="F24" s="4"/>
      <c r="G24" s="4">
        <f>0.004</f>
        <v>4.0000000000000001E-3</v>
      </c>
      <c r="H24" s="4">
        <v>1.9E-2</v>
      </c>
      <c r="I24" s="4"/>
      <c r="J24" s="4"/>
      <c r="K24" s="4"/>
      <c r="L24" s="4"/>
      <c r="M24" s="4"/>
      <c r="N24" s="4"/>
      <c r="O24" s="4">
        <v>-1</v>
      </c>
    </row>
    <row r="25" spans="1:16" x14ac:dyDescent="0.25">
      <c r="A25" s="3" t="s">
        <v>1</v>
      </c>
      <c r="B25" s="3"/>
      <c r="C25" s="3">
        <v>2027</v>
      </c>
      <c r="D25" s="4"/>
      <c r="E25" s="4"/>
      <c r="F25" s="4"/>
      <c r="G25" s="4">
        <v>0.14000000000000001</v>
      </c>
      <c r="H25" s="4">
        <v>4.7656761603050032E-2</v>
      </c>
      <c r="I25" s="4"/>
      <c r="J25" s="4"/>
      <c r="K25" s="4"/>
      <c r="L25" s="4"/>
      <c r="M25" s="4"/>
      <c r="N25" s="4">
        <v>-1</v>
      </c>
      <c r="O25" s="4"/>
    </row>
    <row r="26" spans="1:16" x14ac:dyDescent="0.25">
      <c r="A26" s="3" t="s">
        <v>2</v>
      </c>
      <c r="B26" s="3" t="s">
        <v>10</v>
      </c>
      <c r="C26" s="3">
        <v>2027</v>
      </c>
      <c r="D26" s="4">
        <v>0.53336811799229455</v>
      </c>
      <c r="E26" s="4"/>
      <c r="F26" s="4"/>
      <c r="G26" s="4">
        <v>0.19400000000000001</v>
      </c>
      <c r="H26" s="4">
        <v>1.6199870401036789E-2</v>
      </c>
      <c r="I26" s="4"/>
      <c r="J26" s="4"/>
      <c r="K26" s="4"/>
      <c r="L26" s="4"/>
      <c r="M26" s="4">
        <v>-1</v>
      </c>
      <c r="N26" s="4">
        <v>1</v>
      </c>
      <c r="O26" s="4"/>
    </row>
    <row r="27" spans="1:16" x14ac:dyDescent="0.25">
      <c r="A27" s="3" t="s">
        <v>2</v>
      </c>
      <c r="B27" s="3" t="s">
        <v>42</v>
      </c>
      <c r="C27" s="3">
        <v>2027</v>
      </c>
      <c r="D27" s="4">
        <v>0.45336290029345033</v>
      </c>
      <c r="E27" s="4"/>
      <c r="F27" s="4"/>
      <c r="G27" s="4">
        <v>0.19400000000000001</v>
      </c>
      <c r="H27" s="4">
        <v>1.6199870401036789E-2</v>
      </c>
      <c r="I27" s="4"/>
      <c r="J27" s="4">
        <v>1.8334529055985125E-2</v>
      </c>
      <c r="K27" s="4"/>
      <c r="L27" s="4"/>
      <c r="M27" s="4">
        <v>-1</v>
      </c>
      <c r="N27" s="4">
        <v>1</v>
      </c>
      <c r="O27" s="4"/>
    </row>
    <row r="28" spans="1:16" x14ac:dyDescent="0.25">
      <c r="A28" s="3" t="s">
        <v>2</v>
      </c>
      <c r="B28" s="3" t="s">
        <v>45</v>
      </c>
      <c r="C28" s="3">
        <v>2027</v>
      </c>
      <c r="D28" s="4">
        <v>0.24762981812463489</v>
      </c>
      <c r="E28" s="4">
        <v>0.42682158542731652</v>
      </c>
      <c r="F28" s="4"/>
      <c r="G28" s="4">
        <v>0.19400000000000001</v>
      </c>
      <c r="H28" s="4">
        <v>1.6199870401036789E-2</v>
      </c>
      <c r="I28" s="4"/>
      <c r="J28" s="4"/>
      <c r="K28" s="4"/>
      <c r="L28" s="4"/>
      <c r="M28" s="4">
        <v>-1</v>
      </c>
      <c r="N28" s="4">
        <v>1</v>
      </c>
      <c r="O28" s="4"/>
    </row>
    <row r="29" spans="1:16" x14ac:dyDescent="0.25">
      <c r="A29" s="3" t="s">
        <v>3</v>
      </c>
      <c r="B29" s="3"/>
      <c r="C29" s="3">
        <v>2027</v>
      </c>
      <c r="D29" s="4"/>
      <c r="E29" s="4"/>
      <c r="F29" s="4"/>
      <c r="G29" s="4">
        <v>0.88000000000000012</v>
      </c>
      <c r="H29" s="4">
        <v>1.6199870401036789E-2</v>
      </c>
      <c r="I29" s="4"/>
      <c r="J29" s="4"/>
      <c r="K29" s="4"/>
      <c r="L29" s="4"/>
      <c r="M29" s="4">
        <v>-1</v>
      </c>
      <c r="N29" s="4"/>
      <c r="O29" s="4">
        <v>1</v>
      </c>
    </row>
    <row r="30" spans="1:16" x14ac:dyDescent="0.25">
      <c r="A30" s="3" t="s">
        <v>40</v>
      </c>
      <c r="B30" s="3" t="s">
        <v>42</v>
      </c>
      <c r="C30" s="3">
        <v>2027</v>
      </c>
      <c r="D30" s="4"/>
      <c r="E30" s="4"/>
      <c r="F30" s="4"/>
      <c r="G30" s="4">
        <v>1.26</v>
      </c>
      <c r="H30" s="4">
        <v>1.6199870401036789E-2</v>
      </c>
      <c r="I30" s="4"/>
      <c r="J30" s="4">
        <v>0.05</v>
      </c>
      <c r="K30" s="4"/>
      <c r="L30" s="4"/>
      <c r="M30" s="4">
        <v>-1</v>
      </c>
      <c r="N30" s="4">
        <v>1</v>
      </c>
      <c r="O30" s="4"/>
    </row>
    <row r="31" spans="1:16" x14ac:dyDescent="0.25">
      <c r="A31" s="3" t="s">
        <v>40</v>
      </c>
      <c r="B31" s="3" t="s">
        <v>43</v>
      </c>
      <c r="C31" s="3">
        <v>2027</v>
      </c>
      <c r="D31" s="4"/>
      <c r="E31" s="4"/>
      <c r="F31" s="4"/>
      <c r="G31" s="4">
        <v>1.26</v>
      </c>
      <c r="H31" s="4">
        <v>0.1852270896118545</v>
      </c>
      <c r="I31" s="4"/>
      <c r="J31" s="4"/>
      <c r="K31" s="4"/>
      <c r="L31" s="4"/>
      <c r="M31" s="4">
        <v>-1</v>
      </c>
      <c r="N31" s="4">
        <v>1</v>
      </c>
      <c r="O31" s="4"/>
    </row>
    <row r="32" spans="1:16" x14ac:dyDescent="0.25">
      <c r="A32" s="3" t="s">
        <v>46</v>
      </c>
      <c r="B32" s="3" t="s">
        <v>45</v>
      </c>
      <c r="C32" s="3">
        <v>2027</v>
      </c>
      <c r="D32" s="4"/>
      <c r="E32" s="4">
        <v>0.19192346461228307</v>
      </c>
      <c r="F32" s="4"/>
      <c r="G32" s="4">
        <v>1.327</v>
      </c>
      <c r="H32" s="4">
        <v>1.6199870401036789E-2</v>
      </c>
      <c r="I32" s="4"/>
      <c r="J32" s="4"/>
      <c r="K32" s="4"/>
      <c r="L32" s="4"/>
      <c r="M32" s="4">
        <v>-1</v>
      </c>
      <c r="N32" s="4">
        <v>1</v>
      </c>
      <c r="O32" s="4"/>
    </row>
    <row r="33" spans="1:15" x14ac:dyDescent="0.25">
      <c r="A33" s="3" t="s">
        <v>46</v>
      </c>
      <c r="B33" s="3" t="s">
        <v>10</v>
      </c>
      <c r="C33" s="3">
        <v>2027</v>
      </c>
      <c r="D33" s="4">
        <v>0.12848432777391336</v>
      </c>
      <c r="E33" s="4"/>
      <c r="F33" s="4"/>
      <c r="G33" s="4">
        <v>1.327</v>
      </c>
      <c r="H33" s="4">
        <v>1.6199870401036789E-2</v>
      </c>
      <c r="I33" s="4"/>
      <c r="J33" s="4"/>
      <c r="K33" s="4"/>
      <c r="L33" s="4"/>
      <c r="M33" s="4">
        <v>-1</v>
      </c>
      <c r="N33" s="4">
        <v>1</v>
      </c>
      <c r="O33" s="4"/>
    </row>
    <row r="34" spans="1:15" x14ac:dyDescent="0.25">
      <c r="A34" s="21" t="s">
        <v>4</v>
      </c>
      <c r="B34" s="21"/>
      <c r="C34" s="21">
        <v>2030</v>
      </c>
      <c r="D34" s="4"/>
      <c r="E34" s="4"/>
      <c r="F34" s="4"/>
      <c r="G34" s="4"/>
      <c r="H34" s="4"/>
      <c r="I34" s="4">
        <v>1</v>
      </c>
      <c r="J34" s="4"/>
      <c r="K34" s="4"/>
      <c r="L34" s="4"/>
      <c r="M34" s="4"/>
      <c r="N34" s="4"/>
      <c r="O34" s="4"/>
    </row>
    <row r="35" spans="1:15" x14ac:dyDescent="0.25">
      <c r="A35" s="21" t="s">
        <v>15</v>
      </c>
      <c r="B35" s="21"/>
      <c r="C35" s="21">
        <v>2030</v>
      </c>
      <c r="D35" s="4"/>
      <c r="E35" s="4"/>
      <c r="F35" s="4"/>
      <c r="G35" s="4">
        <v>0.76</v>
      </c>
      <c r="H35" s="4"/>
      <c r="I35" s="4"/>
      <c r="J35" s="4"/>
      <c r="K35" s="4">
        <v>-1</v>
      </c>
      <c r="L35" s="4">
        <v>1</v>
      </c>
      <c r="M35" s="4"/>
      <c r="N35" s="4"/>
      <c r="O35" s="4"/>
    </row>
    <row r="36" spans="1:15" x14ac:dyDescent="0.25">
      <c r="A36" s="21" t="s">
        <v>16</v>
      </c>
      <c r="B36" s="21"/>
      <c r="C36" s="21">
        <v>2030</v>
      </c>
      <c r="D36" s="4"/>
      <c r="E36" s="4"/>
      <c r="F36" s="4"/>
      <c r="G36" s="4"/>
      <c r="H36" s="4">
        <v>7.0000000000000007E-2</v>
      </c>
      <c r="I36" s="4"/>
      <c r="J36" s="4"/>
      <c r="K36" s="4">
        <v>-1</v>
      </c>
      <c r="L36" s="4">
        <v>1</v>
      </c>
      <c r="M36" s="4"/>
      <c r="N36" s="4"/>
      <c r="O36" s="4"/>
    </row>
    <row r="37" spans="1:15" x14ac:dyDescent="0.25">
      <c r="A37" s="21" t="s">
        <v>17</v>
      </c>
      <c r="B37" s="21"/>
      <c r="C37" s="21">
        <v>2030</v>
      </c>
      <c r="D37" s="4"/>
      <c r="E37" s="4"/>
      <c r="F37" s="4"/>
      <c r="G37" s="4"/>
      <c r="H37" s="4">
        <v>3.04</v>
      </c>
      <c r="I37" s="4"/>
      <c r="J37" s="4">
        <v>-1</v>
      </c>
      <c r="K37" s="4">
        <v>4.45</v>
      </c>
      <c r="L37" s="4"/>
      <c r="M37" s="4"/>
      <c r="N37" s="4"/>
      <c r="O37" s="4"/>
    </row>
    <row r="38" spans="1:15" x14ac:dyDescent="0.25">
      <c r="A38" s="21" t="s">
        <v>18</v>
      </c>
      <c r="B38" s="21"/>
      <c r="C38" s="21">
        <v>2030</v>
      </c>
      <c r="D38" s="4"/>
      <c r="E38" s="4"/>
      <c r="F38" s="4"/>
      <c r="G38" s="4">
        <v>55</v>
      </c>
      <c r="H38" s="4"/>
      <c r="I38" s="4"/>
      <c r="J38" s="4">
        <v>-1</v>
      </c>
      <c r="K38" s="14"/>
      <c r="L38" s="4"/>
      <c r="M38" s="4"/>
      <c r="N38" s="4"/>
      <c r="O38" s="4"/>
    </row>
    <row r="39" spans="1:15" x14ac:dyDescent="0.25">
      <c r="A39" s="21" t="s">
        <v>26</v>
      </c>
      <c r="B39" s="21"/>
      <c r="C39" s="21">
        <v>2030</v>
      </c>
      <c r="D39" s="4"/>
      <c r="E39" s="4"/>
      <c r="F39" s="4"/>
      <c r="G39" s="4"/>
      <c r="H39" s="4">
        <v>-1</v>
      </c>
      <c r="I39" s="4"/>
      <c r="J39" s="4"/>
      <c r="K39" s="4"/>
      <c r="L39" s="4"/>
      <c r="M39" s="4"/>
      <c r="N39" s="4"/>
      <c r="O39" s="4"/>
    </row>
    <row r="40" spans="1:15" x14ac:dyDescent="0.25">
      <c r="A40" s="5" t="s">
        <v>0</v>
      </c>
      <c r="B40" s="5"/>
      <c r="C40" s="5">
        <v>2030</v>
      </c>
      <c r="D40" s="4"/>
      <c r="E40" s="4"/>
      <c r="F40" s="4"/>
      <c r="G40" s="4">
        <f>0.004</f>
        <v>4.0000000000000001E-3</v>
      </c>
      <c r="H40" s="4">
        <v>1.9E-2</v>
      </c>
      <c r="I40" s="4"/>
      <c r="J40" s="4"/>
      <c r="K40" s="4"/>
      <c r="L40" s="4"/>
      <c r="M40" s="4"/>
      <c r="N40" s="4"/>
      <c r="O40" s="4">
        <v>-1</v>
      </c>
    </row>
    <row r="41" spans="1:15" x14ac:dyDescent="0.25">
      <c r="A41" s="5" t="s">
        <v>1</v>
      </c>
      <c r="B41" s="5"/>
      <c r="C41" s="5">
        <v>2030</v>
      </c>
      <c r="D41" s="4"/>
      <c r="E41" s="4"/>
      <c r="F41" s="4"/>
      <c r="G41" s="4">
        <v>0.14000000000000001</v>
      </c>
      <c r="H41" s="4">
        <v>4.7656761603050032E-2</v>
      </c>
      <c r="I41" s="4"/>
      <c r="J41" s="4"/>
      <c r="K41" s="4"/>
      <c r="L41" s="4"/>
      <c r="M41" s="4"/>
      <c r="N41" s="4">
        <v>-1</v>
      </c>
      <c r="O41" s="4"/>
    </row>
    <row r="42" spans="1:15" x14ac:dyDescent="0.25">
      <c r="A42" s="5" t="s">
        <v>2</v>
      </c>
      <c r="B42" s="5" t="s">
        <v>10</v>
      </c>
      <c r="C42" s="5">
        <v>2030</v>
      </c>
      <c r="D42" s="4">
        <v>0.53336811799229455</v>
      </c>
      <c r="E42" s="4"/>
      <c r="F42" s="4"/>
      <c r="G42" s="4">
        <v>0.19400000000000001</v>
      </c>
      <c r="H42" s="4">
        <v>1.6199870401036789E-2</v>
      </c>
      <c r="I42" s="4"/>
      <c r="J42" s="4"/>
      <c r="K42" s="4"/>
      <c r="L42" s="4"/>
      <c r="M42" s="4">
        <v>-1</v>
      </c>
      <c r="N42" s="4">
        <v>1</v>
      </c>
      <c r="O42" s="4"/>
    </row>
    <row r="43" spans="1:15" x14ac:dyDescent="0.25">
      <c r="A43" s="5" t="s">
        <v>2</v>
      </c>
      <c r="B43" s="5" t="s">
        <v>42</v>
      </c>
      <c r="C43" s="5">
        <v>2030</v>
      </c>
      <c r="D43" s="4">
        <v>0.45336290029345033</v>
      </c>
      <c r="E43" s="4"/>
      <c r="F43" s="4"/>
      <c r="G43" s="4">
        <v>0.19400000000000001</v>
      </c>
      <c r="H43" s="4">
        <v>1.6199870401036789E-2</v>
      </c>
      <c r="I43" s="4"/>
      <c r="J43" s="4">
        <v>1.8334529055985125E-2</v>
      </c>
      <c r="K43" s="4"/>
      <c r="L43" s="4"/>
      <c r="M43" s="4">
        <v>-1</v>
      </c>
      <c r="N43" s="4">
        <v>1</v>
      </c>
      <c r="O43" s="4"/>
    </row>
    <row r="44" spans="1:15" x14ac:dyDescent="0.25">
      <c r="A44" s="5" t="s">
        <v>2</v>
      </c>
      <c r="B44" s="5" t="s">
        <v>45</v>
      </c>
      <c r="C44" s="5">
        <v>2030</v>
      </c>
      <c r="D44" s="4">
        <v>0.24762981812463489</v>
      </c>
      <c r="E44" s="4">
        <v>0.42682158542731652</v>
      </c>
      <c r="F44" s="4"/>
      <c r="G44" s="4">
        <v>0.19400000000000001</v>
      </c>
      <c r="H44" s="4">
        <v>1.6199870401036789E-2</v>
      </c>
      <c r="I44" s="4"/>
      <c r="J44" s="4"/>
      <c r="K44" s="4"/>
      <c r="L44" s="4"/>
      <c r="M44" s="4">
        <v>-1</v>
      </c>
      <c r="N44" s="4">
        <v>1</v>
      </c>
      <c r="O44" s="4"/>
    </row>
    <row r="45" spans="1:15" x14ac:dyDescent="0.25">
      <c r="A45" s="5" t="s">
        <v>3</v>
      </c>
      <c r="B45" s="5"/>
      <c r="C45" s="5">
        <v>2030</v>
      </c>
      <c r="D45" s="4"/>
      <c r="E45" s="4"/>
      <c r="F45" s="4"/>
      <c r="G45" s="4">
        <v>0.88000000000000012</v>
      </c>
      <c r="H45" s="4">
        <v>1.6199870401036789E-2</v>
      </c>
      <c r="I45" s="4"/>
      <c r="J45" s="4"/>
      <c r="K45" s="4"/>
      <c r="L45" s="4"/>
      <c r="M45" s="4">
        <v>-1</v>
      </c>
      <c r="N45" s="4"/>
      <c r="O45" s="4">
        <v>1</v>
      </c>
    </row>
    <row r="46" spans="1:15" x14ac:dyDescent="0.25">
      <c r="A46" s="5" t="s">
        <v>40</v>
      </c>
      <c r="B46" s="5" t="s">
        <v>42</v>
      </c>
      <c r="C46" s="5">
        <v>2030</v>
      </c>
      <c r="D46" s="4"/>
      <c r="E46" s="4"/>
      <c r="F46" s="4"/>
      <c r="G46" s="4">
        <v>1.26</v>
      </c>
      <c r="H46" s="4">
        <v>1.6199870401036789E-2</v>
      </c>
      <c r="I46" s="4"/>
      <c r="J46" s="4">
        <v>0.05</v>
      </c>
      <c r="K46" s="4"/>
      <c r="L46" s="4"/>
      <c r="M46" s="4">
        <v>-1</v>
      </c>
      <c r="N46" s="4">
        <v>1</v>
      </c>
      <c r="O46" s="4"/>
    </row>
    <row r="47" spans="1:15" x14ac:dyDescent="0.25">
      <c r="A47" s="5" t="s">
        <v>40</v>
      </c>
      <c r="B47" s="5" t="s">
        <v>43</v>
      </c>
      <c r="C47" s="5">
        <v>2030</v>
      </c>
      <c r="D47" s="4"/>
      <c r="E47" s="4"/>
      <c r="F47" s="4"/>
      <c r="G47" s="4">
        <v>1.26</v>
      </c>
      <c r="H47" s="4">
        <v>0.1852270896118545</v>
      </c>
      <c r="I47" s="4"/>
      <c r="J47" s="4"/>
      <c r="K47" s="4"/>
      <c r="L47" s="4"/>
      <c r="M47" s="4">
        <v>-1</v>
      </c>
      <c r="N47" s="4">
        <v>1</v>
      </c>
      <c r="O47" s="4"/>
    </row>
    <row r="48" spans="1:15" x14ac:dyDescent="0.25">
      <c r="A48" s="5" t="s">
        <v>46</v>
      </c>
      <c r="B48" s="5" t="s">
        <v>45</v>
      </c>
      <c r="C48" s="5">
        <v>2030</v>
      </c>
      <c r="D48" s="4"/>
      <c r="E48" s="4">
        <v>0.19192346461228307</v>
      </c>
      <c r="F48" s="4"/>
      <c r="G48" s="4">
        <v>1.327</v>
      </c>
      <c r="H48" s="4">
        <v>1.6199870401036789E-2</v>
      </c>
      <c r="I48" s="4"/>
      <c r="J48" s="4"/>
      <c r="K48" s="4"/>
      <c r="L48" s="4"/>
      <c r="M48" s="4">
        <v>-1</v>
      </c>
      <c r="N48" s="4">
        <v>1</v>
      </c>
      <c r="O48" s="4"/>
    </row>
    <row r="49" spans="1:15" x14ac:dyDescent="0.25">
      <c r="A49" s="5" t="s">
        <v>46</v>
      </c>
      <c r="B49" s="5" t="s">
        <v>10</v>
      </c>
      <c r="C49" s="5">
        <v>2030</v>
      </c>
      <c r="D49" s="4">
        <v>0.12848432777391336</v>
      </c>
      <c r="E49" s="4"/>
      <c r="F49" s="4"/>
      <c r="G49" s="4">
        <v>1.327</v>
      </c>
      <c r="H49" s="4">
        <v>1.6199870401036789E-2</v>
      </c>
      <c r="I49" s="4"/>
      <c r="J49" s="4"/>
      <c r="K49" s="4"/>
      <c r="L49" s="4"/>
      <c r="M49" s="4">
        <v>-1</v>
      </c>
      <c r="N49" s="4">
        <v>1</v>
      </c>
      <c r="O49" s="4"/>
    </row>
    <row r="50" spans="1:15" x14ac:dyDescent="0.25">
      <c r="A50" s="27" t="s">
        <v>4</v>
      </c>
      <c r="B50" s="27"/>
      <c r="C50" s="27">
        <v>2040</v>
      </c>
      <c r="D50" s="4"/>
      <c r="E50" s="4"/>
      <c r="F50" s="4"/>
      <c r="G50" s="4"/>
      <c r="H50" s="4"/>
      <c r="I50" s="4">
        <v>1</v>
      </c>
      <c r="J50" s="4"/>
      <c r="K50" s="4"/>
      <c r="L50" s="4"/>
      <c r="M50" s="4"/>
      <c r="N50" s="4"/>
      <c r="O50" s="4"/>
    </row>
    <row r="51" spans="1:15" x14ac:dyDescent="0.25">
      <c r="A51" s="27" t="s">
        <v>15</v>
      </c>
      <c r="B51" s="27"/>
      <c r="C51" s="27">
        <v>2040</v>
      </c>
      <c r="D51" s="4"/>
      <c r="E51" s="4"/>
      <c r="F51" s="4"/>
      <c r="G51" s="4">
        <v>0.76</v>
      </c>
      <c r="H51" s="4"/>
      <c r="I51" s="4"/>
      <c r="J51" s="4"/>
      <c r="K51" s="4">
        <v>-1</v>
      </c>
      <c r="L51" s="4">
        <v>1</v>
      </c>
      <c r="M51" s="4"/>
      <c r="N51" s="4"/>
      <c r="O51" s="4"/>
    </row>
    <row r="52" spans="1:15" x14ac:dyDescent="0.25">
      <c r="A52" s="27" t="s">
        <v>16</v>
      </c>
      <c r="B52" s="27"/>
      <c r="C52" s="27">
        <v>2040</v>
      </c>
      <c r="D52" s="4"/>
      <c r="E52" s="4"/>
      <c r="F52" s="4"/>
      <c r="G52" s="4"/>
      <c r="H52" s="4">
        <v>7.0000000000000007E-2</v>
      </c>
      <c r="I52" s="4"/>
      <c r="J52" s="4"/>
      <c r="K52" s="4">
        <v>-1</v>
      </c>
      <c r="L52" s="4">
        <v>1</v>
      </c>
      <c r="M52" s="4"/>
      <c r="N52" s="4"/>
      <c r="O52" s="4"/>
    </row>
    <row r="53" spans="1:15" x14ac:dyDescent="0.25">
      <c r="A53" s="27" t="s">
        <v>17</v>
      </c>
      <c r="B53" s="27"/>
      <c r="C53" s="27">
        <v>2040</v>
      </c>
      <c r="D53" s="4"/>
      <c r="E53" s="4"/>
      <c r="F53" s="4"/>
      <c r="G53" s="4"/>
      <c r="H53" s="4">
        <v>3.04</v>
      </c>
      <c r="I53" s="4"/>
      <c r="J53" s="4">
        <v>-1</v>
      </c>
      <c r="K53" s="4">
        <v>4.45</v>
      </c>
      <c r="L53" s="4"/>
      <c r="M53" s="4"/>
      <c r="N53" s="4"/>
      <c r="O53" s="4"/>
    </row>
    <row r="54" spans="1:15" x14ac:dyDescent="0.25">
      <c r="A54" s="27" t="s">
        <v>18</v>
      </c>
      <c r="B54" s="27"/>
      <c r="C54" s="27">
        <v>2040</v>
      </c>
      <c r="D54" s="4"/>
      <c r="E54" s="4"/>
      <c r="F54" s="4"/>
      <c r="G54" s="4">
        <v>55</v>
      </c>
      <c r="H54" s="4"/>
      <c r="I54" s="4"/>
      <c r="J54" s="4">
        <v>-1</v>
      </c>
      <c r="K54" s="14"/>
      <c r="L54" s="4"/>
      <c r="M54" s="4"/>
      <c r="N54" s="4"/>
      <c r="O54" s="4"/>
    </row>
    <row r="55" spans="1:15" x14ac:dyDescent="0.25">
      <c r="A55" s="27" t="s">
        <v>26</v>
      </c>
      <c r="B55" s="27"/>
      <c r="C55" s="27">
        <v>2040</v>
      </c>
      <c r="D55" s="4"/>
      <c r="E55" s="4"/>
      <c r="F55" s="4"/>
      <c r="G55" s="4"/>
      <c r="H55" s="4">
        <v>-1</v>
      </c>
      <c r="I55" s="4"/>
      <c r="J55" s="4"/>
      <c r="K55" s="4"/>
      <c r="L55" s="4"/>
      <c r="M55" s="4"/>
      <c r="N55" s="4"/>
      <c r="O55" s="4"/>
    </row>
    <row r="56" spans="1:15" x14ac:dyDescent="0.25">
      <c r="A56" s="23" t="s">
        <v>0</v>
      </c>
      <c r="B56" s="23"/>
      <c r="C56" s="23">
        <v>2040</v>
      </c>
      <c r="D56" s="4"/>
      <c r="E56" s="4"/>
      <c r="F56" s="4"/>
      <c r="G56" s="4">
        <f>0.004</f>
        <v>4.0000000000000001E-3</v>
      </c>
      <c r="H56" s="4">
        <v>1.9E-2</v>
      </c>
      <c r="I56" s="4"/>
      <c r="J56" s="4"/>
      <c r="K56" s="4"/>
      <c r="L56" s="4"/>
      <c r="M56" s="4"/>
      <c r="N56" s="4"/>
      <c r="O56" s="4">
        <v>-1</v>
      </c>
    </row>
    <row r="57" spans="1:15" x14ac:dyDescent="0.25">
      <c r="A57" s="23" t="s">
        <v>1</v>
      </c>
      <c r="B57" s="23"/>
      <c r="C57" s="23">
        <v>2040</v>
      </c>
      <c r="D57" s="4"/>
      <c r="E57" s="4"/>
      <c r="F57" s="4"/>
      <c r="G57" s="4">
        <v>0.14000000000000001</v>
      </c>
      <c r="H57" s="4">
        <v>4.7656761603050032E-2</v>
      </c>
      <c r="I57" s="4"/>
      <c r="J57" s="4"/>
      <c r="K57" s="4"/>
      <c r="L57" s="4"/>
      <c r="M57" s="4"/>
      <c r="N57" s="4">
        <v>-1</v>
      </c>
      <c r="O57" s="4"/>
    </row>
    <row r="58" spans="1:15" x14ac:dyDescent="0.25">
      <c r="A58" s="23" t="s">
        <v>2</v>
      </c>
      <c r="B58" s="23" t="s">
        <v>10</v>
      </c>
      <c r="C58" s="23">
        <v>2040</v>
      </c>
      <c r="D58" s="4">
        <v>0.53336811799229455</v>
      </c>
      <c r="E58" s="4"/>
      <c r="F58" s="4"/>
      <c r="G58" s="4">
        <v>0.19400000000000001</v>
      </c>
      <c r="H58" s="4">
        <v>1.6199870401036789E-2</v>
      </c>
      <c r="I58" s="4"/>
      <c r="J58" s="4"/>
      <c r="K58" s="4"/>
      <c r="L58" s="4"/>
      <c r="M58" s="4">
        <v>-1</v>
      </c>
      <c r="N58" s="4">
        <v>1</v>
      </c>
      <c r="O58" s="4"/>
    </row>
    <row r="59" spans="1:15" x14ac:dyDescent="0.25">
      <c r="A59" s="23" t="s">
        <v>2</v>
      </c>
      <c r="B59" s="23" t="s">
        <v>42</v>
      </c>
      <c r="C59" s="23">
        <v>2040</v>
      </c>
      <c r="D59" s="4">
        <v>0.45336290029345033</v>
      </c>
      <c r="E59" s="4"/>
      <c r="F59" s="4"/>
      <c r="G59" s="4">
        <v>0.19400000000000001</v>
      </c>
      <c r="H59" s="4">
        <v>1.6199870401036789E-2</v>
      </c>
      <c r="I59" s="4"/>
      <c r="J59" s="4">
        <v>1.8334529055985125E-2</v>
      </c>
      <c r="K59" s="4"/>
      <c r="L59" s="4"/>
      <c r="M59" s="4">
        <v>-1</v>
      </c>
      <c r="N59" s="4">
        <v>1</v>
      </c>
      <c r="O59" s="4"/>
    </row>
    <row r="60" spans="1:15" x14ac:dyDescent="0.25">
      <c r="A60" s="23" t="s">
        <v>2</v>
      </c>
      <c r="B60" s="23" t="s">
        <v>45</v>
      </c>
      <c r="C60" s="23">
        <v>2040</v>
      </c>
      <c r="D60" s="4">
        <v>0.24762981812463489</v>
      </c>
      <c r="E60" s="4">
        <v>0.42682158542731652</v>
      </c>
      <c r="F60" s="4"/>
      <c r="G60" s="4">
        <v>0.19400000000000001</v>
      </c>
      <c r="H60" s="4">
        <v>1.6199870401036789E-2</v>
      </c>
      <c r="I60" s="4"/>
      <c r="J60" s="4"/>
      <c r="K60" s="4"/>
      <c r="L60" s="4"/>
      <c r="M60" s="4">
        <v>-1</v>
      </c>
      <c r="N60" s="4">
        <v>1</v>
      </c>
      <c r="O60" s="4"/>
    </row>
    <row r="61" spans="1:15" x14ac:dyDescent="0.25">
      <c r="A61" s="23" t="s">
        <v>3</v>
      </c>
      <c r="B61" s="23"/>
      <c r="C61" s="23">
        <v>2040</v>
      </c>
      <c r="D61" s="4"/>
      <c r="E61" s="4"/>
      <c r="F61" s="4"/>
      <c r="G61" s="4">
        <v>0.88000000000000012</v>
      </c>
      <c r="H61" s="4">
        <v>1.6199870401036789E-2</v>
      </c>
      <c r="I61" s="4"/>
      <c r="J61" s="4"/>
      <c r="K61" s="4"/>
      <c r="L61" s="4"/>
      <c r="M61" s="4">
        <v>-1</v>
      </c>
      <c r="N61" s="4"/>
      <c r="O61" s="4">
        <v>1</v>
      </c>
    </row>
    <row r="62" spans="1:15" x14ac:dyDescent="0.25">
      <c r="A62" s="23" t="s">
        <v>40</v>
      </c>
      <c r="B62" s="23" t="s">
        <v>42</v>
      </c>
      <c r="C62" s="23">
        <v>2040</v>
      </c>
      <c r="D62" s="4"/>
      <c r="E62" s="4"/>
      <c r="F62" s="4"/>
      <c r="G62" s="4">
        <v>1.26</v>
      </c>
      <c r="H62" s="4">
        <v>1.6199870401036789E-2</v>
      </c>
      <c r="I62" s="4"/>
      <c r="J62" s="4">
        <v>0.05</v>
      </c>
      <c r="K62" s="4"/>
      <c r="L62" s="4"/>
      <c r="M62" s="4">
        <v>-1</v>
      </c>
      <c r="N62" s="4">
        <v>1</v>
      </c>
      <c r="O62" s="4"/>
    </row>
    <row r="63" spans="1:15" x14ac:dyDescent="0.25">
      <c r="A63" s="23" t="s">
        <v>40</v>
      </c>
      <c r="B63" s="23" t="s">
        <v>43</v>
      </c>
      <c r="C63" s="23">
        <v>2040</v>
      </c>
      <c r="D63" s="4"/>
      <c r="E63" s="4"/>
      <c r="F63" s="4"/>
      <c r="G63" s="4">
        <v>1.26</v>
      </c>
      <c r="H63" s="4">
        <v>0.1852270896118545</v>
      </c>
      <c r="I63" s="4"/>
      <c r="J63" s="4"/>
      <c r="K63" s="4"/>
      <c r="L63" s="4"/>
      <c r="M63" s="4">
        <v>-1</v>
      </c>
      <c r="N63" s="4">
        <v>1</v>
      </c>
      <c r="O63" s="4"/>
    </row>
    <row r="64" spans="1:15" x14ac:dyDescent="0.25">
      <c r="A64" s="23" t="s">
        <v>46</v>
      </c>
      <c r="B64" s="23" t="s">
        <v>45</v>
      </c>
      <c r="C64" s="23">
        <v>2040</v>
      </c>
      <c r="D64" s="4"/>
      <c r="E64" s="4">
        <v>0.19192346461228307</v>
      </c>
      <c r="F64" s="4"/>
      <c r="G64" s="4">
        <v>1.327</v>
      </c>
      <c r="H64" s="4">
        <v>1.6199870401036789E-2</v>
      </c>
      <c r="I64" s="4"/>
      <c r="J64" s="4"/>
      <c r="K64" s="4"/>
      <c r="L64" s="4"/>
      <c r="M64" s="4">
        <v>-1</v>
      </c>
      <c r="N64" s="4">
        <v>1</v>
      </c>
      <c r="O64" s="4"/>
    </row>
    <row r="65" spans="1:15" x14ac:dyDescent="0.25">
      <c r="A65" s="23" t="s">
        <v>46</v>
      </c>
      <c r="B65" s="23" t="s">
        <v>10</v>
      </c>
      <c r="C65" s="23">
        <v>2040</v>
      </c>
      <c r="D65" s="4">
        <v>0.12848432777391336</v>
      </c>
      <c r="E65" s="4"/>
      <c r="F65" s="4"/>
      <c r="G65" s="4">
        <v>1.327</v>
      </c>
      <c r="H65" s="4">
        <v>1.6199870401036789E-2</v>
      </c>
      <c r="I65" s="4"/>
      <c r="J65" s="4"/>
      <c r="K65" s="4"/>
      <c r="L65" s="4"/>
      <c r="M65" s="4">
        <v>-1</v>
      </c>
      <c r="N65" s="4">
        <v>1</v>
      </c>
      <c r="O65" s="4"/>
    </row>
    <row r="66" spans="1:15" x14ac:dyDescent="0.25">
      <c r="A66" s="16" t="s">
        <v>4</v>
      </c>
      <c r="B66" s="16"/>
      <c r="C66" s="16">
        <v>2050</v>
      </c>
      <c r="D66" s="4"/>
      <c r="E66" s="4"/>
      <c r="F66" s="4"/>
      <c r="G66" s="4"/>
      <c r="H66" s="4"/>
      <c r="I66" s="4">
        <v>1</v>
      </c>
      <c r="J66" s="4"/>
      <c r="K66" s="4"/>
      <c r="L66" s="4"/>
      <c r="M66" s="4"/>
      <c r="N66" s="4"/>
      <c r="O66" s="4"/>
    </row>
    <row r="67" spans="1:15" x14ac:dyDescent="0.25">
      <c r="A67" s="16" t="s">
        <v>15</v>
      </c>
      <c r="B67" s="16"/>
      <c r="C67" s="16">
        <v>2050</v>
      </c>
      <c r="D67" s="4"/>
      <c r="E67" s="4"/>
      <c r="F67" s="4"/>
      <c r="G67" s="4">
        <v>0.76</v>
      </c>
      <c r="H67" s="4"/>
      <c r="I67" s="4"/>
      <c r="J67" s="4"/>
      <c r="K67" s="4">
        <v>-1</v>
      </c>
      <c r="L67" s="4">
        <v>1</v>
      </c>
      <c r="M67" s="4"/>
      <c r="N67" s="4"/>
      <c r="O67" s="4"/>
    </row>
    <row r="68" spans="1:15" x14ac:dyDescent="0.25">
      <c r="A68" s="16" t="s">
        <v>16</v>
      </c>
      <c r="B68" s="16"/>
      <c r="C68" s="16">
        <v>2050</v>
      </c>
      <c r="D68" s="4"/>
      <c r="E68" s="4"/>
      <c r="F68" s="4"/>
      <c r="G68" s="4"/>
      <c r="H68" s="4">
        <v>7.0000000000000007E-2</v>
      </c>
      <c r="I68" s="4"/>
      <c r="J68" s="4"/>
      <c r="K68" s="4">
        <v>-1</v>
      </c>
      <c r="L68" s="4">
        <v>1</v>
      </c>
      <c r="M68" s="4"/>
      <c r="N68" s="4"/>
      <c r="O68" s="4"/>
    </row>
    <row r="69" spans="1:15" x14ac:dyDescent="0.25">
      <c r="A69" s="16" t="s">
        <v>17</v>
      </c>
      <c r="B69" s="16"/>
      <c r="C69" s="16">
        <v>2050</v>
      </c>
      <c r="D69" s="4"/>
      <c r="E69" s="4"/>
      <c r="F69" s="4"/>
      <c r="G69" s="4"/>
      <c r="H69" s="4">
        <v>3.04</v>
      </c>
      <c r="I69" s="4"/>
      <c r="J69" s="4">
        <v>-1</v>
      </c>
      <c r="K69" s="4">
        <v>4.45</v>
      </c>
      <c r="L69" s="4"/>
      <c r="M69" s="4"/>
      <c r="N69" s="4"/>
      <c r="O69" s="4"/>
    </row>
    <row r="70" spans="1:15" x14ac:dyDescent="0.25">
      <c r="A70" s="16" t="s">
        <v>18</v>
      </c>
      <c r="B70" s="16"/>
      <c r="C70" s="16">
        <v>2050</v>
      </c>
      <c r="D70" s="4"/>
      <c r="E70" s="4"/>
      <c r="F70" s="4"/>
      <c r="G70" s="4">
        <v>55</v>
      </c>
      <c r="H70" s="4"/>
      <c r="I70" s="4"/>
      <c r="J70" s="4">
        <v>-1</v>
      </c>
      <c r="K70" s="14"/>
      <c r="L70" s="4"/>
      <c r="M70" s="4"/>
      <c r="N70" s="4"/>
      <c r="O70" s="4"/>
    </row>
    <row r="71" spans="1:15" x14ac:dyDescent="0.25">
      <c r="A71" s="16" t="s">
        <v>26</v>
      </c>
      <c r="B71" s="16"/>
      <c r="C71" s="16">
        <v>2050</v>
      </c>
      <c r="D71" s="4"/>
      <c r="E71" s="4"/>
      <c r="F71" s="4"/>
      <c r="G71" s="4"/>
      <c r="H71" s="4">
        <v>-1</v>
      </c>
      <c r="I71" s="4"/>
      <c r="J71" s="4"/>
      <c r="K71" s="4"/>
      <c r="L71" s="4"/>
      <c r="M71" s="4"/>
      <c r="N71" s="4"/>
      <c r="O71" s="4"/>
    </row>
    <row r="72" spans="1:15" x14ac:dyDescent="0.25">
      <c r="A72" s="24" t="s">
        <v>0</v>
      </c>
      <c r="B72" s="24"/>
      <c r="C72" s="24">
        <v>2050</v>
      </c>
      <c r="D72" s="4"/>
      <c r="E72" s="4"/>
      <c r="F72" s="4"/>
      <c r="G72" s="4">
        <f>0.004</f>
        <v>4.0000000000000001E-3</v>
      </c>
      <c r="H72" s="4">
        <v>1.9E-2</v>
      </c>
      <c r="I72" s="4"/>
      <c r="J72" s="4"/>
      <c r="K72" s="4"/>
      <c r="L72" s="4"/>
      <c r="M72" s="4"/>
      <c r="N72" s="4"/>
      <c r="O72" s="4">
        <v>-1</v>
      </c>
    </row>
    <row r="73" spans="1:15" x14ac:dyDescent="0.25">
      <c r="A73" s="24" t="s">
        <v>1</v>
      </c>
      <c r="B73" s="24"/>
      <c r="C73" s="24">
        <v>2050</v>
      </c>
      <c r="D73" s="4"/>
      <c r="E73" s="4"/>
      <c r="F73" s="4"/>
      <c r="G73" s="4">
        <v>0.14000000000000001</v>
      </c>
      <c r="H73" s="4">
        <v>4.7656761603050032E-2</v>
      </c>
      <c r="I73" s="4"/>
      <c r="J73" s="4"/>
      <c r="K73" s="4"/>
      <c r="L73" s="4"/>
      <c r="M73" s="4"/>
      <c r="N73" s="4">
        <v>-1</v>
      </c>
      <c r="O73" s="4"/>
    </row>
    <row r="74" spans="1:15" x14ac:dyDescent="0.25">
      <c r="A74" s="24" t="s">
        <v>2</v>
      </c>
      <c r="B74" s="24" t="s">
        <v>10</v>
      </c>
      <c r="C74" s="24">
        <v>2050</v>
      </c>
      <c r="D74" s="4">
        <v>0.53336811799229455</v>
      </c>
      <c r="E74" s="4"/>
      <c r="F74" s="4"/>
      <c r="G74" s="4">
        <v>0.19400000000000001</v>
      </c>
      <c r="H74" s="4">
        <v>1.6199870401036789E-2</v>
      </c>
      <c r="I74" s="4"/>
      <c r="J74" s="4"/>
      <c r="K74" s="4"/>
      <c r="L74" s="4"/>
      <c r="M74" s="4">
        <v>-1</v>
      </c>
      <c r="N74" s="4">
        <v>1</v>
      </c>
      <c r="O74" s="4"/>
    </row>
    <row r="75" spans="1:15" x14ac:dyDescent="0.25">
      <c r="A75" s="24" t="s">
        <v>2</v>
      </c>
      <c r="B75" s="24" t="s">
        <v>42</v>
      </c>
      <c r="C75" s="24">
        <v>2050</v>
      </c>
      <c r="D75" s="4">
        <v>0.45336290029345033</v>
      </c>
      <c r="E75" s="4"/>
      <c r="F75" s="4"/>
      <c r="G75" s="4">
        <v>0.19400000000000001</v>
      </c>
      <c r="H75" s="4">
        <v>1.6199870401036789E-2</v>
      </c>
      <c r="I75" s="4"/>
      <c r="J75" s="4">
        <v>1.8334529055985125E-2</v>
      </c>
      <c r="K75" s="4"/>
      <c r="L75" s="4"/>
      <c r="M75" s="4">
        <v>-1</v>
      </c>
      <c r="N75" s="4">
        <v>1</v>
      </c>
      <c r="O75" s="4"/>
    </row>
    <row r="76" spans="1:15" x14ac:dyDescent="0.25">
      <c r="A76" s="24" t="s">
        <v>2</v>
      </c>
      <c r="B76" s="24" t="s">
        <v>45</v>
      </c>
      <c r="C76" s="24">
        <v>2050</v>
      </c>
      <c r="D76" s="4">
        <v>0.24762981812463489</v>
      </c>
      <c r="E76" s="4">
        <v>0.42682158542731652</v>
      </c>
      <c r="F76" s="4"/>
      <c r="G76" s="4">
        <v>0.19400000000000001</v>
      </c>
      <c r="H76" s="4">
        <v>1.6199870401036789E-2</v>
      </c>
      <c r="I76" s="4"/>
      <c r="J76" s="4"/>
      <c r="K76" s="4"/>
      <c r="L76" s="4"/>
      <c r="M76" s="4">
        <v>-1</v>
      </c>
      <c r="N76" s="4">
        <v>1</v>
      </c>
      <c r="O76" s="4"/>
    </row>
    <row r="77" spans="1:15" x14ac:dyDescent="0.25">
      <c r="A77" s="24" t="s">
        <v>3</v>
      </c>
      <c r="B77" s="24"/>
      <c r="C77" s="24">
        <v>2050</v>
      </c>
      <c r="D77" s="4"/>
      <c r="E77" s="4"/>
      <c r="F77" s="4"/>
      <c r="G77" s="4">
        <v>0.88000000000000012</v>
      </c>
      <c r="H77" s="4">
        <v>1.6199870401036789E-2</v>
      </c>
      <c r="I77" s="4"/>
      <c r="J77" s="4"/>
      <c r="K77" s="4"/>
      <c r="L77" s="4"/>
      <c r="M77" s="4">
        <v>-1</v>
      </c>
      <c r="N77" s="4"/>
      <c r="O77" s="4">
        <v>1</v>
      </c>
    </row>
    <row r="78" spans="1:15" x14ac:dyDescent="0.25">
      <c r="A78" s="24" t="s">
        <v>40</v>
      </c>
      <c r="B78" s="24" t="s">
        <v>42</v>
      </c>
      <c r="C78" s="24">
        <v>2050</v>
      </c>
      <c r="D78" s="4"/>
      <c r="E78" s="4"/>
      <c r="F78" s="4"/>
      <c r="G78" s="4">
        <v>1.26</v>
      </c>
      <c r="H78" s="4">
        <v>1.6199870401036789E-2</v>
      </c>
      <c r="I78" s="4"/>
      <c r="J78" s="4">
        <v>0.05</v>
      </c>
      <c r="K78" s="4"/>
      <c r="L78" s="4"/>
      <c r="M78" s="4">
        <v>-1</v>
      </c>
      <c r="N78" s="4">
        <v>1</v>
      </c>
      <c r="O78" s="4"/>
    </row>
    <row r="79" spans="1:15" x14ac:dyDescent="0.25">
      <c r="A79" s="24" t="s">
        <v>40</v>
      </c>
      <c r="B79" s="24" t="s">
        <v>43</v>
      </c>
      <c r="C79" s="24">
        <v>2050</v>
      </c>
      <c r="D79" s="4"/>
      <c r="E79" s="4"/>
      <c r="F79" s="4"/>
      <c r="G79" s="4">
        <v>1.26</v>
      </c>
      <c r="H79" s="4">
        <v>0.1852270896118545</v>
      </c>
      <c r="I79" s="4"/>
      <c r="J79" s="4"/>
      <c r="K79" s="4"/>
      <c r="L79" s="4"/>
      <c r="M79" s="4">
        <v>-1</v>
      </c>
      <c r="N79" s="4">
        <v>1</v>
      </c>
      <c r="O79" s="4"/>
    </row>
    <row r="80" spans="1:15" x14ac:dyDescent="0.25">
      <c r="A80" s="24" t="s">
        <v>46</v>
      </c>
      <c r="B80" s="24" t="s">
        <v>45</v>
      </c>
      <c r="C80" s="24">
        <v>2050</v>
      </c>
      <c r="D80" s="4"/>
      <c r="E80" s="4">
        <v>0.19192346461228307</v>
      </c>
      <c r="F80" s="4"/>
      <c r="G80" s="4">
        <v>1.327</v>
      </c>
      <c r="H80" s="4">
        <v>1.6199870401036789E-2</v>
      </c>
      <c r="I80" s="4"/>
      <c r="J80" s="4"/>
      <c r="K80" s="4"/>
      <c r="L80" s="4"/>
      <c r="M80" s="4">
        <v>-1</v>
      </c>
      <c r="N80" s="4">
        <v>1</v>
      </c>
      <c r="O80" s="4"/>
    </row>
    <row r="81" spans="1:15" x14ac:dyDescent="0.25">
      <c r="A81" s="24" t="s">
        <v>46</v>
      </c>
      <c r="B81" s="24" t="s">
        <v>10</v>
      </c>
      <c r="C81" s="24">
        <v>2050</v>
      </c>
      <c r="D81" s="4">
        <v>0.12848432777391336</v>
      </c>
      <c r="E81" s="4"/>
      <c r="F81" s="4"/>
      <c r="G81" s="4">
        <v>1.327</v>
      </c>
      <c r="H81" s="4">
        <v>1.6199870401036789E-2</v>
      </c>
      <c r="I81" s="4"/>
      <c r="J81" s="4"/>
      <c r="K81" s="4"/>
      <c r="L81" s="4"/>
      <c r="M81" s="4">
        <v>-1</v>
      </c>
      <c r="N81" s="4">
        <v>1</v>
      </c>
      <c r="O8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TECHNOLOGIES_TECH_TYPE</vt:lpstr>
      <vt:lpstr>RESOURCES</vt:lpstr>
      <vt:lpstr>TECHNOLOGIES_RESOURCES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Quentin RAILLARD-CAZANOVE</cp:lastModifiedBy>
  <dcterms:created xsi:type="dcterms:W3CDTF">2022-08-09T07:52:37Z</dcterms:created>
  <dcterms:modified xsi:type="dcterms:W3CDTF">2022-11-08T10:17:24Z</dcterms:modified>
</cp:coreProperties>
</file>