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illaume\Projet_changementclimatique\"/>
    </mc:Choice>
  </mc:AlternateContent>
  <xr:revisionPtr revIDLastSave="0" documentId="13_ncr:1_{5125F6B3-C2B0-463E-BC41-91915757702D}" xr6:coauthVersionLast="45" xr6:coauthVersionMax="45" xr10:uidLastSave="{00000000-0000-0000-0000-000000000000}"/>
  <bookViews>
    <workbookView xWindow="-120" yWindow="-120" windowWidth="20730" windowHeight="11160" xr2:uid="{B3A843A3-2858-446B-B024-C3DAA606F4DE}"/>
  </bookViews>
  <sheets>
    <sheet name="Feuil1" sheetId="1" r:id="rId1"/>
    <sheet name="Feuil2" sheetId="2" r:id="rId2"/>
    <sheet name="Feuil3" sheetId="3" r:id="rId3"/>
    <sheet name="Feuil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5" i="1" l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4" i="1"/>
  <c r="BJ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4" i="1"/>
  <c r="I5" i="4" l="1"/>
  <c r="I6" i="4"/>
  <c r="I7" i="4"/>
  <c r="I8" i="4"/>
  <c r="I9" i="4"/>
  <c r="I10" i="4"/>
  <c r="I4" i="4"/>
  <c r="D5" i="4"/>
  <c r="D6" i="4"/>
  <c r="D7" i="4"/>
  <c r="D8" i="4"/>
  <c r="D9" i="4"/>
  <c r="D10" i="4"/>
  <c r="D4" i="4"/>
  <c r="AV9" i="1" l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O10" i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3" i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E5" i="1" l="1"/>
  <c r="AE4" i="1" s="1"/>
  <c r="G5" i="1"/>
  <c r="G4" i="1" s="1"/>
  <c r="S5" i="1"/>
  <c r="S4" i="1" s="1"/>
  <c r="Y4" i="1" s="1"/>
  <c r="V5" i="1"/>
  <c r="AK4" i="1"/>
  <c r="M4" i="1"/>
  <c r="B6" i="1"/>
  <c r="AD5" i="1"/>
  <c r="AH5" i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J5" i="1"/>
  <c r="X5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R5" i="1"/>
  <c r="L5" i="1"/>
  <c r="K5" i="1"/>
  <c r="K6" i="1" s="1"/>
  <c r="K7" i="1" s="1"/>
  <c r="J5" i="1"/>
  <c r="J55" i="1" s="1"/>
  <c r="F5" i="1"/>
  <c r="AG6" i="1" l="1"/>
  <c r="T6" i="1"/>
  <c r="AF6" i="1"/>
  <c r="K8" i="1"/>
  <c r="Y5" i="1"/>
  <c r="Z5" i="1" s="1"/>
  <c r="F6" i="1"/>
  <c r="AE6" i="1"/>
  <c r="AK5" i="1"/>
  <c r="AL5" i="1" s="1"/>
  <c r="H6" i="1"/>
  <c r="U6" i="1"/>
  <c r="S6" i="1" s="1"/>
  <c r="I6" i="1"/>
  <c r="M5" i="1"/>
  <c r="N5" i="1" s="1"/>
  <c r="R6" i="1"/>
  <c r="J6" i="1"/>
  <c r="B7" i="1"/>
  <c r="AD6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T7" i="1" l="1"/>
  <c r="AF7" i="1"/>
  <c r="AK6" i="1"/>
  <c r="AL6" i="1" s="1"/>
  <c r="Y6" i="1"/>
  <c r="Z6" i="1" s="1"/>
  <c r="G6" i="1"/>
  <c r="M6" i="1" s="1"/>
  <c r="N6" i="1" s="1"/>
  <c r="K9" i="1"/>
  <c r="B8" i="1"/>
  <c r="AG7" i="1"/>
  <c r="U7" i="1"/>
  <c r="H7" i="1"/>
  <c r="AD7" i="1"/>
  <c r="J7" i="1"/>
  <c r="R7" i="1"/>
  <c r="I7" i="1"/>
  <c r="F7" i="1"/>
  <c r="S7" i="1"/>
  <c r="Y7" i="1" s="1"/>
  <c r="Z7" i="1" s="1"/>
  <c r="AF8" i="1" l="1"/>
  <c r="AE8" i="1" s="1"/>
  <c r="AK8" i="1" s="1"/>
  <c r="AL8" i="1" s="1"/>
  <c r="T8" i="1"/>
  <c r="B9" i="1"/>
  <c r="I8" i="1"/>
  <c r="AD8" i="1"/>
  <c r="H8" i="1"/>
  <c r="AG8" i="1"/>
  <c r="J8" i="1"/>
  <c r="R8" i="1"/>
  <c r="U8" i="1"/>
  <c r="F8" i="1"/>
  <c r="G7" i="1"/>
  <c r="M7" i="1" s="1"/>
  <c r="N7" i="1" s="1"/>
  <c r="AE7" i="1"/>
  <c r="AK7" i="1" s="1"/>
  <c r="AL7" i="1" s="1"/>
  <c r="K10" i="1"/>
  <c r="S8" i="1" l="1"/>
  <c r="AF9" i="1"/>
  <c r="T9" i="1"/>
  <c r="Y8" i="1"/>
  <c r="Z8" i="1" s="1"/>
  <c r="K11" i="1"/>
  <c r="G8" i="1"/>
  <c r="M8" i="1" s="1"/>
  <c r="N8" i="1" s="1"/>
  <c r="B10" i="1"/>
  <c r="AG9" i="1"/>
  <c r="F9" i="1"/>
  <c r="I9" i="1"/>
  <c r="U9" i="1"/>
  <c r="H9" i="1"/>
  <c r="G9" i="1" s="1"/>
  <c r="AD9" i="1"/>
  <c r="J9" i="1"/>
  <c r="R9" i="1"/>
  <c r="AF10" i="1" l="1"/>
  <c r="T10" i="1"/>
  <c r="AE9" i="1"/>
  <c r="AK9" i="1" s="1"/>
  <c r="AL9" i="1" s="1"/>
  <c r="K12" i="1"/>
  <c r="M9" i="1"/>
  <c r="N9" i="1" s="1"/>
  <c r="S9" i="1"/>
  <c r="Y9" i="1" s="1"/>
  <c r="Z9" i="1" s="1"/>
  <c r="B11" i="1"/>
  <c r="AG10" i="1"/>
  <c r="I10" i="1"/>
  <c r="J10" i="1"/>
  <c r="R10" i="1"/>
  <c r="F10" i="1"/>
  <c r="U10" i="1"/>
  <c r="AD10" i="1"/>
  <c r="H10" i="1"/>
  <c r="G10" i="1" s="1"/>
  <c r="T11" i="1" l="1"/>
  <c r="AF11" i="1"/>
  <c r="AE10" i="1"/>
  <c r="AK10" i="1" s="1"/>
  <c r="AL10" i="1" s="1"/>
  <c r="S10" i="1"/>
  <c r="Y10" i="1" s="1"/>
  <c r="Z10" i="1" s="1"/>
  <c r="B12" i="1"/>
  <c r="AG11" i="1"/>
  <c r="U11" i="1"/>
  <c r="S11" i="1" s="1"/>
  <c r="H11" i="1"/>
  <c r="AD11" i="1"/>
  <c r="J11" i="1"/>
  <c r="R11" i="1"/>
  <c r="F11" i="1"/>
  <c r="I11" i="1"/>
  <c r="K13" i="1"/>
  <c r="M10" i="1"/>
  <c r="N10" i="1" s="1"/>
  <c r="Y11" i="1" l="1"/>
  <c r="Z11" i="1" s="1"/>
  <c r="T12" i="1"/>
  <c r="AF12" i="1"/>
  <c r="AE11" i="1"/>
  <c r="AK11" i="1" s="1"/>
  <c r="AL11" i="1" s="1"/>
  <c r="G11" i="1"/>
  <c r="M11" i="1" s="1"/>
  <c r="N11" i="1" s="1"/>
  <c r="B13" i="1"/>
  <c r="I12" i="1"/>
  <c r="AD12" i="1"/>
  <c r="H12" i="1"/>
  <c r="J12" i="1"/>
  <c r="R12" i="1"/>
  <c r="AG12" i="1"/>
  <c r="U12" i="1"/>
  <c r="F12" i="1"/>
  <c r="K14" i="1"/>
  <c r="AF13" i="1" l="1"/>
  <c r="T13" i="1"/>
  <c r="AE12" i="1"/>
  <c r="AK12" i="1" s="1"/>
  <c r="AL12" i="1" s="1"/>
  <c r="G12" i="1"/>
  <c r="M12" i="1" s="1"/>
  <c r="N12" i="1" s="1"/>
  <c r="B14" i="1"/>
  <c r="AG13" i="1"/>
  <c r="I13" i="1"/>
  <c r="F13" i="1"/>
  <c r="U13" i="1"/>
  <c r="H13" i="1"/>
  <c r="AD13" i="1"/>
  <c r="R13" i="1"/>
  <c r="J13" i="1"/>
  <c r="K15" i="1"/>
  <c r="S12" i="1"/>
  <c r="Y12" i="1" s="1"/>
  <c r="Z12" i="1" s="1"/>
  <c r="AF14" i="1" l="1"/>
  <c r="T14" i="1"/>
  <c r="S13" i="1"/>
  <c r="Y13" i="1" s="1"/>
  <c r="Z13" i="1" s="1"/>
  <c r="B15" i="1"/>
  <c r="AG14" i="1"/>
  <c r="I14" i="1"/>
  <c r="J14" i="1"/>
  <c r="R14" i="1"/>
  <c r="F14" i="1"/>
  <c r="U14" i="1"/>
  <c r="S14" i="1"/>
  <c r="H14" i="1"/>
  <c r="AD14" i="1"/>
  <c r="K16" i="1"/>
  <c r="G13" i="1"/>
  <c r="M13" i="1" s="1"/>
  <c r="N13" i="1" s="1"/>
  <c r="AE13" i="1"/>
  <c r="AK13" i="1" s="1"/>
  <c r="AL13" i="1" s="1"/>
  <c r="T15" i="1" l="1"/>
  <c r="AF15" i="1"/>
  <c r="Y14" i="1"/>
  <c r="Z14" i="1" s="1"/>
  <c r="AE14" i="1"/>
  <c r="AK14" i="1" s="1"/>
  <c r="AL14" i="1" s="1"/>
  <c r="G14" i="1"/>
  <c r="M14" i="1" s="1"/>
  <c r="N14" i="1" s="1"/>
  <c r="K17" i="1"/>
  <c r="AG15" i="1"/>
  <c r="U15" i="1"/>
  <c r="H15" i="1"/>
  <c r="AD15" i="1"/>
  <c r="R15" i="1"/>
  <c r="I15" i="1"/>
  <c r="J15" i="1"/>
  <c r="F15" i="1"/>
  <c r="B16" i="1"/>
  <c r="S15" i="1" l="1"/>
  <c r="Y15" i="1" s="1"/>
  <c r="Z15" i="1" s="1"/>
  <c r="AF16" i="1"/>
  <c r="AE16" i="1" s="1"/>
  <c r="T16" i="1"/>
  <c r="AE15" i="1"/>
  <c r="AK15" i="1" s="1"/>
  <c r="AL15" i="1" s="1"/>
  <c r="B17" i="1"/>
  <c r="I16" i="1"/>
  <c r="AG16" i="1"/>
  <c r="AD16" i="1"/>
  <c r="H16" i="1"/>
  <c r="J16" i="1"/>
  <c r="R16" i="1"/>
  <c r="U16" i="1"/>
  <c r="F16" i="1"/>
  <c r="G15" i="1"/>
  <c r="M15" i="1" s="1"/>
  <c r="N15" i="1" s="1"/>
  <c r="K18" i="1"/>
  <c r="AF17" i="1" l="1"/>
  <c r="T17" i="1"/>
  <c r="G16" i="1"/>
  <c r="AK16" i="1"/>
  <c r="AL16" i="1" s="1"/>
  <c r="S16" i="1"/>
  <c r="Y16" i="1" s="1"/>
  <c r="Z16" i="1" s="1"/>
  <c r="B18" i="1"/>
  <c r="AG17" i="1"/>
  <c r="F17" i="1"/>
  <c r="I17" i="1"/>
  <c r="U17" i="1"/>
  <c r="H17" i="1"/>
  <c r="AD17" i="1"/>
  <c r="J17" i="1"/>
  <c r="R17" i="1"/>
  <c r="M16" i="1"/>
  <c r="N16" i="1" s="1"/>
  <c r="K19" i="1"/>
  <c r="T18" i="1" l="1"/>
  <c r="AF18" i="1"/>
  <c r="AE18" i="1" s="1"/>
  <c r="G17" i="1"/>
  <c r="M17" i="1" s="1"/>
  <c r="N17" i="1" s="1"/>
  <c r="AE17" i="1"/>
  <c r="AK17" i="1" s="1"/>
  <c r="AL17" i="1" s="1"/>
  <c r="K20" i="1"/>
  <c r="S17" i="1"/>
  <c r="Y17" i="1" s="1"/>
  <c r="Z17" i="1" s="1"/>
  <c r="B19" i="1"/>
  <c r="AG18" i="1"/>
  <c r="I18" i="1"/>
  <c r="J18" i="1"/>
  <c r="R18" i="1"/>
  <c r="U18" i="1"/>
  <c r="F18" i="1"/>
  <c r="H18" i="1"/>
  <c r="AD18" i="1"/>
  <c r="T19" i="1" l="1"/>
  <c r="AF19" i="1"/>
  <c r="AK18" i="1"/>
  <c r="AL18" i="1" s="1"/>
  <c r="G18" i="1"/>
  <c r="M18" i="1" s="1"/>
  <c r="N18" i="1" s="1"/>
  <c r="S18" i="1"/>
  <c r="Y18" i="1" s="1"/>
  <c r="Z18" i="1" s="1"/>
  <c r="B20" i="1"/>
  <c r="AG19" i="1"/>
  <c r="U19" i="1"/>
  <c r="H19" i="1"/>
  <c r="AD19" i="1"/>
  <c r="J19" i="1"/>
  <c r="R19" i="1"/>
  <c r="F19" i="1"/>
  <c r="I19" i="1"/>
  <c r="K21" i="1"/>
  <c r="S19" i="1" l="1"/>
  <c r="Y19" i="1"/>
  <c r="Z19" i="1" s="1"/>
  <c r="T20" i="1"/>
  <c r="AF20" i="1"/>
  <c r="AE19" i="1"/>
  <c r="AK19" i="1" s="1"/>
  <c r="AL19" i="1" s="1"/>
  <c r="G19" i="1"/>
  <c r="M19" i="1" s="1"/>
  <c r="N19" i="1" s="1"/>
  <c r="B21" i="1"/>
  <c r="I20" i="1"/>
  <c r="AD20" i="1"/>
  <c r="AG20" i="1"/>
  <c r="H20" i="1"/>
  <c r="J20" i="1"/>
  <c r="R20" i="1"/>
  <c r="U20" i="1"/>
  <c r="F20" i="1"/>
  <c r="K22" i="1"/>
  <c r="G20" i="1" l="1"/>
  <c r="AF21" i="1"/>
  <c r="T21" i="1"/>
  <c r="AE20" i="1"/>
  <c r="AK20" i="1" s="1"/>
  <c r="AL20" i="1" s="1"/>
  <c r="S20" i="1"/>
  <c r="Y20" i="1" s="1"/>
  <c r="Z20" i="1" s="1"/>
  <c r="M20" i="1"/>
  <c r="N20" i="1" s="1"/>
  <c r="K23" i="1"/>
  <c r="B22" i="1"/>
  <c r="AG21" i="1"/>
  <c r="I21" i="1"/>
  <c r="F21" i="1"/>
  <c r="U21" i="1"/>
  <c r="H21" i="1"/>
  <c r="AD21" i="1"/>
  <c r="J21" i="1"/>
  <c r="R21" i="1"/>
  <c r="AF22" i="1" l="1"/>
  <c r="T22" i="1"/>
  <c r="B23" i="1"/>
  <c r="U22" i="1"/>
  <c r="AG22" i="1"/>
  <c r="I22" i="1"/>
  <c r="J22" i="1"/>
  <c r="R22" i="1"/>
  <c r="F22" i="1"/>
  <c r="H22" i="1"/>
  <c r="AD22" i="1"/>
  <c r="K24" i="1"/>
  <c r="S21" i="1"/>
  <c r="Y21" i="1" s="1"/>
  <c r="Z21" i="1" s="1"/>
  <c r="G21" i="1"/>
  <c r="M21" i="1" s="1"/>
  <c r="N21" i="1" s="1"/>
  <c r="AE21" i="1"/>
  <c r="AK21" i="1" s="1"/>
  <c r="AL21" i="1" s="1"/>
  <c r="T23" i="1" l="1"/>
  <c r="S23" i="1" s="1"/>
  <c r="Y23" i="1" s="1"/>
  <c r="Z23" i="1" s="1"/>
  <c r="AF23" i="1"/>
  <c r="G22" i="1"/>
  <c r="M22" i="1" s="1"/>
  <c r="N22" i="1" s="1"/>
  <c r="S22" i="1"/>
  <c r="Y22" i="1" s="1"/>
  <c r="Z22" i="1" s="1"/>
  <c r="K25" i="1"/>
  <c r="B24" i="1"/>
  <c r="AG23" i="1"/>
  <c r="H23" i="1"/>
  <c r="AD23" i="1"/>
  <c r="J23" i="1"/>
  <c r="R23" i="1"/>
  <c r="I23" i="1"/>
  <c r="U23" i="1"/>
  <c r="F23" i="1"/>
  <c r="AE22" i="1"/>
  <c r="AK22" i="1" s="1"/>
  <c r="AL22" i="1" s="1"/>
  <c r="AF24" i="1" l="1"/>
  <c r="T24" i="1"/>
  <c r="S24" i="1" s="1"/>
  <c r="G23" i="1"/>
  <c r="AE23" i="1"/>
  <c r="AK23" i="1" s="1"/>
  <c r="AL23" i="1" s="1"/>
  <c r="B25" i="1"/>
  <c r="I24" i="1"/>
  <c r="U24" i="1"/>
  <c r="AD24" i="1"/>
  <c r="H24" i="1"/>
  <c r="G24" i="1" s="1"/>
  <c r="AG24" i="1"/>
  <c r="J24" i="1"/>
  <c r="R24" i="1"/>
  <c r="F24" i="1"/>
  <c r="M23" i="1"/>
  <c r="N23" i="1" s="1"/>
  <c r="K26" i="1"/>
  <c r="M24" i="1" l="1"/>
  <c r="N24" i="1" s="1"/>
  <c r="AF25" i="1"/>
  <c r="T25" i="1"/>
  <c r="S25" i="1" s="1"/>
  <c r="Y24" i="1"/>
  <c r="Z24" i="1" s="1"/>
  <c r="B26" i="1"/>
  <c r="AG25" i="1"/>
  <c r="U25" i="1"/>
  <c r="F25" i="1"/>
  <c r="I25" i="1"/>
  <c r="H25" i="1"/>
  <c r="G25" i="1" s="1"/>
  <c r="AD25" i="1"/>
  <c r="R25" i="1"/>
  <c r="J25" i="1"/>
  <c r="K27" i="1"/>
  <c r="AE24" i="1"/>
  <c r="AK24" i="1" s="1"/>
  <c r="AL24" i="1" s="1"/>
  <c r="AF26" i="1" l="1"/>
  <c r="T26" i="1"/>
  <c r="Y25" i="1"/>
  <c r="Z25" i="1" s="1"/>
  <c r="B27" i="1"/>
  <c r="U26" i="1"/>
  <c r="AG26" i="1"/>
  <c r="I26" i="1"/>
  <c r="J26" i="1"/>
  <c r="R26" i="1"/>
  <c r="F26" i="1"/>
  <c r="H26" i="1"/>
  <c r="AD26" i="1"/>
  <c r="AE25" i="1"/>
  <c r="AK25" i="1" s="1"/>
  <c r="AL25" i="1" s="1"/>
  <c r="K28" i="1"/>
  <c r="M25" i="1"/>
  <c r="N25" i="1" s="1"/>
  <c r="T27" i="1" l="1"/>
  <c r="AF27" i="1"/>
  <c r="S26" i="1"/>
  <c r="Y26" i="1" s="1"/>
  <c r="Z26" i="1" s="1"/>
  <c r="AE26" i="1"/>
  <c r="AK26" i="1" s="1"/>
  <c r="AL26" i="1" s="1"/>
  <c r="G26" i="1"/>
  <c r="K29" i="1"/>
  <c r="M26" i="1"/>
  <c r="N26" i="1" s="1"/>
  <c r="B28" i="1"/>
  <c r="AG27" i="1"/>
  <c r="H27" i="1"/>
  <c r="AD27" i="1"/>
  <c r="J27" i="1"/>
  <c r="R27" i="1"/>
  <c r="U27" i="1"/>
  <c r="AE27" i="1"/>
  <c r="AK27" i="1" s="1"/>
  <c r="AL27" i="1" s="1"/>
  <c r="F27" i="1"/>
  <c r="I27" i="1"/>
  <c r="T28" i="1" l="1"/>
  <c r="AF28" i="1"/>
  <c r="S27" i="1"/>
  <c r="Y27" i="1" s="1"/>
  <c r="Z27" i="1" s="1"/>
  <c r="G27" i="1"/>
  <c r="M27" i="1" s="1"/>
  <c r="N27" i="1" s="1"/>
  <c r="K30" i="1"/>
  <c r="B29" i="1"/>
  <c r="I28" i="1"/>
  <c r="U28" i="1"/>
  <c r="AD28" i="1"/>
  <c r="H28" i="1"/>
  <c r="J28" i="1"/>
  <c r="R28" i="1"/>
  <c r="AG28" i="1"/>
  <c r="F28" i="1"/>
  <c r="G28" i="1" l="1"/>
  <c r="AF29" i="1"/>
  <c r="T29" i="1"/>
  <c r="M28" i="1"/>
  <c r="N28" i="1" s="1"/>
  <c r="AE28" i="1"/>
  <c r="AK28" i="1" s="1"/>
  <c r="AL28" i="1" s="1"/>
  <c r="K31" i="1"/>
  <c r="B30" i="1"/>
  <c r="AG29" i="1"/>
  <c r="I29" i="1"/>
  <c r="F29" i="1"/>
  <c r="U29" i="1"/>
  <c r="H29" i="1"/>
  <c r="G29" i="1" s="1"/>
  <c r="AD29" i="1"/>
  <c r="R29" i="1"/>
  <c r="J29" i="1"/>
  <c r="S28" i="1"/>
  <c r="Y28" i="1" s="1"/>
  <c r="Z28" i="1" s="1"/>
  <c r="T30" i="1" l="1"/>
  <c r="AF30" i="1"/>
  <c r="AE30" i="1" s="1"/>
  <c r="S29" i="1"/>
  <c r="Y29" i="1" s="1"/>
  <c r="Z29" i="1" s="1"/>
  <c r="B31" i="1"/>
  <c r="U30" i="1"/>
  <c r="I30" i="1"/>
  <c r="AG30" i="1"/>
  <c r="J30" i="1"/>
  <c r="R30" i="1"/>
  <c r="F30" i="1"/>
  <c r="H30" i="1"/>
  <c r="AD30" i="1"/>
  <c r="AE29" i="1"/>
  <c r="AK29" i="1" s="1"/>
  <c r="AL29" i="1" s="1"/>
  <c r="M29" i="1"/>
  <c r="N29" i="1" s="1"/>
  <c r="K32" i="1"/>
  <c r="T31" i="1" l="1"/>
  <c r="AF31" i="1"/>
  <c r="AK30" i="1"/>
  <c r="AL30" i="1" s="1"/>
  <c r="K33" i="1"/>
  <c r="G30" i="1"/>
  <c r="M30" i="1" s="1"/>
  <c r="N30" i="1" s="1"/>
  <c r="S30" i="1"/>
  <c r="Y30" i="1" s="1"/>
  <c r="Z30" i="1" s="1"/>
  <c r="B32" i="1"/>
  <c r="AG31" i="1"/>
  <c r="H31" i="1"/>
  <c r="AD31" i="1"/>
  <c r="R31" i="1"/>
  <c r="I31" i="1"/>
  <c r="U31" i="1"/>
  <c r="J31" i="1"/>
  <c r="F31" i="1"/>
  <c r="T32" i="1" l="1"/>
  <c r="AF32" i="1"/>
  <c r="G31" i="1"/>
  <c r="M31" i="1" s="1"/>
  <c r="N31" i="1" s="1"/>
  <c r="S31" i="1"/>
  <c r="Y31" i="1" s="1"/>
  <c r="Z31" i="1" s="1"/>
  <c r="AE31" i="1"/>
  <c r="AK31" i="1" s="1"/>
  <c r="AL31" i="1" s="1"/>
  <c r="K34" i="1"/>
  <c r="B33" i="1"/>
  <c r="I32" i="1"/>
  <c r="U32" i="1"/>
  <c r="AD32" i="1"/>
  <c r="AG32" i="1"/>
  <c r="H32" i="1"/>
  <c r="J32" i="1"/>
  <c r="R32" i="1"/>
  <c r="AE32" i="1"/>
  <c r="F32" i="1"/>
  <c r="AF33" i="1" l="1"/>
  <c r="T33" i="1"/>
  <c r="S32" i="1"/>
  <c r="Y32" i="1" s="1"/>
  <c r="Z32" i="1" s="1"/>
  <c r="AK32" i="1"/>
  <c r="AL32" i="1" s="1"/>
  <c r="B34" i="1"/>
  <c r="AG33" i="1"/>
  <c r="U33" i="1"/>
  <c r="F33" i="1"/>
  <c r="I33" i="1"/>
  <c r="H33" i="1"/>
  <c r="AD33" i="1"/>
  <c r="J33" i="1"/>
  <c r="R33" i="1"/>
  <c r="G32" i="1"/>
  <c r="M32" i="1" s="1"/>
  <c r="N32" i="1" s="1"/>
  <c r="K35" i="1"/>
  <c r="AF34" i="1" l="1"/>
  <c r="T34" i="1"/>
  <c r="S33" i="1"/>
  <c r="Y33" i="1" s="1"/>
  <c r="Z33" i="1" s="1"/>
  <c r="G33" i="1"/>
  <c r="M33" i="1" s="1"/>
  <c r="N33" i="1" s="1"/>
  <c r="B35" i="1"/>
  <c r="U34" i="1"/>
  <c r="I34" i="1"/>
  <c r="J34" i="1"/>
  <c r="R34" i="1"/>
  <c r="F34" i="1"/>
  <c r="AG34" i="1"/>
  <c r="H34" i="1"/>
  <c r="AD34" i="1"/>
  <c r="K36" i="1"/>
  <c r="AE33" i="1"/>
  <c r="AK33" i="1" s="1"/>
  <c r="AL33" i="1" s="1"/>
  <c r="T35" i="1" l="1"/>
  <c r="AF35" i="1"/>
  <c r="S34" i="1"/>
  <c r="Y34" i="1" s="1"/>
  <c r="Z34" i="1" s="1"/>
  <c r="AE34" i="1"/>
  <c r="AK34" i="1" s="1"/>
  <c r="AL34" i="1" s="1"/>
  <c r="G34" i="1"/>
  <c r="M34" i="1" s="1"/>
  <c r="N34" i="1" s="1"/>
  <c r="K37" i="1"/>
  <c r="B36" i="1"/>
  <c r="AG35" i="1"/>
  <c r="H35" i="1"/>
  <c r="AD35" i="1"/>
  <c r="J35" i="1"/>
  <c r="R35" i="1"/>
  <c r="F35" i="1"/>
  <c r="I35" i="1"/>
  <c r="U35" i="1"/>
  <c r="AF36" i="1" l="1"/>
  <c r="T36" i="1"/>
  <c r="S35" i="1"/>
  <c r="Y35" i="1" s="1"/>
  <c r="Z35" i="1" s="1"/>
  <c r="AE35" i="1"/>
  <c r="AK35" i="1" s="1"/>
  <c r="AL35" i="1" s="1"/>
  <c r="G35" i="1"/>
  <c r="M35" i="1" s="1"/>
  <c r="N35" i="1" s="1"/>
  <c r="K38" i="1"/>
  <c r="B37" i="1"/>
  <c r="I36" i="1"/>
  <c r="U36" i="1"/>
  <c r="AD36" i="1"/>
  <c r="H36" i="1"/>
  <c r="J36" i="1"/>
  <c r="R36" i="1"/>
  <c r="AG36" i="1"/>
  <c r="F36" i="1"/>
  <c r="AF37" i="1" l="1"/>
  <c r="T37" i="1"/>
  <c r="G36" i="1"/>
  <c r="B38" i="1"/>
  <c r="AG37" i="1"/>
  <c r="I37" i="1"/>
  <c r="F37" i="1"/>
  <c r="U37" i="1"/>
  <c r="H37" i="1"/>
  <c r="AD37" i="1"/>
  <c r="R37" i="1"/>
  <c r="J37" i="1"/>
  <c r="AE36" i="1"/>
  <c r="AK36" i="1" s="1"/>
  <c r="AL36" i="1" s="1"/>
  <c r="K39" i="1"/>
  <c r="M36" i="1"/>
  <c r="N36" i="1" s="1"/>
  <c r="S36" i="1"/>
  <c r="Y36" i="1" s="1"/>
  <c r="Z36" i="1" s="1"/>
  <c r="AF38" i="1" l="1"/>
  <c r="T38" i="1"/>
  <c r="G37" i="1"/>
  <c r="M37" i="1" s="1"/>
  <c r="N37" i="1" s="1"/>
  <c r="AE37" i="1"/>
  <c r="AK37" i="1" s="1"/>
  <c r="AL37" i="1" s="1"/>
  <c r="S37" i="1"/>
  <c r="Y37" i="1" s="1"/>
  <c r="Z37" i="1" s="1"/>
  <c r="K40" i="1"/>
  <c r="B39" i="1"/>
  <c r="U38" i="1"/>
  <c r="I38" i="1"/>
  <c r="AG38" i="1"/>
  <c r="J38" i="1"/>
  <c r="R38" i="1"/>
  <c r="F38" i="1"/>
  <c r="AE38" i="1"/>
  <c r="H38" i="1"/>
  <c r="AD38" i="1"/>
  <c r="T39" i="1" l="1"/>
  <c r="AF39" i="1"/>
  <c r="G38" i="1"/>
  <c r="AK38" i="1"/>
  <c r="AL38" i="1" s="1"/>
  <c r="K41" i="1"/>
  <c r="S38" i="1"/>
  <c r="Y38" i="1" s="1"/>
  <c r="Z38" i="1" s="1"/>
  <c r="M38" i="1"/>
  <c r="N38" i="1" s="1"/>
  <c r="B40" i="1"/>
  <c r="AG39" i="1"/>
  <c r="H39" i="1"/>
  <c r="AD39" i="1"/>
  <c r="J39" i="1"/>
  <c r="I39" i="1"/>
  <c r="U39" i="1"/>
  <c r="R39" i="1"/>
  <c r="F39" i="1"/>
  <c r="G39" i="1" l="1"/>
  <c r="T40" i="1"/>
  <c r="AF40" i="1"/>
  <c r="S39" i="1"/>
  <c r="Y39" i="1" s="1"/>
  <c r="Z39" i="1" s="1"/>
  <c r="K42" i="1"/>
  <c r="AE39" i="1"/>
  <c r="AK39" i="1" s="1"/>
  <c r="AL39" i="1" s="1"/>
  <c r="M39" i="1"/>
  <c r="N39" i="1" s="1"/>
  <c r="B41" i="1"/>
  <c r="I40" i="1"/>
  <c r="U40" i="1"/>
  <c r="AD40" i="1"/>
  <c r="AG40" i="1"/>
  <c r="H40" i="1"/>
  <c r="J40" i="1"/>
  <c r="R40" i="1"/>
  <c r="F40" i="1"/>
  <c r="AF41" i="1" l="1"/>
  <c r="T41" i="1"/>
  <c r="G40" i="1"/>
  <c r="M40" i="1" s="1"/>
  <c r="N40" i="1" s="1"/>
  <c r="AE40" i="1"/>
  <c r="AK40" i="1" s="1"/>
  <c r="AL40" i="1" s="1"/>
  <c r="S40" i="1"/>
  <c r="Y40" i="1" s="1"/>
  <c r="Z40" i="1" s="1"/>
  <c r="B42" i="1"/>
  <c r="AG41" i="1"/>
  <c r="U41" i="1"/>
  <c r="F41" i="1"/>
  <c r="I41" i="1"/>
  <c r="H41" i="1"/>
  <c r="AD41" i="1"/>
  <c r="J41" i="1"/>
  <c r="R41" i="1"/>
  <c r="K43" i="1"/>
  <c r="T42" i="1" l="1"/>
  <c r="AF42" i="1"/>
  <c r="G41" i="1"/>
  <c r="AE41" i="1"/>
  <c r="AK41" i="1" s="1"/>
  <c r="AL41" i="1" s="1"/>
  <c r="S41" i="1"/>
  <c r="Y41" i="1" s="1"/>
  <c r="Z41" i="1" s="1"/>
  <c r="K44" i="1"/>
  <c r="M41" i="1"/>
  <c r="N41" i="1" s="1"/>
  <c r="B43" i="1"/>
  <c r="U42" i="1"/>
  <c r="I42" i="1"/>
  <c r="J42" i="1"/>
  <c r="R42" i="1"/>
  <c r="F42" i="1"/>
  <c r="AG42" i="1"/>
  <c r="H42" i="1"/>
  <c r="AD42" i="1"/>
  <c r="T43" i="1" l="1"/>
  <c r="AF43" i="1"/>
  <c r="G42" i="1"/>
  <c r="M42" i="1" s="1"/>
  <c r="N42" i="1" s="1"/>
  <c r="S42" i="1"/>
  <c r="Y42" i="1" s="1"/>
  <c r="Z42" i="1" s="1"/>
  <c r="K45" i="1"/>
  <c r="B44" i="1"/>
  <c r="AG43" i="1"/>
  <c r="H43" i="1"/>
  <c r="G43" i="1" s="1"/>
  <c r="AD43" i="1"/>
  <c r="J43" i="1"/>
  <c r="R43" i="1"/>
  <c r="AE43" i="1"/>
  <c r="F43" i="1"/>
  <c r="I43" i="1"/>
  <c r="U43" i="1"/>
  <c r="S43" i="1"/>
  <c r="Y43" i="1" s="1"/>
  <c r="Z43" i="1" s="1"/>
  <c r="AE42" i="1"/>
  <c r="AK42" i="1" s="1"/>
  <c r="AL42" i="1" s="1"/>
  <c r="AF44" i="1" l="1"/>
  <c r="T44" i="1"/>
  <c r="AK43" i="1"/>
  <c r="AL43" i="1" s="1"/>
  <c r="K46" i="1"/>
  <c r="M43" i="1"/>
  <c r="N43" i="1" s="1"/>
  <c r="B45" i="1"/>
  <c r="I44" i="1"/>
  <c r="U44" i="1"/>
  <c r="H44" i="1"/>
  <c r="AD44" i="1"/>
  <c r="AE44" i="1"/>
  <c r="AK44" i="1" s="1"/>
  <c r="AL44" i="1" s="1"/>
  <c r="J44" i="1"/>
  <c r="R44" i="1"/>
  <c r="AG44" i="1"/>
  <c r="F44" i="1"/>
  <c r="AF45" i="1" l="1"/>
  <c r="T45" i="1"/>
  <c r="G44" i="1"/>
  <c r="M44" i="1" s="1"/>
  <c r="N44" i="1" s="1"/>
  <c r="B46" i="1"/>
  <c r="AG45" i="1"/>
  <c r="I45" i="1"/>
  <c r="F45" i="1"/>
  <c r="U45" i="1"/>
  <c r="H45" i="1"/>
  <c r="AD45" i="1"/>
  <c r="R45" i="1"/>
  <c r="J45" i="1"/>
  <c r="S44" i="1"/>
  <c r="Y44" i="1" s="1"/>
  <c r="Z44" i="1" s="1"/>
  <c r="K47" i="1"/>
  <c r="AF46" i="1" l="1"/>
  <c r="T46" i="1"/>
  <c r="G45" i="1"/>
  <c r="AE45" i="1"/>
  <c r="AK45" i="1" s="1"/>
  <c r="AL45" i="1" s="1"/>
  <c r="B47" i="1"/>
  <c r="U46" i="1"/>
  <c r="I46" i="1"/>
  <c r="AG46" i="1"/>
  <c r="J46" i="1"/>
  <c r="R46" i="1"/>
  <c r="F46" i="1"/>
  <c r="H46" i="1"/>
  <c r="AD46" i="1"/>
  <c r="K48" i="1"/>
  <c r="M45" i="1"/>
  <c r="N45" i="1" s="1"/>
  <c r="S45" i="1"/>
  <c r="Y45" i="1" s="1"/>
  <c r="Z45" i="1" s="1"/>
  <c r="T47" i="1" l="1"/>
  <c r="AF47" i="1"/>
  <c r="S46" i="1"/>
  <c r="Y46" i="1" s="1"/>
  <c r="Z46" i="1" s="1"/>
  <c r="AE46" i="1"/>
  <c r="AK46" i="1" s="1"/>
  <c r="AL46" i="1" s="1"/>
  <c r="G46" i="1"/>
  <c r="K49" i="1"/>
  <c r="M46" i="1"/>
  <c r="N46" i="1" s="1"/>
  <c r="B48" i="1"/>
  <c r="AG47" i="1"/>
  <c r="AE47" i="1" s="1"/>
  <c r="H47" i="1"/>
  <c r="AD47" i="1"/>
  <c r="R47" i="1"/>
  <c r="I47" i="1"/>
  <c r="U47" i="1"/>
  <c r="J47" i="1"/>
  <c r="F47" i="1"/>
  <c r="M47" i="1" l="1"/>
  <c r="N47" i="1" s="1"/>
  <c r="S47" i="1"/>
  <c r="G47" i="1"/>
  <c r="T48" i="1"/>
  <c r="AF48" i="1"/>
  <c r="Y47" i="1"/>
  <c r="Z47" i="1" s="1"/>
  <c r="AK47" i="1"/>
  <c r="AL47" i="1" s="1"/>
  <c r="K50" i="1"/>
  <c r="B49" i="1"/>
  <c r="I48" i="1"/>
  <c r="U48" i="1"/>
  <c r="S48" i="1" s="1"/>
  <c r="Y48" i="1" s="1"/>
  <c r="Z48" i="1" s="1"/>
  <c r="AG48" i="1"/>
  <c r="H48" i="1"/>
  <c r="AD48" i="1"/>
  <c r="J48" i="1"/>
  <c r="R48" i="1"/>
  <c r="F48" i="1"/>
  <c r="G48" i="1" l="1"/>
  <c r="M48" i="1" s="1"/>
  <c r="N48" i="1" s="1"/>
  <c r="AF49" i="1"/>
  <c r="T49" i="1"/>
  <c r="AE48" i="1"/>
  <c r="AK48" i="1" s="1"/>
  <c r="AL48" i="1" s="1"/>
  <c r="K51" i="1"/>
  <c r="B50" i="1"/>
  <c r="AG49" i="1"/>
  <c r="U49" i="1"/>
  <c r="F49" i="1"/>
  <c r="I49" i="1"/>
  <c r="H49" i="1"/>
  <c r="AD49" i="1"/>
  <c r="J49" i="1"/>
  <c r="R49" i="1"/>
  <c r="G49" i="1" l="1"/>
  <c r="T50" i="1"/>
  <c r="AF50" i="1"/>
  <c r="AE49" i="1"/>
  <c r="AK49" i="1" s="1"/>
  <c r="AL49" i="1" s="1"/>
  <c r="M49" i="1"/>
  <c r="N49" i="1" s="1"/>
  <c r="S49" i="1"/>
  <c r="Y49" i="1" s="1"/>
  <c r="Z49" i="1" s="1"/>
  <c r="B51" i="1"/>
  <c r="U50" i="1"/>
  <c r="I50" i="1"/>
  <c r="J50" i="1"/>
  <c r="R50" i="1"/>
  <c r="F50" i="1"/>
  <c r="AG50" i="1"/>
  <c r="H50" i="1"/>
  <c r="AD50" i="1"/>
  <c r="K52" i="1"/>
  <c r="T51" i="1" l="1"/>
  <c r="AF51" i="1"/>
  <c r="G50" i="1"/>
  <c r="M50" i="1" s="1"/>
  <c r="N50" i="1" s="1"/>
  <c r="S50" i="1"/>
  <c r="Y50" i="1" s="1"/>
  <c r="Z50" i="1" s="1"/>
  <c r="B52" i="1"/>
  <c r="AG51" i="1"/>
  <c r="H51" i="1"/>
  <c r="AD51" i="1"/>
  <c r="J51" i="1"/>
  <c r="R51" i="1"/>
  <c r="F51" i="1"/>
  <c r="I51" i="1"/>
  <c r="U51" i="1"/>
  <c r="K53" i="1"/>
  <c r="AE50" i="1"/>
  <c r="AK50" i="1" s="1"/>
  <c r="AL50" i="1" s="1"/>
  <c r="T52" i="1" l="1"/>
  <c r="S52" i="1" s="1"/>
  <c r="AF52" i="1"/>
  <c r="S51" i="1"/>
  <c r="Y51" i="1" s="1"/>
  <c r="Z51" i="1" s="1"/>
  <c r="AE51" i="1"/>
  <c r="AK51" i="1" s="1"/>
  <c r="AL51" i="1" s="1"/>
  <c r="G51" i="1"/>
  <c r="M51" i="1" s="1"/>
  <c r="N51" i="1" s="1"/>
  <c r="B53" i="1"/>
  <c r="I52" i="1"/>
  <c r="U52" i="1"/>
  <c r="AD52" i="1"/>
  <c r="H52" i="1"/>
  <c r="G52" i="1" s="1"/>
  <c r="J52" i="1"/>
  <c r="R52" i="1"/>
  <c r="AG52" i="1"/>
  <c r="AE52" i="1"/>
  <c r="AK52" i="1" s="1"/>
  <c r="AL52" i="1" s="1"/>
  <c r="F52" i="1"/>
  <c r="K54" i="1"/>
  <c r="AF53" i="1" l="1"/>
  <c r="T53" i="1"/>
  <c r="Y52" i="1"/>
  <c r="Z52" i="1" s="1"/>
  <c r="M52" i="1"/>
  <c r="N52" i="1" s="1"/>
  <c r="K55" i="1"/>
  <c r="B54" i="1"/>
  <c r="AG53" i="1"/>
  <c r="I53" i="1"/>
  <c r="F53" i="1"/>
  <c r="U53" i="1"/>
  <c r="H53" i="1"/>
  <c r="AD53" i="1"/>
  <c r="J53" i="1"/>
  <c r="R53" i="1"/>
  <c r="AF54" i="1" l="1"/>
  <c r="AE54" i="1" s="1"/>
  <c r="AK54" i="1" s="1"/>
  <c r="AL54" i="1" s="1"/>
  <c r="T54" i="1"/>
  <c r="G53" i="1"/>
  <c r="AE53" i="1"/>
  <c r="AK53" i="1" s="1"/>
  <c r="AL53" i="1" s="1"/>
  <c r="B55" i="1"/>
  <c r="U54" i="1"/>
  <c r="I54" i="1"/>
  <c r="AG54" i="1"/>
  <c r="J54" i="1"/>
  <c r="R54" i="1"/>
  <c r="F54" i="1"/>
  <c r="H54" i="1"/>
  <c r="AD54" i="1"/>
  <c r="M53" i="1"/>
  <c r="N53" i="1" s="1"/>
  <c r="S53" i="1"/>
  <c r="Y53" i="1" s="1"/>
  <c r="Z53" i="1" s="1"/>
  <c r="T55" i="1" l="1"/>
  <c r="S55" i="1" s="1"/>
  <c r="Y55" i="1" s="1"/>
  <c r="Z55" i="1" s="1"/>
  <c r="AF55" i="1"/>
  <c r="G54" i="1"/>
  <c r="M54" i="1" s="1"/>
  <c r="N54" i="1" s="1"/>
  <c r="S54" i="1"/>
  <c r="Y54" i="1" s="1"/>
  <c r="Z54" i="1" s="1"/>
  <c r="AG55" i="1"/>
  <c r="H55" i="1"/>
  <c r="G55" i="1" s="1"/>
  <c r="M55" i="1" s="1"/>
  <c r="N55" i="1" s="1"/>
  <c r="AE55" i="1" l="1"/>
  <c r="AK55" i="1" s="1"/>
  <c r="AL55" i="1" s="1"/>
</calcChain>
</file>

<file path=xl/sharedStrings.xml><?xml version="1.0" encoding="utf-8"?>
<sst xmlns="http://schemas.openxmlformats.org/spreadsheetml/2006/main" count="82" uniqueCount="47">
  <si>
    <t>Population</t>
  </si>
  <si>
    <t>Année</t>
  </si>
  <si>
    <t xml:space="preserve">Pays </t>
  </si>
  <si>
    <t>Donnée envisagée</t>
  </si>
  <si>
    <t>Danemark</t>
  </si>
  <si>
    <t>Agriculture</t>
  </si>
  <si>
    <t>Transport</t>
  </si>
  <si>
    <t>Éléctricité, chauffage</t>
  </si>
  <si>
    <t>Autre émissions</t>
  </si>
  <si>
    <t>Total</t>
  </si>
  <si>
    <t>Industrie</t>
  </si>
  <si>
    <t>Bâtiment</t>
  </si>
  <si>
    <t>Kazakhstan</t>
  </si>
  <si>
    <t>MTCO2e</t>
  </si>
  <si>
    <t>Emissions de différents secteurs par personne kgeCO2/pers/an</t>
  </si>
  <si>
    <t>5356km/pers</t>
  </si>
  <si>
    <t>13374km/pers</t>
  </si>
  <si>
    <t>3375km/pers</t>
  </si>
  <si>
    <t>Mongolie/ND</t>
  </si>
  <si>
    <t>émission par KWh</t>
  </si>
  <si>
    <t>conso par pers KWh</t>
  </si>
  <si>
    <t>émission par kWh</t>
  </si>
  <si>
    <t>émission par kWh (kg)</t>
  </si>
  <si>
    <t>Total/pers</t>
  </si>
  <si>
    <t>ÉMISSIONS TOTALES MTeCO2/an</t>
  </si>
  <si>
    <t>ÉMISSIONS TOTALES MTCO2/an</t>
  </si>
  <si>
    <t>Population Mondiale</t>
  </si>
  <si>
    <t>ND</t>
  </si>
  <si>
    <t>D</t>
  </si>
  <si>
    <t>Danemark (D)</t>
  </si>
  <si>
    <t>K ND</t>
  </si>
  <si>
    <t>Mongo (ND)</t>
  </si>
  <si>
    <t xml:space="preserve">Émission ND </t>
  </si>
  <si>
    <t>kgeCO2/an</t>
  </si>
  <si>
    <t xml:space="preserve">Industrie </t>
  </si>
  <si>
    <t>Kazhakstan7</t>
  </si>
  <si>
    <t>conso</t>
  </si>
  <si>
    <t>conso par pers</t>
  </si>
  <si>
    <t>pop</t>
  </si>
  <si>
    <t>Mongolie</t>
  </si>
  <si>
    <t>En plein dev</t>
  </si>
  <si>
    <t>En fin de dev</t>
  </si>
  <si>
    <t>Emissions totales 2catég</t>
  </si>
  <si>
    <t>Emissions totlaes 3 catég</t>
  </si>
  <si>
    <t>Emission totales D</t>
  </si>
  <si>
    <t>Emissions totlaes moyen D</t>
  </si>
  <si>
    <t>Emissions totales 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</si>
</sst>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2" fontId="0" fillId="0" borderId="0" xfId="0" applyNumberFormat="1"/>
    <xf numFmtId="11" fontId="0" fillId="0" borderId="0" xfId="0" applyNumberFormat="1"/>
    <xf numFmtId="9" fontId="0" fillId="0" borderId="0" xfId="0" applyNumberFormat="1"/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Feuil1!$A$4:$A$55</c:f>
              <c:numCache>
                <c:formatCode>General</c:formatCode>
                <c:ptCount val="52"/>
                <c:pt idx="0">
                  <c:v>2020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xVal>
          <c:yVal>
            <c:numRef>
              <c:f>Feuil1!$N$5:$N$55</c:f>
              <c:numCache>
                <c:formatCode>General</c:formatCode>
                <c:ptCount val="51"/>
                <c:pt idx="0">
                  <c:v>47.181640012129833</c:v>
                </c:pt>
                <c:pt idx="1">
                  <c:v>46.891393045143644</c:v>
                </c:pt>
                <c:pt idx="2">
                  <c:v>46.626390812493312</c:v>
                </c:pt>
                <c:pt idx="3">
                  <c:v>46.259903655314133</c:v>
                </c:pt>
                <c:pt idx="4">
                  <c:v>45.970170830880647</c:v>
                </c:pt>
                <c:pt idx="5">
                  <c:v>45.46693434193665</c:v>
                </c:pt>
                <c:pt idx="6">
                  <c:v>45.04505038456147</c:v>
                </c:pt>
                <c:pt idx="7">
                  <c:v>44.481519985702725</c:v>
                </c:pt>
                <c:pt idx="8">
                  <c:v>43.821849558644104</c:v>
                </c:pt>
                <c:pt idx="9">
                  <c:v>42.982039882308165</c:v>
                </c:pt>
                <c:pt idx="10">
                  <c:v>42.371100559813598</c:v>
                </c:pt>
                <c:pt idx="11">
                  <c:v>41.785004730893796</c:v>
                </c:pt>
                <c:pt idx="12">
                  <c:v>41.10167953958824</c:v>
                </c:pt>
                <c:pt idx="13">
                  <c:v>40.557701049001885</c:v>
                </c:pt>
                <c:pt idx="14">
                  <c:v>39.95784932973136</c:v>
                </c:pt>
                <c:pt idx="15">
                  <c:v>39.345338388548228</c:v>
                </c:pt>
                <c:pt idx="16">
                  <c:v>38.766164029093048</c:v>
                </c:pt>
                <c:pt idx="17">
                  <c:v>38.158750631560856</c:v>
                </c:pt>
                <c:pt idx="18">
                  <c:v>37.525224104422122</c:v>
                </c:pt>
                <c:pt idx="19">
                  <c:v>36.903343294541287</c:v>
                </c:pt>
                <c:pt idx="20">
                  <c:v>36.309674559556342</c:v>
                </c:pt>
                <c:pt idx="21">
                  <c:v>35.811113465090692</c:v>
                </c:pt>
                <c:pt idx="22">
                  <c:v>35.265162198263809</c:v>
                </c:pt>
                <c:pt idx="23">
                  <c:v>34.708488455171228</c:v>
                </c:pt>
                <c:pt idx="24">
                  <c:v>34.271231020640649</c:v>
                </c:pt>
                <c:pt idx="25">
                  <c:v>33.708398680523942</c:v>
                </c:pt>
                <c:pt idx="26">
                  <c:v>33.200544092939005</c:v>
                </c:pt>
                <c:pt idx="27">
                  <c:v>32.648434992416718</c:v>
                </c:pt>
                <c:pt idx="28">
                  <c:v>31.995490686470799</c:v>
                </c:pt>
                <c:pt idx="29">
                  <c:v>31.292480430979442</c:v>
                </c:pt>
                <c:pt idx="30">
                  <c:v>30.772616625237379</c:v>
                </c:pt>
                <c:pt idx="31">
                  <c:v>30.257003343795891</c:v>
                </c:pt>
                <c:pt idx="32">
                  <c:v>29.841420601376441</c:v>
                </c:pt>
                <c:pt idx="33">
                  <c:v>29.275232238978901</c:v>
                </c:pt>
                <c:pt idx="34">
                  <c:v>28.647119669466218</c:v>
                </c:pt>
                <c:pt idx="35">
                  <c:v>28.113795855875924</c:v>
                </c:pt>
                <c:pt idx="36">
                  <c:v>27.58741216490801</c:v>
                </c:pt>
                <c:pt idx="37">
                  <c:v>26.869450915431649</c:v>
                </c:pt>
                <c:pt idx="38">
                  <c:v>26.334121354973156</c:v>
                </c:pt>
                <c:pt idx="39">
                  <c:v>25.787657042313047</c:v>
                </c:pt>
                <c:pt idx="40">
                  <c:v>25.246983701852258</c:v>
                </c:pt>
                <c:pt idx="41">
                  <c:v>24.690606325931377</c:v>
                </c:pt>
                <c:pt idx="42">
                  <c:v>24.110179223729276</c:v>
                </c:pt>
                <c:pt idx="43">
                  <c:v>23.583663604628892</c:v>
                </c:pt>
                <c:pt idx="44">
                  <c:v>23.042081937191618</c:v>
                </c:pt>
                <c:pt idx="45">
                  <c:v>22.509644439868289</c:v>
                </c:pt>
                <c:pt idx="46">
                  <c:v>21.986299524140104</c:v>
                </c:pt>
                <c:pt idx="47">
                  <c:v>21.453582668488774</c:v>
                </c:pt>
                <c:pt idx="48">
                  <c:v>20.87131417758</c:v>
                </c:pt>
                <c:pt idx="49">
                  <c:v>20.343730630569862</c:v>
                </c:pt>
                <c:pt idx="50">
                  <c:v>19.773241814444436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7-4500-8F23-BFF12EE026CD}"/>
            </c:ext>
          </c:extLst>
        </c:ser>
        <c:ser>
          <c:idx val="1"/>
          <c:order val="1"/>
          <c:tx>
            <c:strRef>
              <c:f>Feuil1!$Z$5:$Z$55</c:f>
              <c:strCache>
                <c:ptCount val="51"/>
                <c:pt idx="0">
                  <c:v>201,2148655</c:v>
                </c:pt>
                <c:pt idx="1">
                  <c:v>202,4605506</c:v>
                </c:pt>
                <c:pt idx="2">
                  <c:v>203,5052952</c:v>
                </c:pt>
                <c:pt idx="3">
                  <c:v>204,5489867</c:v>
                </c:pt>
                <c:pt idx="4">
                  <c:v>205,6116526</c:v>
                </c:pt>
                <c:pt idx="5">
                  <c:v>207,2249058</c:v>
                </c:pt>
                <c:pt idx="6">
                  <c:v>209,170637</c:v>
                </c:pt>
                <c:pt idx="7">
                  <c:v>211,0451215</c:v>
                </c:pt>
                <c:pt idx="8">
                  <c:v>212,511032</c:v>
                </c:pt>
                <c:pt idx="9">
                  <c:v>213,7954434</c:v>
                </c:pt>
                <c:pt idx="10">
                  <c:v>215,1211412</c:v>
                </c:pt>
                <c:pt idx="11">
                  <c:v>216,2658667</c:v>
                </c:pt>
                <c:pt idx="12">
                  <c:v>217,3589406</c:v>
                </c:pt>
                <c:pt idx="13">
                  <c:v>218,5205616</c:v>
                </c:pt>
                <c:pt idx="14">
                  <c:v>219,7868183</c:v>
                </c:pt>
                <c:pt idx="15">
                  <c:v>221,0915974</c:v>
                </c:pt>
                <c:pt idx="16">
                  <c:v>222,3808551</c:v>
                </c:pt>
                <c:pt idx="17">
                  <c:v>223,7833469</c:v>
                </c:pt>
                <c:pt idx="18">
                  <c:v>225,2299349</c:v>
                </c:pt>
                <c:pt idx="19">
                  <c:v>226,5984463</c:v>
                </c:pt>
                <c:pt idx="20">
                  <c:v>227,9733219</c:v>
                </c:pt>
                <c:pt idx="21">
                  <c:v>229,1328721</c:v>
                </c:pt>
                <c:pt idx="22">
                  <c:v>229,9486783</c:v>
                </c:pt>
                <c:pt idx="23">
                  <c:v>230,7034709</c:v>
                </c:pt>
                <c:pt idx="24">
                  <c:v>231,2387138</c:v>
                </c:pt>
                <c:pt idx="25">
                  <c:v>231,5371933</c:v>
                </c:pt>
                <c:pt idx="26">
                  <c:v>231,6303641</c:v>
                </c:pt>
                <c:pt idx="27">
                  <c:v>231,5204106</c:v>
                </c:pt>
                <c:pt idx="28">
                  <c:v>231,3258128</c:v>
                </c:pt>
                <c:pt idx="29">
                  <c:v>230,9719806</c:v>
                </c:pt>
                <c:pt idx="30">
                  <c:v>230,5137661</c:v>
                </c:pt>
                <c:pt idx="31">
                  <c:v>229,9146837</c:v>
                </c:pt>
                <c:pt idx="32">
                  <c:v>229,1277177</c:v>
                </c:pt>
                <c:pt idx="33">
                  <c:v>228,3817165</c:v>
                </c:pt>
                <c:pt idx="34">
                  <c:v>227,6796279</c:v>
                </c:pt>
                <c:pt idx="35">
                  <c:v>227,063093</c:v>
                </c:pt>
                <c:pt idx="36">
                  <c:v>226,5508245</c:v>
                </c:pt>
                <c:pt idx="37">
                  <c:v>226,0762828</c:v>
                </c:pt>
                <c:pt idx="38">
                  <c:v>225,8012556</c:v>
                </c:pt>
                <c:pt idx="39">
                  <c:v>225,6902916</c:v>
                </c:pt>
                <c:pt idx="40">
                  <c:v>225,7390337</c:v>
                </c:pt>
                <c:pt idx="41">
                  <c:v>225,8284087</c:v>
                </c:pt>
                <c:pt idx="42">
                  <c:v>225,9929338</c:v>
                </c:pt>
                <c:pt idx="43">
                  <c:v>226,3735016</c:v>
                </c:pt>
                <c:pt idx="44">
                  <c:v>226,7885313</c:v>
                </c:pt>
                <c:pt idx="45">
                  <c:v>227,2381366</c:v>
                </c:pt>
                <c:pt idx="46">
                  <c:v>227,6133651</c:v>
                </c:pt>
                <c:pt idx="47">
                  <c:v>227,961071</c:v>
                </c:pt>
                <c:pt idx="48">
                  <c:v>228,1577164</c:v>
                </c:pt>
                <c:pt idx="49">
                  <c:v>228,2328401</c:v>
                </c:pt>
                <c:pt idx="50">
                  <c:v>228,1749975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Feuil1!$A$4:$A$55</c:f>
              <c:numCache>
                <c:formatCode>General</c:formatCode>
                <c:ptCount val="52"/>
                <c:pt idx="0">
                  <c:v>2020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D8B-4DA0-9E2A-85C41667B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63231"/>
        <c:axId val="1953470303"/>
      </c:scatterChart>
      <c:valAx>
        <c:axId val="1953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470303"/>
        <c:crosses val="autoZero"/>
        <c:crossBetween val="midCat"/>
      </c:valAx>
      <c:valAx>
        <c:axId val="19534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Emissions totales de GES - Kazakhstan en Millions de Tonnes eCO2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Kazakhstan</c:v>
          </c:tx>
          <c:spPr>
            <a:ln w="63500" cap="rnd">
              <a:solidFill>
                <a:schemeClr val="accent2"/>
              </a:solidFill>
              <a:round/>
            </a:ln>
            <a:effectLst>
              <a:glow rad="381000">
                <a:schemeClr val="accent2"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Feuil1!$A$4:$A$35</c:f>
              <c:numCache>
                <c:formatCode>General</c:formatCode>
                <c:ptCount val="32"/>
                <c:pt idx="0">
                  <c:v>2020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Feuil1!$Z$5:$Z$35</c:f>
              <c:numCache>
                <c:formatCode>General</c:formatCode>
                <c:ptCount val="31"/>
                <c:pt idx="0">
                  <c:v>201.21486554228261</c:v>
                </c:pt>
                <c:pt idx="1">
                  <c:v>202.46055056164067</c:v>
                </c:pt>
                <c:pt idx="2">
                  <c:v>203.50529520264752</c:v>
                </c:pt>
                <c:pt idx="3">
                  <c:v>204.54898666693833</c:v>
                </c:pt>
                <c:pt idx="4">
                  <c:v>205.61165258740337</c:v>
                </c:pt>
                <c:pt idx="5">
                  <c:v>207.22490580432296</c:v>
                </c:pt>
                <c:pt idx="6">
                  <c:v>209.17063703348171</c:v>
                </c:pt>
                <c:pt idx="7">
                  <c:v>211.04512148865763</c:v>
                </c:pt>
                <c:pt idx="8">
                  <c:v>212.51103204205469</c:v>
                </c:pt>
                <c:pt idx="9">
                  <c:v>213.79544340614501</c:v>
                </c:pt>
                <c:pt idx="10">
                  <c:v>215.12114121293106</c:v>
                </c:pt>
                <c:pt idx="11">
                  <c:v>216.26586670140199</c:v>
                </c:pt>
                <c:pt idx="12">
                  <c:v>217.35894058819579</c:v>
                </c:pt>
                <c:pt idx="13">
                  <c:v>218.52056159142555</c:v>
                </c:pt>
                <c:pt idx="14">
                  <c:v>219.78681831457473</c:v>
                </c:pt>
                <c:pt idx="15">
                  <c:v>221.09159743924877</c:v>
                </c:pt>
                <c:pt idx="16">
                  <c:v>222.38085507306957</c:v>
                </c:pt>
                <c:pt idx="17">
                  <c:v>223.78334694299539</c:v>
                </c:pt>
                <c:pt idx="18">
                  <c:v>225.22993491615833</c:v>
                </c:pt>
                <c:pt idx="19">
                  <c:v>226.59844633015319</c:v>
                </c:pt>
                <c:pt idx="20">
                  <c:v>227.97332191057993</c:v>
                </c:pt>
                <c:pt idx="21">
                  <c:v>229.13287209526456</c:v>
                </c:pt>
                <c:pt idx="22">
                  <c:v>229.94867831927519</c:v>
                </c:pt>
                <c:pt idx="23">
                  <c:v>230.70347092006901</c:v>
                </c:pt>
                <c:pt idx="24">
                  <c:v>231.23871380720595</c:v>
                </c:pt>
                <c:pt idx="25">
                  <c:v>231.5371932558125</c:v>
                </c:pt>
                <c:pt idx="26">
                  <c:v>231.63036407469789</c:v>
                </c:pt>
                <c:pt idx="27">
                  <c:v>231.52041060358408</c:v>
                </c:pt>
                <c:pt idx="28">
                  <c:v>231.32581281018372</c:v>
                </c:pt>
                <c:pt idx="29">
                  <c:v>230.97198057509553</c:v>
                </c:pt>
                <c:pt idx="30">
                  <c:v>230.51376605956321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8-413B-8042-FB00273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67343"/>
        <c:axId val="1061785231"/>
      </c:lineChart>
      <c:catAx>
        <c:axId val="106176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1785231"/>
        <c:crosses val="autoZero"/>
        <c:auto val="1"/>
        <c:lblAlgn val="ctr"/>
        <c:lblOffset val="100"/>
        <c:noMultiLvlLbl val="0"/>
      </c:catAx>
      <c:valAx>
        <c:axId val="10617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176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latin typeface="+mn-lt"/>
              </a:rPr>
              <a:t>Emissions totales de GES - Danemark en Millions</a:t>
            </a:r>
            <a:r>
              <a:rPr lang="en-US" sz="2000" b="1" u="sng" baseline="0">
                <a:latin typeface="+mn-lt"/>
              </a:rPr>
              <a:t> de Tonnes </a:t>
            </a:r>
            <a:r>
              <a:rPr lang="en-US" sz="2000" b="1" u="sng">
                <a:latin typeface="+mn-lt"/>
              </a:rPr>
              <a:t>eCO2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Danemark</c:v>
          </c:tx>
          <c:spPr>
            <a:ln w="63500" cap="rnd">
              <a:solidFill>
                <a:schemeClr val="accent1"/>
              </a:solidFill>
              <a:round/>
            </a:ln>
            <a:effectLst>
              <a:glow rad="304800"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Feuil1!$A$4:$A$35</c:f>
              <c:numCache>
                <c:formatCode>General</c:formatCode>
                <c:ptCount val="32"/>
                <c:pt idx="0">
                  <c:v>2020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Feuil1!$N$5:$N$35</c:f>
              <c:numCache>
                <c:formatCode>General</c:formatCode>
                <c:ptCount val="31"/>
                <c:pt idx="0">
                  <c:v>47.181640012129833</c:v>
                </c:pt>
                <c:pt idx="1">
                  <c:v>46.891393045143644</c:v>
                </c:pt>
                <c:pt idx="2">
                  <c:v>46.626390812493312</c:v>
                </c:pt>
                <c:pt idx="3">
                  <c:v>46.259903655314133</c:v>
                </c:pt>
                <c:pt idx="4">
                  <c:v>45.970170830880647</c:v>
                </c:pt>
                <c:pt idx="5">
                  <c:v>45.46693434193665</c:v>
                </c:pt>
                <c:pt idx="6">
                  <c:v>45.04505038456147</c:v>
                </c:pt>
                <c:pt idx="7">
                  <c:v>44.481519985702725</c:v>
                </c:pt>
                <c:pt idx="8">
                  <c:v>43.821849558644104</c:v>
                </c:pt>
                <c:pt idx="9">
                  <c:v>42.982039882308165</c:v>
                </c:pt>
                <c:pt idx="10">
                  <c:v>42.371100559813598</c:v>
                </c:pt>
                <c:pt idx="11">
                  <c:v>41.785004730893796</c:v>
                </c:pt>
                <c:pt idx="12">
                  <c:v>41.10167953958824</c:v>
                </c:pt>
                <c:pt idx="13">
                  <c:v>40.557701049001885</c:v>
                </c:pt>
                <c:pt idx="14">
                  <c:v>39.95784932973136</c:v>
                </c:pt>
                <c:pt idx="15">
                  <c:v>39.345338388548228</c:v>
                </c:pt>
                <c:pt idx="16">
                  <c:v>38.766164029093048</c:v>
                </c:pt>
                <c:pt idx="17">
                  <c:v>38.158750631560856</c:v>
                </c:pt>
                <c:pt idx="18">
                  <c:v>37.525224104422122</c:v>
                </c:pt>
                <c:pt idx="19">
                  <c:v>36.903343294541287</c:v>
                </c:pt>
                <c:pt idx="20">
                  <c:v>36.309674559556342</c:v>
                </c:pt>
                <c:pt idx="21">
                  <c:v>35.811113465090692</c:v>
                </c:pt>
                <c:pt idx="22">
                  <c:v>35.265162198263809</c:v>
                </c:pt>
                <c:pt idx="23">
                  <c:v>34.708488455171228</c:v>
                </c:pt>
                <c:pt idx="24">
                  <c:v>34.271231020640649</c:v>
                </c:pt>
                <c:pt idx="25">
                  <c:v>33.708398680523942</c:v>
                </c:pt>
                <c:pt idx="26">
                  <c:v>33.200544092939005</c:v>
                </c:pt>
                <c:pt idx="27">
                  <c:v>32.648434992416718</c:v>
                </c:pt>
                <c:pt idx="28">
                  <c:v>31.995490686470799</c:v>
                </c:pt>
                <c:pt idx="29">
                  <c:v>31.292480430979442</c:v>
                </c:pt>
                <c:pt idx="30">
                  <c:v>30.772616625237379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6-4ECA-9681-BADA8A0C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93647"/>
        <c:axId val="1053796559"/>
      </c:lineChart>
      <c:catAx>
        <c:axId val="10537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796559"/>
        <c:crosses val="autoZero"/>
        <c:auto val="1"/>
        <c:lblAlgn val="ctr"/>
        <c:lblOffset val="100"/>
        <c:noMultiLvlLbl val="0"/>
      </c:catAx>
      <c:valAx>
        <c:axId val="10537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79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Emissions totales mondiales de GES - Millions de Tonnes eCO2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Monde</c:v>
          </c:tx>
          <c:spPr>
            <a:ln w="63500" cap="rnd">
              <a:solidFill>
                <a:schemeClr val="tx1"/>
              </a:solidFill>
              <a:round/>
            </a:ln>
            <a:effectLst>
              <a:glow rad="203200">
                <a:schemeClr val="tx1"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Feuil1!$AO$4:$AO$35</c:f>
              <c:numCache>
                <c:formatCode>General</c:formatCode>
                <c:ptCount val="32"/>
                <c:pt idx="0">
                  <c:v>2020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Feuil1!$BD$4:$BD$35</c:f>
              <c:numCache>
                <c:formatCode>0.00E+00</c:formatCode>
                <c:ptCount val="32"/>
                <c:pt idx="0">
                  <c:v>57992.391842348086</c:v>
                </c:pt>
                <c:pt idx="1">
                  <c:v>57922.646499657298</c:v>
                </c:pt>
                <c:pt idx="2">
                  <c:v>57783.524548468929</c:v>
                </c:pt>
                <c:pt idx="3">
                  <c:v>57641.65951204161</c:v>
                </c:pt>
                <c:pt idx="4">
                  <c:v>57552.598950699532</c:v>
                </c:pt>
                <c:pt idx="5">
                  <c:v>57465.812941371856</c:v>
                </c:pt>
                <c:pt idx="6">
                  <c:v>57454.282776952146</c:v>
                </c:pt>
                <c:pt idx="7">
                  <c:v>57597.955804492427</c:v>
                </c:pt>
                <c:pt idx="8">
                  <c:v>57510.980181457919</c:v>
                </c:pt>
                <c:pt idx="9">
                  <c:v>57380.995009967977</c:v>
                </c:pt>
                <c:pt idx="10">
                  <c:v>57259.440479323624</c:v>
                </c:pt>
                <c:pt idx="11">
                  <c:v>57115.304587120001</c:v>
                </c:pt>
                <c:pt idx="12">
                  <c:v>56929.019587872921</c:v>
                </c:pt>
                <c:pt idx="13">
                  <c:v>56779.583167498495</c:v>
                </c:pt>
                <c:pt idx="14">
                  <c:v>56590.76796462221</c:v>
                </c:pt>
                <c:pt idx="15">
                  <c:v>56404.487776199436</c:v>
                </c:pt>
                <c:pt idx="16">
                  <c:v>56203.719738157299</c:v>
                </c:pt>
                <c:pt idx="17">
                  <c:v>55991.038207152393</c:v>
                </c:pt>
                <c:pt idx="18">
                  <c:v>55764.736192684264</c:v>
                </c:pt>
                <c:pt idx="19">
                  <c:v>55521.842338192488</c:v>
                </c:pt>
                <c:pt idx="20">
                  <c:v>55287.289806731147</c:v>
                </c:pt>
                <c:pt idx="21">
                  <c:v>55005.06965466126</c:v>
                </c:pt>
                <c:pt idx="22">
                  <c:v>54675.041477858969</c:v>
                </c:pt>
                <c:pt idx="23">
                  <c:v>54338.093529391066</c:v>
                </c:pt>
                <c:pt idx="24">
                  <c:v>53976.548769013403</c:v>
                </c:pt>
                <c:pt idx="25">
                  <c:v>53569.604107108986</c:v>
                </c:pt>
                <c:pt idx="26">
                  <c:v>53114.316338615201</c:v>
                </c:pt>
                <c:pt idx="27">
                  <c:v>52681.296633814767</c:v>
                </c:pt>
                <c:pt idx="28">
                  <c:v>52262.26231247776</c:v>
                </c:pt>
                <c:pt idx="29">
                  <c:v>51840.892764285141</c:v>
                </c:pt>
                <c:pt idx="30">
                  <c:v>51422.566121693642</c:v>
                </c:pt>
                <c:pt idx="31">
                  <c:v>51006.021640246952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4276-9B24-E5877B16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30639"/>
        <c:axId val="1220323567"/>
      </c:lineChart>
      <c:catAx>
        <c:axId val="12203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323567"/>
        <c:crosses val="autoZero"/>
        <c:auto val="1"/>
        <c:lblAlgn val="ctr"/>
        <c:lblOffset val="100"/>
        <c:noMultiLvlLbl val="0"/>
      </c:catAx>
      <c:valAx>
        <c:axId val="12203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3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902314814814815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Feuil4!$A$4:$A$10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Feuil4!$D$4:$D$10</c:f>
              <c:numCache>
                <c:formatCode>General</c:formatCode>
                <c:ptCount val="7"/>
                <c:pt idx="0">
                  <c:v>0.2310049019607843</c:v>
                </c:pt>
                <c:pt idx="1">
                  <c:v>0.24879227053140099</c:v>
                </c:pt>
                <c:pt idx="2">
                  <c:v>0.24359737939249554</c:v>
                </c:pt>
                <c:pt idx="3">
                  <c:v>0.25938967136150237</c:v>
                </c:pt>
                <c:pt idx="4">
                  <c:v>0.26084441873915559</c:v>
                </c:pt>
                <c:pt idx="5">
                  <c:v>0.27309007981755989</c:v>
                </c:pt>
                <c:pt idx="6">
                  <c:v>0.26981450252951095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7-45C1-8AD1-081FDE49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177455"/>
        <c:axId val="1454188271"/>
      </c:lineChart>
      <c:catAx>
        <c:axId val="14541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188271"/>
        <c:crosses val="autoZero"/>
        <c:auto val="1"/>
        <c:lblAlgn val="ctr"/>
        <c:lblOffset val="100"/>
        <c:noMultiLvlLbl val="0"/>
      </c:catAx>
      <c:valAx>
        <c:axId val="14541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1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Feuil4!$F$4:$F$10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Feuil4!$I$4:$I$10</c:f>
              <c:numCache>
                <c:formatCode>General</c:formatCode>
                <c:ptCount val="7"/>
                <c:pt idx="0">
                  <c:v>91.911764705882348</c:v>
                </c:pt>
                <c:pt idx="1">
                  <c:v>90.25270758122744</c:v>
                </c:pt>
                <c:pt idx="2">
                  <c:v>92.035398230088489</c:v>
                </c:pt>
                <c:pt idx="3">
                  <c:v>76.33587786259541</c:v>
                </c:pt>
                <c:pt idx="4">
                  <c:v>108.84353741496599</c:v>
                </c:pt>
                <c:pt idx="5">
                  <c:v>110.07338225483655</c:v>
                </c:pt>
                <c:pt idx="6">
                  <c:v>121.07329842931937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4-4500-B846-7CA34CC9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017871"/>
        <c:axId val="1570018287"/>
      </c:lineChart>
      <c:catAx>
        <c:axId val="15700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018287"/>
        <c:crosses val="autoZero"/>
        <c:auto val="1"/>
        <c:lblAlgn val="ctr"/>
        <c:lblOffset val="100"/>
        <c:noMultiLvlLbl val="0"/>
      </c:catAx>
      <c:valAx>
        <c:axId val="15700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0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Feuil1!$A$4:$A$55</c:f>
              <c:numCache>
                <c:formatCode>General</c:formatCode>
                <c:ptCount val="52"/>
                <c:pt idx="0">
                  <c:v>2020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xVal>
          <c:yVal>
            <c:numRef>
              <c:f>Feuil1!$Z$5:$Z$55</c:f>
              <c:numCache>
                <c:formatCode>General</c:formatCode>
                <c:ptCount val="51"/>
                <c:pt idx="0">
                  <c:v>201.21486554228261</c:v>
                </c:pt>
                <c:pt idx="1">
                  <c:v>202.46055056164067</c:v>
                </c:pt>
                <c:pt idx="2">
                  <c:v>203.50529520264752</c:v>
                </c:pt>
                <c:pt idx="3">
                  <c:v>204.54898666693833</c:v>
                </c:pt>
                <c:pt idx="4">
                  <c:v>205.61165258740337</c:v>
                </c:pt>
                <c:pt idx="5">
                  <c:v>207.22490580432296</c:v>
                </c:pt>
                <c:pt idx="6">
                  <c:v>209.17063703348171</c:v>
                </c:pt>
                <c:pt idx="7">
                  <c:v>211.04512148865763</c:v>
                </c:pt>
                <c:pt idx="8">
                  <c:v>212.51103204205469</c:v>
                </c:pt>
                <c:pt idx="9">
                  <c:v>213.79544340614501</c:v>
                </c:pt>
                <c:pt idx="10">
                  <c:v>215.12114121293106</c:v>
                </c:pt>
                <c:pt idx="11">
                  <c:v>216.26586670140199</c:v>
                </c:pt>
                <c:pt idx="12">
                  <c:v>217.35894058819579</c:v>
                </c:pt>
                <c:pt idx="13">
                  <c:v>218.52056159142555</c:v>
                </c:pt>
                <c:pt idx="14">
                  <c:v>219.78681831457473</c:v>
                </c:pt>
                <c:pt idx="15">
                  <c:v>221.09159743924877</c:v>
                </c:pt>
                <c:pt idx="16">
                  <c:v>222.38085507306957</c:v>
                </c:pt>
                <c:pt idx="17">
                  <c:v>223.78334694299539</c:v>
                </c:pt>
                <c:pt idx="18">
                  <c:v>225.22993491615833</c:v>
                </c:pt>
                <c:pt idx="19">
                  <c:v>226.59844633015319</c:v>
                </c:pt>
                <c:pt idx="20">
                  <c:v>227.97332191057993</c:v>
                </c:pt>
                <c:pt idx="21">
                  <c:v>229.13287209526456</c:v>
                </c:pt>
                <c:pt idx="22">
                  <c:v>229.94867831927519</c:v>
                </c:pt>
                <c:pt idx="23">
                  <c:v>230.70347092006901</c:v>
                </c:pt>
                <c:pt idx="24">
                  <c:v>231.23871380720595</c:v>
                </c:pt>
                <c:pt idx="25">
                  <c:v>231.5371932558125</c:v>
                </c:pt>
                <c:pt idx="26">
                  <c:v>231.63036407469789</c:v>
                </c:pt>
                <c:pt idx="27">
                  <c:v>231.52041060358408</c:v>
                </c:pt>
                <c:pt idx="28">
                  <c:v>231.32581281018372</c:v>
                </c:pt>
                <c:pt idx="29">
                  <c:v>230.97198057509553</c:v>
                </c:pt>
                <c:pt idx="30">
                  <c:v>230.51376605956321</c:v>
                </c:pt>
                <c:pt idx="31">
                  <c:v>229.91468373501979</c:v>
                </c:pt>
                <c:pt idx="32">
                  <c:v>229.12771765880981</c:v>
                </c:pt>
                <c:pt idx="33">
                  <c:v>228.38171653799415</c:v>
                </c:pt>
                <c:pt idx="34">
                  <c:v>227.67962792406325</c:v>
                </c:pt>
                <c:pt idx="35">
                  <c:v>227.06309302200245</c:v>
                </c:pt>
                <c:pt idx="36">
                  <c:v>226.55082452595693</c:v>
                </c:pt>
                <c:pt idx="37">
                  <c:v>226.07628276212301</c:v>
                </c:pt>
                <c:pt idx="38">
                  <c:v>225.80125556178925</c:v>
                </c:pt>
                <c:pt idx="39">
                  <c:v>225.69029157752547</c:v>
                </c:pt>
                <c:pt idx="40">
                  <c:v>225.73903366429721</c:v>
                </c:pt>
                <c:pt idx="41">
                  <c:v>225.8284086699592</c:v>
                </c:pt>
                <c:pt idx="42">
                  <c:v>225.99293376969271</c:v>
                </c:pt>
                <c:pt idx="43">
                  <c:v>226.37350161846331</c:v>
                </c:pt>
                <c:pt idx="44">
                  <c:v>226.78853126801047</c:v>
                </c:pt>
                <c:pt idx="45">
                  <c:v>227.2381365561512</c:v>
                </c:pt>
                <c:pt idx="46">
                  <c:v>227.61336507003259</c:v>
                </c:pt>
                <c:pt idx="47">
                  <c:v>227.96107101528582</c:v>
                </c:pt>
                <c:pt idx="48">
                  <c:v>228.15771640230506</c:v>
                </c:pt>
                <c:pt idx="49">
                  <c:v>228.23284014653927</c:v>
                </c:pt>
                <c:pt idx="50">
                  <c:v>228.17499752084558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94B-9DC7-C4A4CE16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63231"/>
        <c:axId val="1953470303"/>
      </c:scatterChart>
      <c:valAx>
        <c:axId val="1953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470303"/>
        <c:crosses val="autoZero"/>
        <c:crossBetween val="midCat"/>
      </c:valAx>
      <c:valAx>
        <c:axId val="19534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Feuil1!$A$4:$A$55</c:f>
              <c:numCache>
                <c:formatCode>General</c:formatCode>
                <c:ptCount val="52"/>
                <c:pt idx="0">
                  <c:v>2020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xVal>
          <c:yVal>
            <c:numRef>
              <c:f>Feuil1!$AL$5:$AL$55</c:f>
              <c:numCache>
                <c:formatCode>General</c:formatCode>
                <c:ptCount val="51"/>
                <c:pt idx="0">
                  <c:v>20.034422710453473</c:v>
                </c:pt>
                <c:pt idx="1">
                  <c:v>20.420709292745521</c:v>
                </c:pt>
                <c:pt idx="2">
                  <c:v>20.79102875305648</c:v>
                </c:pt>
                <c:pt idx="3">
                  <c:v>21.155643294369291</c:v>
                </c:pt>
                <c:pt idx="4">
                  <c:v>21.515278124626988</c:v>
                </c:pt>
                <c:pt idx="5">
                  <c:v>21.889140778550107</c:v>
                </c:pt>
                <c:pt idx="6">
                  <c:v>22.279356748270054</c:v>
                </c:pt>
                <c:pt idx="7">
                  <c:v>22.677944797373367</c:v>
                </c:pt>
                <c:pt idx="8">
                  <c:v>23.076598704432428</c:v>
                </c:pt>
                <c:pt idx="9">
                  <c:v>23.474915172932381</c:v>
                </c:pt>
                <c:pt idx="10">
                  <c:v>23.895482851553716</c:v>
                </c:pt>
                <c:pt idx="11">
                  <c:v>24.292319738133326</c:v>
                </c:pt>
                <c:pt idx="12">
                  <c:v>24.656123908089963</c:v>
                </c:pt>
                <c:pt idx="13">
                  <c:v>24.986756124705067</c:v>
                </c:pt>
                <c:pt idx="14">
                  <c:v>25.238434150970562</c:v>
                </c:pt>
                <c:pt idx="15">
                  <c:v>25.452578390977784</c:v>
                </c:pt>
                <c:pt idx="16">
                  <c:v>25.656384022075304</c:v>
                </c:pt>
                <c:pt idx="17">
                  <c:v>25.82333782108471</c:v>
                </c:pt>
                <c:pt idx="18">
                  <c:v>25.949505586168286</c:v>
                </c:pt>
                <c:pt idx="19">
                  <c:v>26.054536325493089</c:v>
                </c:pt>
                <c:pt idx="20">
                  <c:v>26.148419284708442</c:v>
                </c:pt>
                <c:pt idx="21">
                  <c:v>26.195445230810538</c:v>
                </c:pt>
                <c:pt idx="22">
                  <c:v>26.221661080784134</c:v>
                </c:pt>
                <c:pt idx="23">
                  <c:v>26.237995509372393</c:v>
                </c:pt>
                <c:pt idx="24">
                  <c:v>26.216457153406754</c:v>
                </c:pt>
                <c:pt idx="25">
                  <c:v>26.15421120219775</c:v>
                </c:pt>
                <c:pt idx="26">
                  <c:v>26.082161498042954</c:v>
                </c:pt>
                <c:pt idx="27">
                  <c:v>26.018945188740023</c:v>
                </c:pt>
                <c:pt idx="28">
                  <c:v>25.981776457947362</c:v>
                </c:pt>
                <c:pt idx="29">
                  <c:v>25.983432608303161</c:v>
                </c:pt>
                <c:pt idx="30">
                  <c:v>26.01531698700348</c:v>
                </c:pt>
                <c:pt idx="31">
                  <c:v>26.048283616833164</c:v>
                </c:pt>
                <c:pt idx="32">
                  <c:v>26.074841209167044</c:v>
                </c:pt>
                <c:pt idx="33">
                  <c:v>26.124366166473145</c:v>
                </c:pt>
                <c:pt idx="34">
                  <c:v>26.216173077394874</c:v>
                </c:pt>
                <c:pt idx="35">
                  <c:v>26.360618834575565</c:v>
                </c:pt>
                <c:pt idx="36">
                  <c:v>26.50390465554911</c:v>
                </c:pt>
                <c:pt idx="37">
                  <c:v>26.641218114827268</c:v>
                </c:pt>
                <c:pt idx="38">
                  <c:v>26.773667204864097</c:v>
                </c:pt>
                <c:pt idx="39">
                  <c:v>26.882072027638703</c:v>
                </c:pt>
                <c:pt idx="40">
                  <c:v>26.982857265603954</c:v>
                </c:pt>
                <c:pt idx="41">
                  <c:v>27.073144449201195</c:v>
                </c:pt>
                <c:pt idx="42">
                  <c:v>27.141381111289913</c:v>
                </c:pt>
                <c:pt idx="43">
                  <c:v>27.196018998574655</c:v>
                </c:pt>
                <c:pt idx="44">
                  <c:v>27.236586186171007</c:v>
                </c:pt>
                <c:pt idx="45">
                  <c:v>27.270427497241926</c:v>
                </c:pt>
                <c:pt idx="46">
                  <c:v>27.288364394086305</c:v>
                </c:pt>
                <c:pt idx="47">
                  <c:v>27.308017386883087</c:v>
                </c:pt>
                <c:pt idx="48">
                  <c:v>27.321055711547817</c:v>
                </c:pt>
                <c:pt idx="49">
                  <c:v>27.318316645935514</c:v>
                </c:pt>
                <c:pt idx="50">
                  <c:v>27.29634237496866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A-4F66-BCD3-A7DF1A3B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63231"/>
        <c:axId val="1953470303"/>
      </c:scatterChart>
      <c:valAx>
        <c:axId val="1953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470303"/>
        <c:crosses val="autoZero"/>
        <c:crossBetween val="midCat"/>
      </c:valAx>
      <c:valAx>
        <c:axId val="19534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latin typeface="+mn-lt"/>
              </a:rPr>
              <a:t>Emissions totales de GES - Danemark en Millions</a:t>
            </a:r>
            <a:r>
              <a:rPr lang="en-US" sz="2000" b="1" u="sng" baseline="0">
                <a:latin typeface="+mn-lt"/>
              </a:rPr>
              <a:t> de Tonnes </a:t>
            </a:r>
            <a:r>
              <a:rPr lang="en-US" sz="2000" b="1" u="sng">
                <a:latin typeface="+mn-lt"/>
              </a:rPr>
              <a:t>eCO2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Danemark</c:v>
          </c:tx>
          <c:spPr>
            <a:ln w="63500" cap="rnd">
              <a:solidFill>
                <a:schemeClr val="accent1"/>
              </a:solidFill>
              <a:round/>
            </a:ln>
            <a:effectLst>
              <a:glow rad="304800"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Feuil1!$A$5:$A$35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Feuil1!$N$5:$N$35</c:f>
              <c:numCache>
                <c:formatCode>General</c:formatCode>
                <c:ptCount val="31"/>
                <c:pt idx="0">
                  <c:v>47.181640012129833</c:v>
                </c:pt>
                <c:pt idx="1">
                  <c:v>46.891393045143644</c:v>
                </c:pt>
                <c:pt idx="2">
                  <c:v>46.626390812493312</c:v>
                </c:pt>
                <c:pt idx="3">
                  <c:v>46.259903655314133</c:v>
                </c:pt>
                <c:pt idx="4">
                  <c:v>45.970170830880647</c:v>
                </c:pt>
                <c:pt idx="5">
                  <c:v>45.46693434193665</c:v>
                </c:pt>
                <c:pt idx="6">
                  <c:v>45.04505038456147</c:v>
                </c:pt>
                <c:pt idx="7">
                  <c:v>44.481519985702725</c:v>
                </c:pt>
                <c:pt idx="8">
                  <c:v>43.821849558644104</c:v>
                </c:pt>
                <c:pt idx="9">
                  <c:v>42.982039882308165</c:v>
                </c:pt>
                <c:pt idx="10">
                  <c:v>42.371100559813598</c:v>
                </c:pt>
                <c:pt idx="11">
                  <c:v>41.785004730893796</c:v>
                </c:pt>
                <c:pt idx="12">
                  <c:v>41.10167953958824</c:v>
                </c:pt>
                <c:pt idx="13">
                  <c:v>40.557701049001885</c:v>
                </c:pt>
                <c:pt idx="14">
                  <c:v>39.95784932973136</c:v>
                </c:pt>
                <c:pt idx="15">
                  <c:v>39.345338388548228</c:v>
                </c:pt>
                <c:pt idx="16">
                  <c:v>38.766164029093048</c:v>
                </c:pt>
                <c:pt idx="17">
                  <c:v>38.158750631560856</c:v>
                </c:pt>
                <c:pt idx="18">
                  <c:v>37.525224104422122</c:v>
                </c:pt>
                <c:pt idx="19">
                  <c:v>36.903343294541287</c:v>
                </c:pt>
                <c:pt idx="20">
                  <c:v>36.309674559556342</c:v>
                </c:pt>
                <c:pt idx="21">
                  <c:v>35.811113465090692</c:v>
                </c:pt>
                <c:pt idx="22">
                  <c:v>35.265162198263809</c:v>
                </c:pt>
                <c:pt idx="23">
                  <c:v>34.708488455171228</c:v>
                </c:pt>
                <c:pt idx="24">
                  <c:v>34.271231020640649</c:v>
                </c:pt>
                <c:pt idx="25">
                  <c:v>33.708398680523942</c:v>
                </c:pt>
                <c:pt idx="26">
                  <c:v>33.200544092939005</c:v>
                </c:pt>
                <c:pt idx="27">
                  <c:v>32.648434992416718</c:v>
                </c:pt>
                <c:pt idx="28">
                  <c:v>31.995490686470799</c:v>
                </c:pt>
                <c:pt idx="29">
                  <c:v>31.292480430979442</c:v>
                </c:pt>
                <c:pt idx="30">
                  <c:v>30.772616625237379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7-4CA3-82D5-B33D2BE9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93647"/>
        <c:axId val="1053796559"/>
      </c:lineChart>
      <c:catAx>
        <c:axId val="10537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796559"/>
        <c:crosses val="autoZero"/>
        <c:auto val="1"/>
        <c:lblAlgn val="ctr"/>
        <c:lblOffset val="100"/>
        <c:noMultiLvlLbl val="0"/>
      </c:catAx>
      <c:valAx>
        <c:axId val="10537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79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Emissions totales de GES - Kazakhstan en Millions de Tonnes eCO2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Kazakhstan</c:v>
          </c:tx>
          <c:spPr>
            <a:ln w="63500" cap="rnd">
              <a:solidFill>
                <a:schemeClr val="accent2"/>
              </a:solidFill>
              <a:round/>
            </a:ln>
            <a:effectLst>
              <a:glow rad="381000">
                <a:schemeClr val="accent2"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Feuil1!$A$5:$A$35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Feuil1!$Z$5:$Z$35</c:f>
              <c:numCache>
                <c:formatCode>General</c:formatCode>
                <c:ptCount val="31"/>
                <c:pt idx="0">
                  <c:v>201.21486554228261</c:v>
                </c:pt>
                <c:pt idx="1">
                  <c:v>202.46055056164067</c:v>
                </c:pt>
                <c:pt idx="2">
                  <c:v>203.50529520264752</c:v>
                </c:pt>
                <c:pt idx="3">
                  <c:v>204.54898666693833</c:v>
                </c:pt>
                <c:pt idx="4">
                  <c:v>205.61165258740337</c:v>
                </c:pt>
                <c:pt idx="5">
                  <c:v>207.22490580432296</c:v>
                </c:pt>
                <c:pt idx="6">
                  <c:v>209.17063703348171</c:v>
                </c:pt>
                <c:pt idx="7">
                  <c:v>211.04512148865763</c:v>
                </c:pt>
                <c:pt idx="8">
                  <c:v>212.51103204205469</c:v>
                </c:pt>
                <c:pt idx="9">
                  <c:v>213.79544340614501</c:v>
                </c:pt>
                <c:pt idx="10">
                  <c:v>215.12114121293106</c:v>
                </c:pt>
                <c:pt idx="11">
                  <c:v>216.26586670140199</c:v>
                </c:pt>
                <c:pt idx="12">
                  <c:v>217.35894058819579</c:v>
                </c:pt>
                <c:pt idx="13">
                  <c:v>218.52056159142555</c:v>
                </c:pt>
                <c:pt idx="14">
                  <c:v>219.78681831457473</c:v>
                </c:pt>
                <c:pt idx="15">
                  <c:v>221.09159743924877</c:v>
                </c:pt>
                <c:pt idx="16">
                  <c:v>222.38085507306957</c:v>
                </c:pt>
                <c:pt idx="17">
                  <c:v>223.78334694299539</c:v>
                </c:pt>
                <c:pt idx="18">
                  <c:v>225.22993491615833</c:v>
                </c:pt>
                <c:pt idx="19">
                  <c:v>226.59844633015319</c:v>
                </c:pt>
                <c:pt idx="20">
                  <c:v>227.97332191057993</c:v>
                </c:pt>
                <c:pt idx="21">
                  <c:v>229.13287209526456</c:v>
                </c:pt>
                <c:pt idx="22">
                  <c:v>229.94867831927519</c:v>
                </c:pt>
                <c:pt idx="23">
                  <c:v>230.70347092006901</c:v>
                </c:pt>
                <c:pt idx="24">
                  <c:v>231.23871380720595</c:v>
                </c:pt>
                <c:pt idx="25">
                  <c:v>231.5371932558125</c:v>
                </c:pt>
                <c:pt idx="26">
                  <c:v>231.63036407469789</c:v>
                </c:pt>
                <c:pt idx="27">
                  <c:v>231.52041060358408</c:v>
                </c:pt>
                <c:pt idx="28">
                  <c:v>231.32581281018372</c:v>
                </c:pt>
                <c:pt idx="29">
                  <c:v>230.97198057509553</c:v>
                </c:pt>
                <c:pt idx="30">
                  <c:v>230.51376605956321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8-46B3-B4B3-0F1D2FAF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67343"/>
        <c:axId val="1061785231"/>
      </c:lineChart>
      <c:catAx>
        <c:axId val="106176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1785231"/>
        <c:crosses val="autoZero"/>
        <c:auto val="1"/>
        <c:lblAlgn val="ctr"/>
        <c:lblOffset val="100"/>
        <c:noMultiLvlLbl val="0"/>
      </c:catAx>
      <c:valAx>
        <c:axId val="10617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176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Emissions totales de GES - Mongolie en Millions de Tonnes eCO2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Mongolie</c:v>
          </c:tx>
          <c:spPr>
            <a:ln w="63500" cap="rnd">
              <a:solidFill>
                <a:schemeClr val="accent6"/>
              </a:solidFill>
              <a:round/>
            </a:ln>
            <a:effectLst>
              <a:glow rad="266700">
                <a:srgbClr val="92D050"/>
              </a:glow>
            </a:effectLst>
          </c:spPr>
          <c:marker>
            <c:symbol val="none"/>
          </c:marker>
          <c:cat>
            <c:numRef>
              <c:f>Feuil1!$A$5:$A$35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Feuil1!$AL$5:$AL$35</c:f>
              <c:numCache>
                <c:formatCode>General</c:formatCode>
                <c:ptCount val="31"/>
                <c:pt idx="0">
                  <c:v>20.034422710453473</c:v>
                </c:pt>
                <c:pt idx="1">
                  <c:v>20.420709292745521</c:v>
                </c:pt>
                <c:pt idx="2">
                  <c:v>20.79102875305648</c:v>
                </c:pt>
                <c:pt idx="3">
                  <c:v>21.155643294369291</c:v>
                </c:pt>
                <c:pt idx="4">
                  <c:v>21.515278124626988</c:v>
                </c:pt>
                <c:pt idx="5">
                  <c:v>21.889140778550107</c:v>
                </c:pt>
                <c:pt idx="6">
                  <c:v>22.279356748270054</c:v>
                </c:pt>
                <c:pt idx="7">
                  <c:v>22.677944797373367</c:v>
                </c:pt>
                <c:pt idx="8">
                  <c:v>23.076598704432428</c:v>
                </c:pt>
                <c:pt idx="9">
                  <c:v>23.474915172932381</c:v>
                </c:pt>
                <c:pt idx="10">
                  <c:v>23.895482851553716</c:v>
                </c:pt>
                <c:pt idx="11">
                  <c:v>24.292319738133326</c:v>
                </c:pt>
                <c:pt idx="12">
                  <c:v>24.656123908089963</c:v>
                </c:pt>
                <c:pt idx="13">
                  <c:v>24.986756124705067</c:v>
                </c:pt>
                <c:pt idx="14">
                  <c:v>25.238434150970562</c:v>
                </c:pt>
                <c:pt idx="15">
                  <c:v>25.452578390977784</c:v>
                </c:pt>
                <c:pt idx="16">
                  <c:v>25.656384022075304</c:v>
                </c:pt>
                <c:pt idx="17">
                  <c:v>25.82333782108471</c:v>
                </c:pt>
                <c:pt idx="18">
                  <c:v>25.949505586168286</c:v>
                </c:pt>
                <c:pt idx="19">
                  <c:v>26.054536325493089</c:v>
                </c:pt>
                <c:pt idx="20">
                  <c:v>26.148419284708442</c:v>
                </c:pt>
                <c:pt idx="21">
                  <c:v>26.195445230810538</c:v>
                </c:pt>
                <c:pt idx="22">
                  <c:v>26.221661080784134</c:v>
                </c:pt>
                <c:pt idx="23">
                  <c:v>26.237995509372393</c:v>
                </c:pt>
                <c:pt idx="24">
                  <c:v>26.216457153406754</c:v>
                </c:pt>
                <c:pt idx="25">
                  <c:v>26.15421120219775</c:v>
                </c:pt>
                <c:pt idx="26">
                  <c:v>26.082161498042954</c:v>
                </c:pt>
                <c:pt idx="27">
                  <c:v>26.018945188740023</c:v>
                </c:pt>
                <c:pt idx="28">
                  <c:v>25.981776457947362</c:v>
                </c:pt>
                <c:pt idx="29">
                  <c:v>25.983432608303161</c:v>
                </c:pt>
                <c:pt idx="30">
                  <c:v>26.01531698700348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8-4D59-AE56-0D29977C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73199"/>
        <c:axId val="912676943"/>
      </c:lineChart>
      <c:catAx>
        <c:axId val="91267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676943"/>
        <c:crosses val="autoZero"/>
        <c:auto val="1"/>
        <c:lblAlgn val="ctr"/>
        <c:lblOffset val="100"/>
        <c:noMultiLvlLbl val="0"/>
      </c:catAx>
      <c:valAx>
        <c:axId val="9126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6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Feuil1!$AO$4:$AO$35</c:f>
              <c:numCache>
                <c:formatCode>General</c:formatCode>
                <c:ptCount val="32"/>
                <c:pt idx="0">
                  <c:v>2020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Feuil1!$BD$4:$BD$35</c:f>
              <c:numCache>
                <c:formatCode>0.00E+00</c:formatCode>
                <c:ptCount val="32"/>
                <c:pt idx="0">
                  <c:v>57992.391842348086</c:v>
                </c:pt>
                <c:pt idx="1">
                  <c:v>57922.646499657298</c:v>
                </c:pt>
                <c:pt idx="2">
                  <c:v>57783.524548468929</c:v>
                </c:pt>
                <c:pt idx="3">
                  <c:v>57641.65951204161</c:v>
                </c:pt>
                <c:pt idx="4">
                  <c:v>57552.598950699532</c:v>
                </c:pt>
                <c:pt idx="5">
                  <c:v>57465.812941371856</c:v>
                </c:pt>
                <c:pt idx="6">
                  <c:v>57454.282776952146</c:v>
                </c:pt>
                <c:pt idx="7">
                  <c:v>57597.955804492427</c:v>
                </c:pt>
                <c:pt idx="8">
                  <c:v>57510.980181457919</c:v>
                </c:pt>
                <c:pt idx="9">
                  <c:v>57380.995009967977</c:v>
                </c:pt>
                <c:pt idx="10">
                  <c:v>57259.440479323624</c:v>
                </c:pt>
                <c:pt idx="11">
                  <c:v>57115.304587120001</c:v>
                </c:pt>
                <c:pt idx="12">
                  <c:v>56929.019587872921</c:v>
                </c:pt>
                <c:pt idx="13">
                  <c:v>56779.583167498495</c:v>
                </c:pt>
                <c:pt idx="14">
                  <c:v>56590.76796462221</c:v>
                </c:pt>
                <c:pt idx="15">
                  <c:v>56404.487776199436</c:v>
                </c:pt>
                <c:pt idx="16">
                  <c:v>56203.719738157299</c:v>
                </c:pt>
                <c:pt idx="17">
                  <c:v>55991.038207152393</c:v>
                </c:pt>
                <c:pt idx="18">
                  <c:v>55764.736192684264</c:v>
                </c:pt>
                <c:pt idx="19">
                  <c:v>55521.842338192488</c:v>
                </c:pt>
                <c:pt idx="20">
                  <c:v>55287.289806731147</c:v>
                </c:pt>
                <c:pt idx="21">
                  <c:v>55005.06965466126</c:v>
                </c:pt>
                <c:pt idx="22">
                  <c:v>54675.041477858969</c:v>
                </c:pt>
                <c:pt idx="23">
                  <c:v>54338.093529391066</c:v>
                </c:pt>
                <c:pt idx="24">
                  <c:v>53976.548769013403</c:v>
                </c:pt>
                <c:pt idx="25">
                  <c:v>53569.604107108986</c:v>
                </c:pt>
                <c:pt idx="26">
                  <c:v>53114.316338615201</c:v>
                </c:pt>
                <c:pt idx="27">
                  <c:v>52681.296633814767</c:v>
                </c:pt>
                <c:pt idx="28">
                  <c:v>52262.26231247776</c:v>
                </c:pt>
                <c:pt idx="29">
                  <c:v>51840.892764285141</c:v>
                </c:pt>
                <c:pt idx="30">
                  <c:v>51422.566121693642</c:v>
                </c:pt>
                <c:pt idx="31">
                  <c:v>51006.021640246952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E-4D85-A1D8-888DA9E7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30639"/>
        <c:axId val="1220323567"/>
      </c:lineChart>
      <c:catAx>
        <c:axId val="12203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323567"/>
        <c:crosses val="autoZero"/>
        <c:auto val="1"/>
        <c:lblAlgn val="ctr"/>
        <c:lblOffset val="100"/>
        <c:noMultiLvlLbl val="0"/>
      </c:catAx>
      <c:valAx>
        <c:axId val="12203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3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50" b="1" i="0" u="sng" baseline="0">
                <a:effectLst/>
              </a:rPr>
              <a:t>Emissions totales de GES - Monde en Millions de Tonnes eCO2</a:t>
            </a:r>
            <a:endParaRPr lang="fr-FR" sz="1650">
              <a:effectLst/>
            </a:endParaRPr>
          </a:p>
        </c:rich>
      </c:tx>
      <c:layout>
        <c:manualLayout>
          <c:xMode val="edge"/>
          <c:yMode val="edge"/>
          <c:x val="0.11181792760979344"/>
          <c:y val="2.0714682165940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Emissions totales</c:v>
          </c:tx>
          <c:spPr>
            <a:solidFill>
              <a:schemeClr val="accent6"/>
            </a:solidFill>
            <a:ln w="41275">
              <a:solidFill>
                <a:schemeClr val="tx1">
                  <a:alpha val="91000"/>
                </a:schemeClr>
              </a:solidFill>
            </a:ln>
            <a:effectLst>
              <a:glow rad="114300">
                <a:schemeClr val="tx1">
                  <a:alpha val="40000"/>
                </a:schemeClr>
              </a:glow>
              <a:outerShdw blurRad="50800" dist="50800" dir="5400000" sx="1000" sy="1000" algn="ctr" rotWithShape="0">
                <a:srgbClr val="FF0000">
                  <a:alpha val="43000"/>
                </a:srgbClr>
              </a:outerShdw>
            </a:effectLst>
          </c:spPr>
          <c:cat>
            <c:numRef>
              <c:f>Feuil1!$AV$4:$AV$34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Feuil1!$BF$4:$BF$34</c:f>
              <c:numCache>
                <c:formatCode>0.00E+00</c:formatCode>
                <c:ptCount val="31"/>
                <c:pt idx="0">
                  <c:v>66970.395256915363</c:v>
                </c:pt>
                <c:pt idx="1">
                  <c:v>66640.259478282547</c:v>
                </c:pt>
                <c:pt idx="2">
                  <c:v>66210.483903599408</c:v>
                </c:pt>
                <c:pt idx="3">
                  <c:v>65776.497694448233</c:v>
                </c:pt>
                <c:pt idx="4">
                  <c:v>65463.857781469349</c:v>
                </c:pt>
                <c:pt idx="5">
                  <c:v>65000.808327017396</c:v>
                </c:pt>
                <c:pt idx="6">
                  <c:v>64615.289968575154</c:v>
                </c:pt>
                <c:pt idx="7">
                  <c:v>64611.220021983063</c:v>
                </c:pt>
                <c:pt idx="8">
                  <c:v>64158.147789528761</c:v>
                </c:pt>
                <c:pt idx="9">
                  <c:v>63644.736978012908</c:v>
                </c:pt>
                <c:pt idx="10">
                  <c:v>63117.744947964929</c:v>
                </c:pt>
                <c:pt idx="11">
                  <c:v>62597.936333928759</c:v>
                </c:pt>
                <c:pt idx="12">
                  <c:v>62011.030948980471</c:v>
                </c:pt>
                <c:pt idx="13">
                  <c:v>61518.694557729279</c:v>
                </c:pt>
                <c:pt idx="14">
                  <c:v>60963.193638410739</c:v>
                </c:pt>
                <c:pt idx="15">
                  <c:v>60429.164348680337</c:v>
                </c:pt>
                <c:pt idx="16">
                  <c:v>59865.027607333839</c:v>
                </c:pt>
                <c:pt idx="17">
                  <c:v>59265.51231960165</c:v>
                </c:pt>
                <c:pt idx="18">
                  <c:v>58647.307305956769</c:v>
                </c:pt>
                <c:pt idx="19">
                  <c:v>58017.651645518592</c:v>
                </c:pt>
                <c:pt idx="20">
                  <c:v>57408.349626298696</c:v>
                </c:pt>
                <c:pt idx="21">
                  <c:v>56766.553516933353</c:v>
                </c:pt>
                <c:pt idx="22">
                  <c:v>56102.191428380575</c:v>
                </c:pt>
                <c:pt idx="23">
                  <c:v>55434.470240788774</c:v>
                </c:pt>
                <c:pt idx="24">
                  <c:v>54784.742028440298</c:v>
                </c:pt>
                <c:pt idx="25">
                  <c:v>54105.682218081696</c:v>
                </c:pt>
                <c:pt idx="26">
                  <c:v>53352.118789515851</c:v>
                </c:pt>
                <c:pt idx="27">
                  <c:v>52691.732735552185</c:v>
                </c:pt>
                <c:pt idx="28">
                  <c:v>52055.390259605316</c:v>
                </c:pt>
                <c:pt idx="29">
                  <c:v>51407.930057627156</c:v>
                </c:pt>
                <c:pt idx="30">
                  <c:v>50755.785848703534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D6D-8F5B-F4F1AC0CF686}"/>
            </c:ext>
          </c:extLst>
        </c:ser>
        <c:ser>
          <c:idx val="1"/>
          <c:order val="1"/>
          <c:tx>
            <c:v>Développé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Feuil1!$AV$4:$AV$34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Feuil1!$BH$4:$BH$34</c:f>
              <c:numCache>
                <c:formatCode>0.00E+00</c:formatCode>
                <c:ptCount val="31"/>
                <c:pt idx="0">
                  <c:v>25475.375564574686</c:v>
                </c:pt>
                <c:pt idx="1">
                  <c:v>25205.200348810165</c:v>
                </c:pt>
                <c:pt idx="2">
                  <c:v>24895.385054014718</c:v>
                </c:pt>
                <c:pt idx="3">
                  <c:v>24585.141521933059</c:v>
                </c:pt>
                <c:pt idx="4">
                  <c:v>24327.322995836614</c:v>
                </c:pt>
                <c:pt idx="5">
                  <c:v>24004.126427290281</c:v>
                </c:pt>
                <c:pt idx="6">
                  <c:v>23711.463846225743</c:v>
                </c:pt>
                <c:pt idx="7">
                  <c:v>23576.951170210148</c:v>
                </c:pt>
                <c:pt idx="8">
                  <c:v>23254.885754029598</c:v>
                </c:pt>
                <c:pt idx="9">
                  <c:v>22908.357699773824</c:v>
                </c:pt>
                <c:pt idx="10">
                  <c:v>22553.63932490936</c:v>
                </c:pt>
                <c:pt idx="11">
                  <c:v>22205.947982526686</c:v>
                </c:pt>
                <c:pt idx="12">
                  <c:v>21836.082272499421</c:v>
                </c:pt>
                <c:pt idx="13">
                  <c:v>21509.987264110616</c:v>
                </c:pt>
                <c:pt idx="14">
                  <c:v>21169.486090503353</c:v>
                </c:pt>
                <c:pt idx="15">
                  <c:v>20842.982140675605</c:v>
                </c:pt>
                <c:pt idx="16">
                  <c:v>20505.783072523129</c:v>
                </c:pt>
                <c:pt idx="17">
                  <c:v>20159.471301441688</c:v>
                </c:pt>
                <c:pt idx="18">
                  <c:v>19811.243988463193</c:v>
                </c:pt>
                <c:pt idx="19">
                  <c:v>19461.292539565926</c:v>
                </c:pt>
                <c:pt idx="20">
                  <c:v>19120.775897179174</c:v>
                </c:pt>
                <c:pt idx="21">
                  <c:v>18773.507831457358</c:v>
                </c:pt>
                <c:pt idx="22">
                  <c:v>18420.007756342045</c:v>
                </c:pt>
                <c:pt idx="23">
                  <c:v>18066.364045216873</c:v>
                </c:pt>
                <c:pt idx="24">
                  <c:v>17724.32380646827</c:v>
                </c:pt>
                <c:pt idx="25">
                  <c:v>17375.910076492808</c:v>
                </c:pt>
                <c:pt idx="26">
                  <c:v>17000.17380944845</c:v>
                </c:pt>
                <c:pt idx="27">
                  <c:v>16658.586296875339</c:v>
                </c:pt>
                <c:pt idx="28">
                  <c:v>16322.469641068354</c:v>
                </c:pt>
                <c:pt idx="29">
                  <c:v>15977.068988173731</c:v>
                </c:pt>
                <c:pt idx="30">
                  <c:v>15626.001383505551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C-4D6D-8F5B-F4F1AC0CF686}"/>
            </c:ext>
          </c:extLst>
        </c:ser>
        <c:ser>
          <c:idx val="2"/>
          <c:order val="2"/>
          <c:tx>
            <c:v>Fin de développement</c:v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Feuil1!$AV$4:$AV$34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Feuil1!$BI$4:$BI$34</c:f>
              <c:numCache>
                <c:formatCode>0.00E+00</c:formatCode>
                <c:ptCount val="31"/>
                <c:pt idx="0">
                  <c:v>34002.711052204118</c:v>
                </c:pt>
                <c:pt idx="1">
                  <c:v>33854.259844807588</c:v>
                </c:pt>
                <c:pt idx="2">
                  <c:v>33651.925960839166</c:v>
                </c:pt>
                <c:pt idx="3">
                  <c:v>33447.981708455773</c:v>
                </c:pt>
                <c:pt idx="4">
                  <c:v>33314.762827381288</c:v>
                </c:pt>
                <c:pt idx="5">
                  <c:v>33091.282930158195</c:v>
                </c:pt>
                <c:pt idx="6">
                  <c:v>32908.845921914137</c:v>
                </c:pt>
                <c:pt idx="7">
                  <c:v>32946.64404012356</c:v>
                </c:pt>
                <c:pt idx="8">
                  <c:v>32722.85798947321</c:v>
                </c:pt>
                <c:pt idx="9">
                  <c:v>32463.131827623962</c:v>
                </c:pt>
                <c:pt idx="10">
                  <c:v>32189.959045641288</c:v>
                </c:pt>
                <c:pt idx="11">
                  <c:v>31924.966484429402</c:v>
                </c:pt>
                <c:pt idx="12">
                  <c:v>31626.089809463938</c:v>
                </c:pt>
                <c:pt idx="13">
                  <c:v>31388.847946261623</c:v>
                </c:pt>
                <c:pt idx="14">
                  <c:v>31129.164469028827</c:v>
                </c:pt>
                <c:pt idx="15">
                  <c:v>30888.675392327073</c:v>
                </c:pt>
                <c:pt idx="16">
                  <c:v>30631.02188869095</c:v>
                </c:pt>
                <c:pt idx="17">
                  <c:v>30358.243646524905</c:v>
                </c:pt>
                <c:pt idx="18">
                  <c:v>30080.96481909453</c:v>
                </c:pt>
                <c:pt idx="19">
                  <c:v>29799.432676762914</c:v>
                </c:pt>
                <c:pt idx="20">
                  <c:v>29530.838124591901</c:v>
                </c:pt>
                <c:pt idx="21">
                  <c:v>29250.368932671849</c:v>
                </c:pt>
                <c:pt idx="22">
                  <c:v>28958.587743161079</c:v>
                </c:pt>
                <c:pt idx="23">
                  <c:v>28664.902420223978</c:v>
                </c:pt>
                <c:pt idx="24">
                  <c:v>28388.127597261766</c:v>
                </c:pt>
                <c:pt idx="25">
                  <c:v>28099.732670810947</c:v>
                </c:pt>
                <c:pt idx="26">
                  <c:v>27765.209850658674</c:v>
                </c:pt>
                <c:pt idx="27">
                  <c:v>27484.612551861414</c:v>
                </c:pt>
                <c:pt idx="28">
                  <c:v>27211.839759184222</c:v>
                </c:pt>
                <c:pt idx="29">
                  <c:v>26922.318918825786</c:v>
                </c:pt>
                <c:pt idx="30">
                  <c:v>26621.694381563142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C-4D6D-8F5B-F4F1AC0CF686}"/>
            </c:ext>
          </c:extLst>
        </c:ser>
        <c:ser>
          <c:idx val="3"/>
          <c:order val="3"/>
          <c:tx>
            <c:v>En développement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Feuil1!$AV$4:$AV$34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Feuil1!$BJ$4:$BJ$34</c:f>
              <c:numCache>
                <c:formatCode>0.00E+00</c:formatCode>
                <c:ptCount val="31"/>
                <c:pt idx="0">
                  <c:v>7492.3086401365454</c:v>
                </c:pt>
                <c:pt idx="1">
                  <c:v>7580.7992846647949</c:v>
                </c:pt>
                <c:pt idx="2">
                  <c:v>7663.1728887455174</c:v>
                </c:pt>
                <c:pt idx="3">
                  <c:v>7743.3744640593986</c:v>
                </c:pt>
                <c:pt idx="4">
                  <c:v>7821.7719582514474</c:v>
                </c:pt>
                <c:pt idx="5">
                  <c:v>7905.3989695689206</c:v>
                </c:pt>
                <c:pt idx="6">
                  <c:v>7994.9802004352778</c:v>
                </c:pt>
                <c:pt idx="7">
                  <c:v>8087.6248116493534</c:v>
                </c:pt>
                <c:pt idx="8">
                  <c:v>8180.4040460259421</c:v>
                </c:pt>
                <c:pt idx="9">
                  <c:v>8273.2474506151284</c:v>
                </c:pt>
                <c:pt idx="10">
                  <c:v>8374.1465774142816</c:v>
                </c:pt>
                <c:pt idx="11">
                  <c:v>8467.0218669726619</c:v>
                </c:pt>
                <c:pt idx="12">
                  <c:v>8548.8588670171102</c:v>
                </c:pt>
                <c:pt idx="13">
                  <c:v>8619.85934735704</c:v>
                </c:pt>
                <c:pt idx="14">
                  <c:v>8664.5430788785598</c:v>
                </c:pt>
                <c:pt idx="15">
                  <c:v>8697.506815677656</c:v>
                </c:pt>
                <c:pt idx="16">
                  <c:v>8728.222646119757</c:v>
                </c:pt>
                <c:pt idx="17">
                  <c:v>8747.7973716350552</c:v>
                </c:pt>
                <c:pt idx="18">
                  <c:v>8755.0984983990438</c:v>
                </c:pt>
                <c:pt idx="19">
                  <c:v>8756.9264291897543</c:v>
                </c:pt>
                <c:pt idx="20">
                  <c:v>8756.7356045276174</c:v>
                </c:pt>
                <c:pt idx="21">
                  <c:v>8742.6767528041491</c:v>
                </c:pt>
                <c:pt idx="22">
                  <c:v>8723.5959288774557</c:v>
                </c:pt>
                <c:pt idx="23">
                  <c:v>8703.2037753479308</c:v>
                </c:pt>
                <c:pt idx="24">
                  <c:v>8672.2906247102674</c:v>
                </c:pt>
                <c:pt idx="25">
                  <c:v>8630.0394707779487</c:v>
                </c:pt>
                <c:pt idx="26">
                  <c:v>8586.7351294087257</c:v>
                </c:pt>
                <c:pt idx="27">
                  <c:v>8548.5338868154413</c:v>
                </c:pt>
                <c:pt idx="28">
                  <c:v>8521.0808593527363</c:v>
                </c:pt>
                <c:pt idx="29">
                  <c:v>8508.5421506276434</c:v>
                </c:pt>
                <c:pt idx="30">
                  <c:v>8508.0900836348446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5C-4D6D-8F5B-F4F1AC0C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11311"/>
        <c:axId val="1365509647"/>
      </c:areaChart>
      <c:catAx>
        <c:axId val="13655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509647"/>
        <c:crosses val="autoZero"/>
        <c:auto val="1"/>
        <c:lblAlgn val="ctr"/>
        <c:lblOffset val="100"/>
        <c:noMultiLvlLbl val="0"/>
      </c:catAx>
      <c:valAx>
        <c:axId val="13655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51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Emissions totales de GES - Mongolie en Millions de Tonnes eCO2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Mongolie</c:v>
          </c:tx>
          <c:spPr>
            <a:ln w="63500" cap="rnd">
              <a:solidFill>
                <a:schemeClr val="accent6"/>
              </a:solidFill>
              <a:round/>
            </a:ln>
            <a:effectLst>
              <a:glow rad="266700">
                <a:srgbClr val="92D050"/>
              </a:glow>
            </a:effectLst>
          </c:spPr>
          <c:marker>
            <c:symbol val="none"/>
          </c:marker>
          <c:cat>
            <c:numRef>
              <c:f>Feuil1!$A$4:$A$35</c:f>
              <c:numCache>
                <c:formatCode>General</c:formatCode>
                <c:ptCount val="32"/>
                <c:pt idx="0">
                  <c:v>2020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Feuil1!$AL$5:$AL$35</c:f>
              <c:numCache>
                <c:formatCode>General</c:formatCode>
                <c:ptCount val="31"/>
                <c:pt idx="0">
                  <c:v>20.034422710453473</c:v>
                </c:pt>
                <c:pt idx="1">
                  <c:v>20.420709292745521</c:v>
                </c:pt>
                <c:pt idx="2">
                  <c:v>20.79102875305648</c:v>
                </c:pt>
                <c:pt idx="3">
                  <c:v>21.155643294369291</c:v>
                </c:pt>
                <c:pt idx="4">
                  <c:v>21.515278124626988</c:v>
                </c:pt>
                <c:pt idx="5">
                  <c:v>21.889140778550107</c:v>
                </c:pt>
                <c:pt idx="6">
                  <c:v>22.279356748270054</c:v>
                </c:pt>
                <c:pt idx="7">
                  <c:v>22.677944797373367</c:v>
                </c:pt>
                <c:pt idx="8">
                  <c:v>23.076598704432428</c:v>
                </c:pt>
                <c:pt idx="9">
                  <c:v>23.474915172932381</c:v>
                </c:pt>
                <c:pt idx="10">
                  <c:v>23.895482851553716</c:v>
                </c:pt>
                <c:pt idx="11">
                  <c:v>24.292319738133326</c:v>
                </c:pt>
                <c:pt idx="12">
                  <c:v>24.656123908089963</c:v>
                </c:pt>
                <c:pt idx="13">
                  <c:v>24.986756124705067</c:v>
                </c:pt>
                <c:pt idx="14">
                  <c:v>25.238434150970562</c:v>
                </c:pt>
                <c:pt idx="15">
                  <c:v>25.452578390977784</c:v>
                </c:pt>
                <c:pt idx="16">
                  <c:v>25.656384022075304</c:v>
                </c:pt>
                <c:pt idx="17">
                  <c:v>25.82333782108471</c:v>
                </c:pt>
                <c:pt idx="18">
                  <c:v>25.949505586168286</c:v>
                </c:pt>
                <c:pt idx="19">
                  <c:v>26.054536325493089</c:v>
                </c:pt>
                <c:pt idx="20">
                  <c:v>26.148419284708442</c:v>
                </c:pt>
                <c:pt idx="21">
                  <c:v>26.195445230810538</c:v>
                </c:pt>
                <c:pt idx="22">
                  <c:v>26.221661080784134</c:v>
                </c:pt>
                <c:pt idx="23">
                  <c:v>26.237995509372393</c:v>
                </c:pt>
                <c:pt idx="24">
                  <c:v>26.216457153406754</c:v>
                </c:pt>
                <c:pt idx="25">
                  <c:v>26.15421120219775</c:v>
                </c:pt>
                <c:pt idx="26">
                  <c:v>26.082161498042954</c:v>
                </c:pt>
                <c:pt idx="27">
                  <c:v>26.018945188740023</c:v>
                </c:pt>
                <c:pt idx="28">
                  <c:v>25.981776457947362</c:v>
                </c:pt>
                <c:pt idx="29">
                  <c:v>25.983432608303161</c:v>
                </c:pt>
                <c:pt idx="30">
                  <c:v>26.01531698700348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7-4C82-A8D0-D634B52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73199"/>
        <c:axId val="912676943"/>
      </c:lineChart>
      <c:catAx>
        <c:axId val="91267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676943"/>
        <c:crosses val="autoZero"/>
        <c:auto val="1"/>
        <c:lblAlgn val="ctr"/>
        <c:lblOffset val="100"/>
        <c:noMultiLvlLbl val="0"/>
      </c:catAx>
      <c:valAx>
        <c:axId val="9126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6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188176</xdr:colOff>
      <xdr:row>57</xdr:row>
      <xdr:rowOff>63923</xdr:rowOff>
    </xdr:from>
    <xdr:to>
      <xdr:col>12</xdr:col>
      <xdr:colOff>41622</xdr:colOff>
      <xdr:row>95</xdr:row>
      <xdr:rowOff>30007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7B2FFCB-7592-4E54-873A-DD61D041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1389062</xdr:colOff>
      <xdr:row>56</xdr:row>
      <xdr:rowOff>158750</xdr:rowOff>
    </xdr:from>
    <xdr:to>
      <xdr:col>25</xdr:col>
      <xdr:colOff>964696</xdr:colOff>
      <xdr:row>94</xdr:row>
      <xdr:rowOff>124834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9D53629-E810-406B-A914-5F1403789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685800</xdr:colOff>
      <xdr:row>57</xdr:row>
      <xdr:rowOff>152400</xdr:rowOff>
    </xdr:from>
    <xdr:to>
      <xdr:col>37</xdr:col>
      <xdr:colOff>1417134</xdr:colOff>
      <xdr:row>95</xdr:row>
      <xdr:rowOff>118484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B917B3C-D925-4255-A37B-02A8AAC8F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114448</xdr:colOff>
      <xdr:row>98</xdr:row>
      <xdr:rowOff>178568</xdr:rowOff>
    </xdr:from>
    <xdr:to>
      <xdr:col>24</xdr:col>
      <xdr:colOff>708918</xdr:colOff>
      <xdr:row>126</xdr:row>
      <xdr:rowOff>178568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8F35E65-8ED1-4162-BD4E-9D3440EC5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1301574</xdr:colOff>
      <xdr:row>126</xdr:row>
      <xdr:rowOff>158749</xdr:rowOff>
    </xdr:from>
    <xdr:to>
      <xdr:col>15</xdr:col>
      <xdr:colOff>635000</xdr:colOff>
      <xdr:row>155</xdr:row>
      <xdr:rowOff>-1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01A8E95-A0BB-4A67-9C43-D2E64083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1292679</xdr:colOff>
      <xdr:row>99</xdr:row>
      <xdr:rowOff>64342</xdr:rowOff>
    </xdr:from>
    <xdr:to>
      <xdr:col>15</xdr:col>
      <xdr:colOff>634999</xdr:colOff>
      <xdr:row>127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9B4AC1A-577E-45EA-B589-61F0699A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312400</xdr:colOff>
      <xdr:row>56</xdr:row>
      <xdr:rowOff>37968</xdr:rowOff>
    </xdr:from>
    <xdr:to>
      <xdr:col>54</xdr:col>
      <xdr:colOff>384262</xdr:colOff>
      <xdr:row>79</xdr:row>
      <xdr:rowOff>89961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4DC04C8-31E2-4110-BA3F-2E989B8D5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79794</xdr:colOff>
      <xdr:row>11</xdr:row>
      <xdr:rowOff>184029</xdr:rowOff>
    </xdr:from>
    <xdr:to>
      <xdr:col>74</xdr:col>
      <xdr:colOff>152400</xdr:colOff>
      <xdr:row>34</xdr:row>
      <xdr:rowOff>94171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225AB4-D7FE-4FF2-BBDC-54165125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417285</xdr:colOff>
      <xdr:row>26</xdr:row>
      <xdr:rowOff>62658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8C5C3C-AE01-493C-A250-3D713A440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11</xdr:col>
      <xdr:colOff>408391</xdr:colOff>
      <xdr:row>53</xdr:row>
      <xdr:rowOff>149679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36019F-8A5F-4B1F-8361-3F309DDB1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11</xdr:col>
      <xdr:colOff>473950</xdr:colOff>
      <xdr:row>81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BB50B0F-50B1-4192-98F5-952CF8D8A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90714</xdr:colOff>
      <xdr:row>5</xdr:row>
      <xdr:rowOff>22678</xdr:rowOff>
    </xdr:from>
    <xdr:to>
      <xdr:col>24</xdr:col>
      <xdr:colOff>430894</xdr:colOff>
      <xdr:row>31</xdr:row>
      <xdr:rowOff>68034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7D168A-03CD-4FE4-80FB-C9A16232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76200</xdr:rowOff>
    </xdr:from>
    <xdr:to>
      <xdr:col>5</xdr:col>
      <xdr:colOff>266700</xdr:colOff>
      <xdr:row>26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9D312B-3351-492F-8D55-5A2EF50A7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6</xdr:row>
      <xdr:rowOff>95250</xdr:rowOff>
    </xdr:from>
    <xdr:to>
      <xdr:col>15</xdr:col>
      <xdr:colOff>180975</xdr:colOff>
      <xdr:row>20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50553C-8E55-44D9-9CE9-D3637D87F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E673-5ED3-45B2-90E7-BE7E1F8A246A}">
  <dimension ref="A1:BJ55"/>
  <sheetViews>
    <sheetView tabSelected="1" topLeftCell="BH1" zoomScale="67" zoomScaleNormal="100" workbookViewId="0">
      <selection activeCell="BS37" sqref="BS37"/>
    </sheetView>
  </sheetViews>
  <sheetFormatPr baseColWidth="10" defaultRowHeight="15" x14ac:dyDescent="0.25"/>
  <cols>
    <col min="2" max="2" width="11.42578125" style="2"/>
    <col min="3" max="3" width="20.7109375" customWidth="1"/>
    <col min="4" max="4" width="20.5703125" customWidth="1"/>
    <col min="5" max="5" width="12.28515625" customWidth="1"/>
    <col min="7" max="7" width="20" customWidth="1"/>
    <col min="8" max="11" width="20" style="2" customWidth="1"/>
    <col min="12" max="12" width="17.28515625" customWidth="1"/>
    <col min="13" max="13" width="20.28515625" customWidth="1"/>
    <col min="14" max="14" width="32.140625" customWidth="1"/>
    <col min="19" max="19" width="19.28515625" customWidth="1"/>
    <col min="20" max="21" width="19.28515625" style="2" customWidth="1"/>
    <col min="24" max="24" width="19.42578125" customWidth="1"/>
    <col min="26" max="26" width="28.85546875" customWidth="1"/>
    <col min="31" max="31" width="23.42578125" customWidth="1"/>
    <col min="32" max="33" width="23.42578125" style="2" customWidth="1"/>
    <col min="36" max="36" width="19.28515625" customWidth="1"/>
    <col min="37" max="37" width="14.28515625" customWidth="1"/>
    <col min="38" max="38" width="29" customWidth="1"/>
    <col min="42" max="42" width="17" customWidth="1"/>
    <col min="49" max="49" width="21.7109375" customWidth="1"/>
    <col min="50" max="50" width="21.42578125" customWidth="1"/>
    <col min="51" max="51" width="21.42578125" style="14" customWidth="1"/>
    <col min="52" max="53" width="21.42578125" style="10" customWidth="1"/>
    <col min="55" max="55" width="11.42578125" style="14"/>
    <col min="56" max="56" width="30.85546875" customWidth="1"/>
    <col min="58" max="58" width="25" customWidth="1"/>
    <col min="59" max="59" width="35.42578125" style="14" customWidth="1"/>
    <col min="60" max="60" width="24.28515625" customWidth="1"/>
    <col min="61" max="61" width="27.140625" customWidth="1"/>
    <col min="62" max="62" width="22.140625" customWidth="1"/>
  </cols>
  <sheetData>
    <row r="1" spans="1:62" s="1" customFormat="1" x14ac:dyDescent="0.25">
      <c r="A1" s="8"/>
      <c r="B1" s="2"/>
      <c r="C1" s="1" t="s">
        <v>2</v>
      </c>
      <c r="D1" s="9" t="s">
        <v>4</v>
      </c>
      <c r="E1" s="1" t="s">
        <v>14</v>
      </c>
      <c r="H1" s="2"/>
      <c r="I1" s="2"/>
      <c r="J1" s="2"/>
      <c r="K1" s="2"/>
      <c r="N1" s="7"/>
      <c r="P1" s="9" t="s">
        <v>12</v>
      </c>
      <c r="Q1" s="2" t="s">
        <v>14</v>
      </c>
      <c r="R1" s="2"/>
      <c r="S1" s="2"/>
      <c r="T1" s="2"/>
      <c r="U1" s="2"/>
      <c r="V1" s="2"/>
      <c r="W1" s="2"/>
      <c r="X1" s="2"/>
      <c r="Y1" s="2"/>
      <c r="Z1" s="7"/>
      <c r="AB1" s="9" t="s">
        <v>18</v>
      </c>
      <c r="AC1" s="2" t="s">
        <v>14</v>
      </c>
      <c r="AD1" s="2"/>
      <c r="AE1" s="2"/>
      <c r="AF1" s="2"/>
      <c r="AG1" s="2"/>
      <c r="AH1" s="2"/>
      <c r="AI1" s="2"/>
      <c r="AJ1" s="2"/>
      <c r="AK1" s="2"/>
      <c r="AL1" s="7"/>
      <c r="AO1" s="8"/>
      <c r="AP1" s="10" t="s">
        <v>29</v>
      </c>
      <c r="AR1" s="1" t="s">
        <v>30</v>
      </c>
      <c r="AS1" s="1" t="s">
        <v>31</v>
      </c>
      <c r="AT1" s="1" t="s">
        <v>32</v>
      </c>
      <c r="AV1" s="8" t="s">
        <v>1</v>
      </c>
      <c r="AW1" s="11" t="s">
        <v>26</v>
      </c>
      <c r="AX1" s="12"/>
      <c r="AY1" s="16"/>
      <c r="AZ1" s="15" t="s">
        <v>26</v>
      </c>
      <c r="BA1" s="16"/>
      <c r="BB1" s="16"/>
      <c r="BC1" s="16"/>
      <c r="BD1" s="1" t="s">
        <v>42</v>
      </c>
      <c r="BF1" s="1" t="s">
        <v>43</v>
      </c>
      <c r="BG1" s="14"/>
      <c r="BH1" s="1" t="s">
        <v>44</v>
      </c>
      <c r="BI1" s="1" t="s">
        <v>45</v>
      </c>
      <c r="BJ1" s="1" t="s">
        <v>46</v>
      </c>
    </row>
    <row r="2" spans="1:62" x14ac:dyDescent="0.25">
      <c r="A2" s="8" t="s">
        <v>1</v>
      </c>
      <c r="C2" t="s">
        <v>3</v>
      </c>
      <c r="D2" t="s">
        <v>0</v>
      </c>
      <c r="E2" t="s">
        <v>5</v>
      </c>
      <c r="F2" t="s">
        <v>6</v>
      </c>
      <c r="G2" t="s">
        <v>7</v>
      </c>
      <c r="J2" s="2" t="s">
        <v>11</v>
      </c>
      <c r="K2" s="2" t="s">
        <v>10</v>
      </c>
      <c r="L2" t="s">
        <v>8</v>
      </c>
      <c r="M2" t="s">
        <v>23</v>
      </c>
      <c r="N2" s="7" t="s">
        <v>24</v>
      </c>
      <c r="P2" s="2" t="s">
        <v>0</v>
      </c>
      <c r="Q2" s="2" t="s">
        <v>5</v>
      </c>
      <c r="R2" s="2" t="s">
        <v>6</v>
      </c>
      <c r="S2" s="2" t="s">
        <v>7</v>
      </c>
      <c r="V2" s="2" t="s">
        <v>11</v>
      </c>
      <c r="W2" s="2" t="s">
        <v>10</v>
      </c>
      <c r="X2" s="2" t="s">
        <v>8</v>
      </c>
      <c r="Y2" s="2" t="s">
        <v>9</v>
      </c>
      <c r="Z2" s="7" t="s">
        <v>25</v>
      </c>
      <c r="AB2" s="2" t="s">
        <v>0</v>
      </c>
      <c r="AC2" s="2" t="s">
        <v>5</v>
      </c>
      <c r="AD2" s="2" t="s">
        <v>6</v>
      </c>
      <c r="AE2" s="2" t="s">
        <v>7</v>
      </c>
      <c r="AH2" s="2" t="s">
        <v>11</v>
      </c>
      <c r="AI2" s="2" t="s">
        <v>10</v>
      </c>
      <c r="AJ2" s="2" t="s">
        <v>8</v>
      </c>
      <c r="AK2" s="2" t="s">
        <v>9</v>
      </c>
      <c r="AL2" s="7" t="s">
        <v>24</v>
      </c>
      <c r="AO2" s="8" t="s">
        <v>1</v>
      </c>
      <c r="AP2" s="10" t="s">
        <v>23</v>
      </c>
      <c r="AR2" t="s">
        <v>9</v>
      </c>
      <c r="AS2" t="s">
        <v>9</v>
      </c>
      <c r="AV2" s="8"/>
      <c r="AW2" s="11"/>
      <c r="AX2" s="12"/>
      <c r="AY2" s="16"/>
      <c r="AZ2" s="14" t="s">
        <v>40</v>
      </c>
      <c r="BA2" s="14" t="s">
        <v>41</v>
      </c>
      <c r="BB2" s="14" t="s">
        <v>28</v>
      </c>
      <c r="BD2" t="s">
        <v>33</v>
      </c>
    </row>
    <row r="3" spans="1:62" s="2" customFormat="1" x14ac:dyDescent="0.25">
      <c r="A3" s="8"/>
      <c r="F3" s="2" t="s">
        <v>16</v>
      </c>
      <c r="H3" s="2" t="s">
        <v>20</v>
      </c>
      <c r="I3" s="2" t="s">
        <v>19</v>
      </c>
      <c r="N3" s="7"/>
      <c r="R3" s="2" t="s">
        <v>15</v>
      </c>
      <c r="T3" s="2" t="s">
        <v>20</v>
      </c>
      <c r="U3" s="2" t="s">
        <v>22</v>
      </c>
      <c r="Z3" s="7"/>
      <c r="AD3" s="2" t="s">
        <v>17</v>
      </c>
      <c r="AF3" s="2" t="s">
        <v>20</v>
      </c>
      <c r="AG3" s="2" t="s">
        <v>21</v>
      </c>
      <c r="AL3" s="7"/>
      <c r="AO3" s="8"/>
      <c r="AP3" s="10">
        <v>47.206822299917889</v>
      </c>
      <c r="AR3" s="2">
        <v>201.19060903096772</v>
      </c>
      <c r="AS3" s="2">
        <v>20.034679654130848</v>
      </c>
      <c r="AT3" s="2">
        <f t="shared" ref="AT3:AT34" si="0">(AR3+AS3)/2</f>
        <v>110.61264434254929</v>
      </c>
      <c r="AV3" s="8"/>
      <c r="AW3" s="10" t="s">
        <v>27</v>
      </c>
      <c r="AX3" s="10" t="s">
        <v>28</v>
      </c>
      <c r="AY3" s="14"/>
      <c r="AZ3" s="14"/>
      <c r="BA3" s="14"/>
      <c r="BB3" s="14"/>
      <c r="BC3" s="14"/>
      <c r="BG3" s="14"/>
    </row>
    <row r="4" spans="1:62" s="2" customFormat="1" x14ac:dyDescent="0.25">
      <c r="A4" s="8">
        <v>2020</v>
      </c>
      <c r="E4" s="2">
        <v>13.2</v>
      </c>
      <c r="F4" s="2">
        <v>11.8</v>
      </c>
      <c r="G4" s="2">
        <f>G5*D5/1000000000</f>
        <v>10.606822299917882</v>
      </c>
      <c r="J4" s="2">
        <v>2.8</v>
      </c>
      <c r="K4" s="2">
        <v>1.8</v>
      </c>
      <c r="L4" s="2">
        <v>7</v>
      </c>
      <c r="M4" s="2">
        <f>L4+K4+J4+G4+F4+E4</f>
        <v>47.206822299917889</v>
      </c>
      <c r="N4" s="7"/>
      <c r="P4" s="2" t="s">
        <v>13</v>
      </c>
      <c r="Q4" s="2">
        <v>39.6</v>
      </c>
      <c r="R4" s="2">
        <v>15.1</v>
      </c>
      <c r="S4" s="2">
        <f>S5*P5/1000000000</f>
        <v>33.890609030967731</v>
      </c>
      <c r="V4" s="2">
        <v>16.2</v>
      </c>
      <c r="W4" s="2">
        <v>4.8</v>
      </c>
      <c r="X4" s="2">
        <v>91.6</v>
      </c>
      <c r="Y4" s="2">
        <f>X4+W4+V4+S4+R4+Q4</f>
        <v>201.19060903096772</v>
      </c>
      <c r="Z4" s="7"/>
      <c r="AC4" s="2">
        <v>2.78</v>
      </c>
      <c r="AD4" s="2">
        <v>1.7</v>
      </c>
      <c r="AE4" s="2">
        <f>AE5*AB5/1000000000</f>
        <v>6.0546796541308456</v>
      </c>
      <c r="AH4" s="2">
        <v>1.6</v>
      </c>
      <c r="AI4" s="2">
        <v>0.4</v>
      </c>
      <c r="AJ4" s="2">
        <v>7.5</v>
      </c>
      <c r="AK4" s="2">
        <f>AJ4+AI4+AH4+AE4+AD4+AC4</f>
        <v>20.034679654130848</v>
      </c>
      <c r="AL4" s="7"/>
      <c r="AO4" s="8">
        <v>2020</v>
      </c>
      <c r="AP4" s="10">
        <v>8021.302314146611</v>
      </c>
      <c r="AR4">
        <v>10706.26119559847</v>
      </c>
      <c r="AS4">
        <v>5966.8182279620305</v>
      </c>
      <c r="AT4" s="10">
        <f t="shared" si="0"/>
        <v>8336.5397117802495</v>
      </c>
      <c r="AV4" s="8">
        <v>2020</v>
      </c>
      <c r="AW4" s="12">
        <v>3900541160</v>
      </c>
      <c r="AX4" s="12">
        <v>3175965020</v>
      </c>
      <c r="AY4" s="16"/>
      <c r="AZ4" s="16">
        <v>1255662290</v>
      </c>
      <c r="BA4" s="16">
        <v>3175965020</v>
      </c>
      <c r="BB4" s="16">
        <v>3175965020</v>
      </c>
      <c r="BC4" s="16"/>
      <c r="BD4" s="12">
        <f>(AW4*AT4+AX4*AP4)/1000000000</f>
        <v>57992.391842348086</v>
      </c>
      <c r="BF4" s="16">
        <f>(AP4*BB4+AR4*BA4+AS4*AZ4)/1000000000</f>
        <v>66970.395256915363</v>
      </c>
      <c r="BG4" s="16"/>
      <c r="BH4" s="16">
        <f>BB4*AP4/1000000000</f>
        <v>25475.375564574686</v>
      </c>
      <c r="BI4" s="16">
        <f>BA4*AR4/1000000000</f>
        <v>34002.711052204118</v>
      </c>
      <c r="BJ4" s="16">
        <f>AZ4*AS4/1000000000</f>
        <v>7492.3086401365454</v>
      </c>
    </row>
    <row r="5" spans="1:62" x14ac:dyDescent="0.25">
      <c r="A5" s="8">
        <v>2020</v>
      </c>
      <c r="B5" s="2">
        <v>0</v>
      </c>
      <c r="D5" s="3">
        <v>5882042.3622382199</v>
      </c>
      <c r="E5" s="2">
        <v>2239.83727094388</v>
      </c>
      <c r="F5">
        <f>F4*1000000000/D5</f>
        <v>2006.1059192218897</v>
      </c>
      <c r="G5">
        <f>H5*I5</f>
        <v>1803.2550000000001</v>
      </c>
      <c r="H5" s="2">
        <v>3585</v>
      </c>
      <c r="I5" s="2">
        <v>0.503</v>
      </c>
      <c r="J5" s="2">
        <f>J4*1000000000/D5</f>
        <v>476.02513337468571</v>
      </c>
      <c r="K5" s="2">
        <f>K4*1000000000/D5</f>
        <v>306.01615716944082</v>
      </c>
      <c r="L5">
        <f>L4*1000000000/D5</f>
        <v>1190.0628334367143</v>
      </c>
      <c r="M5">
        <f>L5+K5+J5+G5+F5+E5</f>
        <v>8021.302314146611</v>
      </c>
      <c r="N5" s="7">
        <f>M5*D5/1000000000</f>
        <v>47.181640012129833</v>
      </c>
      <c r="P5" s="5">
        <v>18794130.076427199</v>
      </c>
      <c r="Q5" s="2">
        <v>2108.3315094176801</v>
      </c>
      <c r="R5" s="2">
        <f>R4*1000000000/P5</f>
        <v>803.44234814780737</v>
      </c>
      <c r="S5" s="2">
        <f>T5*U5</f>
        <v>1803.2550000000001</v>
      </c>
      <c r="T5" s="2">
        <v>3585</v>
      </c>
      <c r="U5" s="2">
        <v>0.503</v>
      </c>
      <c r="V5" s="2">
        <f>V4*1000000000/P5</f>
        <v>861.97126092678673</v>
      </c>
      <c r="W5" s="2">
        <f>W4*1000000000/18794130.1</f>
        <v>255.39889180611769</v>
      </c>
      <c r="X5" s="2">
        <f>X4*1000000000/18794130.1</f>
        <v>4873.8621853000786</v>
      </c>
      <c r="Y5" s="2">
        <f>X5+W5+V5+S5+R5+Q5</f>
        <v>10706.26119559847</v>
      </c>
      <c r="Z5" s="7">
        <f>Y5*P5/1000000000</f>
        <v>201.21486554228261</v>
      </c>
      <c r="AB5" s="6">
        <v>3357639.1880964399</v>
      </c>
      <c r="AC5" s="2">
        <v>827.886174466596</v>
      </c>
      <c r="AD5" s="2">
        <f t="shared" ref="AD5:AJ5" si="1">AD4*1000000000/3357639.19</f>
        <v>506.30812419127142</v>
      </c>
      <c r="AE5" s="2">
        <f>AF5*AG5</f>
        <v>1803.2550000000001</v>
      </c>
      <c r="AF5" s="2">
        <v>3585</v>
      </c>
      <c r="AG5" s="2">
        <v>0.503</v>
      </c>
      <c r="AH5" s="2">
        <f t="shared" si="1"/>
        <v>476.52529335649075</v>
      </c>
      <c r="AI5" s="2">
        <f t="shared" si="1"/>
        <v>119.13132333912269</v>
      </c>
      <c r="AJ5" s="2">
        <f t="shared" si="1"/>
        <v>2233.7123126085503</v>
      </c>
      <c r="AK5" s="2">
        <f>AJ5+AI5+AH5+AE5+AD5+AC5</f>
        <v>5966.8182279620305</v>
      </c>
      <c r="AL5" s="7">
        <f>AK5*AB5/1000000000</f>
        <v>20.034422710453473</v>
      </c>
      <c r="AO5" s="8">
        <v>2020</v>
      </c>
      <c r="AP5" s="10">
        <v>7913.6442465033415</v>
      </c>
      <c r="AR5">
        <v>10629.178301815706</v>
      </c>
      <c r="AS5">
        <v>5918.2042119655962</v>
      </c>
      <c r="AT5" s="10">
        <f t="shared" si="0"/>
        <v>8273.6912568906519</v>
      </c>
      <c r="AV5" s="8">
        <v>2021</v>
      </c>
      <c r="AW5" s="11">
        <v>3954395340</v>
      </c>
      <c r="AX5" s="12">
        <v>3185030760</v>
      </c>
      <c r="AY5" s="16"/>
      <c r="AZ5" s="15">
        <v>1280928980</v>
      </c>
      <c r="BA5" s="16">
        <v>3185030760</v>
      </c>
      <c r="BB5" s="16">
        <v>3185030760</v>
      </c>
      <c r="BC5" s="16"/>
      <c r="BD5" s="16">
        <f t="shared" ref="BD5:BD54" si="2">(AW5*AT5+AX5*AP5)/1000000000</f>
        <v>57922.646499657298</v>
      </c>
      <c r="BF5" s="16">
        <f t="shared" ref="BF5:BF54" si="3">(AP5*BB5+AR5*BA5+AS5*AZ5)/1000000000</f>
        <v>66640.259478282547</v>
      </c>
      <c r="BG5" s="16"/>
      <c r="BH5" s="16">
        <f t="shared" ref="BH5:BH54" si="4">BB5*AP5/1000000000</f>
        <v>25205.200348810165</v>
      </c>
      <c r="BI5" s="16">
        <f t="shared" ref="BI5:BI54" si="5">BA5*AR5/1000000000</f>
        <v>33854.259844807588</v>
      </c>
      <c r="BJ5" s="16">
        <f t="shared" ref="BJ5:BJ54" si="6">AZ5*AS5/1000000000</f>
        <v>7580.7992846647949</v>
      </c>
    </row>
    <row r="6" spans="1:62" x14ac:dyDescent="0.25">
      <c r="A6" s="8">
        <v>2021</v>
      </c>
      <c r="B6" s="2">
        <f>B5+1</f>
        <v>1</v>
      </c>
      <c r="D6" s="3">
        <v>5925385.5220826603</v>
      </c>
      <c r="E6" s="2">
        <v>2196.7426121036901</v>
      </c>
      <c r="F6">
        <f>2006.10592-B6*(2006.10592-481)/50</f>
        <v>1975.6038016</v>
      </c>
      <c r="G6">
        <f>H6*I6</f>
        <v>1782.4543787736</v>
      </c>
      <c r="H6" s="2">
        <f>3585-(3585-5016.018)*B6/50</f>
        <v>3613.6203599999999</v>
      </c>
      <c r="I6" s="2">
        <f>0.503-(0.503-0.016)*B6/50</f>
        <v>0.49325999999999998</v>
      </c>
      <c r="J6" s="2">
        <f>476.025-(476.025-119.006)*B6/50</f>
        <v>468.88461999999998</v>
      </c>
      <c r="K6" s="2">
        <f>K5*0.98</f>
        <v>299.895834026052</v>
      </c>
      <c r="L6">
        <v>1190.0630000000001</v>
      </c>
      <c r="M6" s="2">
        <f t="shared" ref="M6:M55" si="7">L6+K6+J6+G6+F6+E6</f>
        <v>7913.6442465033415</v>
      </c>
      <c r="N6" s="7">
        <f t="shared" ref="N6:N55" si="8">M6*D6/1000000000</f>
        <v>46.891393045143644</v>
      </c>
      <c r="P6" s="4">
        <v>18997268.699322101</v>
      </c>
      <c r="Q6" s="2">
        <v>2077.83342064731</v>
      </c>
      <c r="R6" s="2">
        <f>803.44-B6*(803.44-193)/50</f>
        <v>791.23120000000006</v>
      </c>
      <c r="S6" s="2">
        <f>T6*U6</f>
        <v>1794.5009717975997</v>
      </c>
      <c r="T6" s="2">
        <f>3585-(3585-4158.092*1.5)*B6/50</f>
        <v>3638.0427599999998</v>
      </c>
      <c r="U6" s="2">
        <f>0.503-(0.503-0.016)*B6/50</f>
        <v>0.49325999999999998</v>
      </c>
      <c r="V6" s="2">
        <v>861.97</v>
      </c>
      <c r="W6" s="2">
        <f>W5*1.01</f>
        <v>257.95288072417884</v>
      </c>
      <c r="X6" s="2">
        <v>4873.8620000000001</v>
      </c>
      <c r="Y6" s="2">
        <f t="shared" ref="Y6:Y55" si="9">X6+W6+V6+S6+R6+Q6</f>
        <v>10657.350473169088</v>
      </c>
      <c r="Z6" s="7">
        <f t="shared" ref="Z6:Z55" si="10">Y6*P6/1000000000</f>
        <v>202.46055056164067</v>
      </c>
      <c r="AB6" s="6">
        <v>3425202.2813053699</v>
      </c>
      <c r="AC6" s="2">
        <v>820.71454474325606</v>
      </c>
      <c r="AD6" s="2">
        <f>506.3-B6*(506.3-121.5)/50</f>
        <v>498.60399999999998</v>
      </c>
      <c r="AE6" s="2">
        <f t="shared" ref="AE6:AE55" si="11">AF6*AG6</f>
        <v>1810.8289826999999</v>
      </c>
      <c r="AF6" s="2">
        <f>3585-(3585-3946.125*2)*B6/50</f>
        <v>3671.145</v>
      </c>
      <c r="AG6" s="2">
        <f>0.503-(0.503-0.016)*B6/50</f>
        <v>0.49325999999999998</v>
      </c>
      <c r="AH6" s="2">
        <v>476.52499999999998</v>
      </c>
      <c r="AI6" s="2">
        <f>AI5*1.02</f>
        <v>121.51394980590514</v>
      </c>
      <c r="AJ6" s="2">
        <v>2233.7123000000001</v>
      </c>
      <c r="AK6" s="2">
        <f t="shared" ref="AK6:AK55" si="12">AJ6+AI6+AH6+AE6+AD6+AC6</f>
        <v>5961.898777249161</v>
      </c>
      <c r="AL6" s="7">
        <f t="shared" ref="AL6:AL55" si="13">AK6*AB6/1000000000</f>
        <v>20.420709292745521</v>
      </c>
      <c r="AO6" s="8">
        <v>2021</v>
      </c>
      <c r="AP6" s="10">
        <v>7806.1942784910407</v>
      </c>
      <c r="AR6">
        <v>10551.894309959425</v>
      </c>
      <c r="AS6">
        <v>5869.6214296364979</v>
      </c>
      <c r="AT6" s="10">
        <f t="shared" si="0"/>
        <v>8210.7578697979625</v>
      </c>
      <c r="AV6" s="8">
        <v>2022</v>
      </c>
      <c r="AW6" s="11">
        <v>4005493770</v>
      </c>
      <c r="AX6" s="12">
        <v>3189183380</v>
      </c>
      <c r="AY6" s="16"/>
      <c r="AZ6" s="15">
        <v>1305565100</v>
      </c>
      <c r="BA6" s="16">
        <v>3189183380</v>
      </c>
      <c r="BB6" s="16">
        <v>3189183380</v>
      </c>
      <c r="BC6" s="16"/>
      <c r="BD6" s="16">
        <f t="shared" si="2"/>
        <v>57783.524548468929</v>
      </c>
      <c r="BF6" s="16">
        <f t="shared" si="3"/>
        <v>66210.483903599408</v>
      </c>
      <c r="BG6" s="16"/>
      <c r="BH6" s="16">
        <f t="shared" si="4"/>
        <v>24895.385054014718</v>
      </c>
      <c r="BI6" s="16">
        <f t="shared" si="5"/>
        <v>33651.925960839166</v>
      </c>
      <c r="BJ6" s="16">
        <f t="shared" si="6"/>
        <v>7663.1728887455174</v>
      </c>
    </row>
    <row r="7" spans="1:62" x14ac:dyDescent="0.25">
      <c r="A7" s="8">
        <v>2022</v>
      </c>
      <c r="B7" s="2">
        <f t="shared" ref="B7:B55" si="14">B6+1</f>
        <v>2</v>
      </c>
      <c r="D7" s="3">
        <v>5972999.0247573396</v>
      </c>
      <c r="E7" s="2">
        <v>2154.2912050111099</v>
      </c>
      <c r="F7" s="2">
        <f t="shared" ref="F7:F54" si="15">2006.10592-B7*(2006.10592-481)/50</f>
        <v>1945.1016832</v>
      </c>
      <c r="G7" s="2">
        <f t="shared" ref="G7:G55" si="16">H7*I7</f>
        <v>1761.0962329343999</v>
      </c>
      <c r="H7" s="2">
        <f t="shared" ref="H7:H55" si="17">3585-(3585-5016.018)*B7/50</f>
        <v>3642.2407199999998</v>
      </c>
      <c r="I7" s="2">
        <f t="shared" ref="I7:I54" si="18">0.503-(0.503-0.016)*B7/50</f>
        <v>0.48352000000000001</v>
      </c>
      <c r="J7" s="2">
        <f t="shared" ref="J7:J54" si="19">476.025-(476.025-119.006)*B7/50</f>
        <v>461.74423999999999</v>
      </c>
      <c r="K7" s="2">
        <f t="shared" ref="K7:K55" si="20">K6*0.98</f>
        <v>293.89791734553097</v>
      </c>
      <c r="L7" s="2">
        <v>1190.0630000000001</v>
      </c>
      <c r="M7" s="2">
        <f t="shared" si="7"/>
        <v>7806.1942784910407</v>
      </c>
      <c r="N7" s="7">
        <f t="shared" si="8"/>
        <v>46.626390812493312</v>
      </c>
      <c r="P7" s="4">
        <v>19185306.049897</v>
      </c>
      <c r="Q7" s="2">
        <v>2047.25155651523</v>
      </c>
      <c r="R7" s="2">
        <f t="shared" ref="R7:R54" si="21">803.44-B7*(803.44-193)/50</f>
        <v>779.02240000000006</v>
      </c>
      <c r="S7" s="2">
        <f t="shared" ref="S7:S55" si="22">T7*U7</f>
        <v>1784.7136706304</v>
      </c>
      <c r="T7" s="10">
        <f t="shared" ref="T7:T55" si="23">3585-(3585-4158.092*1.5)*B7/50</f>
        <v>3691.0855200000001</v>
      </c>
      <c r="U7" s="2">
        <f t="shared" ref="U7:U54" si="24">0.503-(0.503-0.016)*B7/50</f>
        <v>0.48352000000000001</v>
      </c>
      <c r="V7" s="2">
        <v>861.97</v>
      </c>
      <c r="W7" s="10">
        <f t="shared" ref="W7:W55" si="25">W6*1.01</f>
        <v>260.53240953142063</v>
      </c>
      <c r="X7" s="2">
        <v>4873.8620000000001</v>
      </c>
      <c r="Y7" s="2">
        <f t="shared" si="9"/>
        <v>10607.352036677052</v>
      </c>
      <c r="Z7" s="7">
        <f t="shared" si="10"/>
        <v>203.50529520264752</v>
      </c>
      <c r="AB7" s="6">
        <v>3491079.2526019402</v>
      </c>
      <c r="AC7" s="2">
        <v>813.65876030160405</v>
      </c>
      <c r="AD7" s="2">
        <f t="shared" ref="AD7:AD54" si="26">506.3-B7*(506.3-121.5)/50</f>
        <v>490.90800000000002</v>
      </c>
      <c r="AE7" s="2">
        <f t="shared" si="11"/>
        <v>1816.7248608</v>
      </c>
      <c r="AF7" s="10">
        <f t="shared" ref="AF7:AF55" si="27">3585-(3585-3946.125*2)*B7/50</f>
        <v>3757.29</v>
      </c>
      <c r="AG7" s="2">
        <f t="shared" ref="AG7:AG55" si="28">0.503-(0.503-0.016)*B7/50</f>
        <v>0.48352000000000001</v>
      </c>
      <c r="AH7" s="2">
        <v>476.52499999999998</v>
      </c>
      <c r="AI7" s="10">
        <f t="shared" ref="AI7:AI55" si="29">AI6*1.02</f>
        <v>123.94422880202325</v>
      </c>
      <c r="AJ7" s="2">
        <v>2233.7123000000001</v>
      </c>
      <c r="AK7" s="2">
        <f t="shared" si="12"/>
        <v>5955.4731499036279</v>
      </c>
      <c r="AL7" s="7">
        <f t="shared" si="13"/>
        <v>20.79102875305648</v>
      </c>
      <c r="AO7" s="8">
        <v>2022</v>
      </c>
      <c r="AP7" s="10">
        <v>7698.9906100297303</v>
      </c>
      <c r="AR7">
        <v>10474.444365842293</v>
      </c>
      <c r="AS7">
        <v>5821.0679452886961</v>
      </c>
      <c r="AT7" s="10">
        <f t="shared" si="0"/>
        <v>8147.7561555654947</v>
      </c>
      <c r="AV7" s="8">
        <v>2023</v>
      </c>
      <c r="AW7" s="11">
        <v>4057131480</v>
      </c>
      <c r="AX7" s="12">
        <v>3193294130</v>
      </c>
      <c r="AY7" s="16"/>
      <c r="AZ7" s="15">
        <v>1330232620</v>
      </c>
      <c r="BA7" s="16">
        <v>3193294130</v>
      </c>
      <c r="BB7" s="16">
        <v>3193294130</v>
      </c>
      <c r="BC7" s="16"/>
      <c r="BD7" s="16">
        <f t="shared" si="2"/>
        <v>57641.65951204161</v>
      </c>
      <c r="BF7" s="16">
        <f t="shared" si="3"/>
        <v>65776.497694448233</v>
      </c>
      <c r="BG7" s="16"/>
      <c r="BH7" s="16">
        <f t="shared" si="4"/>
        <v>24585.141521933059</v>
      </c>
      <c r="BI7" s="16">
        <f t="shared" si="5"/>
        <v>33447.981708455773</v>
      </c>
      <c r="BJ7" s="16">
        <f t="shared" si="6"/>
        <v>7743.3744640593986</v>
      </c>
    </row>
    <row r="8" spans="1:62" x14ac:dyDescent="0.25">
      <c r="A8" s="8">
        <v>2023</v>
      </c>
      <c r="B8" s="2">
        <f t="shared" si="14"/>
        <v>3</v>
      </c>
      <c r="D8" s="3">
        <v>6008567.3562258696</v>
      </c>
      <c r="E8" s="2">
        <v>2112.5236637487101</v>
      </c>
      <c r="F8" s="2">
        <f t="shared" si="15"/>
        <v>1914.5995648000001</v>
      </c>
      <c r="G8" s="2">
        <f t="shared" si="16"/>
        <v>1739.1805624824001</v>
      </c>
      <c r="H8" s="2">
        <f t="shared" si="17"/>
        <v>3670.8610800000001</v>
      </c>
      <c r="I8" s="2">
        <f t="shared" si="18"/>
        <v>0.47377999999999998</v>
      </c>
      <c r="J8" s="2">
        <f t="shared" si="19"/>
        <v>454.60386</v>
      </c>
      <c r="K8" s="2">
        <f t="shared" si="20"/>
        <v>288.01995899862033</v>
      </c>
      <c r="L8" s="2">
        <v>1190.0630000000001</v>
      </c>
      <c r="M8" s="2">
        <f t="shared" si="7"/>
        <v>7698.9906100297303</v>
      </c>
      <c r="N8" s="7">
        <f t="shared" si="8"/>
        <v>46.259903655314133</v>
      </c>
      <c r="P8" s="4">
        <v>19376952.353714202</v>
      </c>
      <c r="Q8" s="2">
        <v>2016.62690039991</v>
      </c>
      <c r="R8" s="2">
        <f t="shared" si="21"/>
        <v>766.81360000000006</v>
      </c>
      <c r="S8" s="2">
        <f t="shared" si="22"/>
        <v>1773.8930964983999</v>
      </c>
      <c r="T8" s="10">
        <f t="shared" si="23"/>
        <v>3744.1282799999999</v>
      </c>
      <c r="U8" s="2">
        <f t="shared" si="24"/>
        <v>0.47377999999999998</v>
      </c>
      <c r="V8" s="2">
        <v>861.97</v>
      </c>
      <c r="W8" s="10">
        <f t="shared" si="25"/>
        <v>263.13773362673481</v>
      </c>
      <c r="X8" s="2">
        <v>4873.8620000000001</v>
      </c>
      <c r="Y8" s="2">
        <f t="shared" si="9"/>
        <v>10556.303330525045</v>
      </c>
      <c r="Z8" s="7">
        <f t="shared" si="10"/>
        <v>204.54898666693833</v>
      </c>
      <c r="AB8" s="6">
        <v>3557040.15645007</v>
      </c>
      <c r="AC8" s="2">
        <v>806.72626866250005</v>
      </c>
      <c r="AD8" s="2">
        <f t="shared" si="26"/>
        <v>483.21199999999999</v>
      </c>
      <c r="AE8" s="2">
        <f t="shared" si="11"/>
        <v>1820.9426342999998</v>
      </c>
      <c r="AF8" s="10">
        <f t="shared" si="27"/>
        <v>3843.4349999999999</v>
      </c>
      <c r="AG8" s="2">
        <f t="shared" si="28"/>
        <v>0.47377999999999998</v>
      </c>
      <c r="AH8" s="2">
        <v>476.52499999999998</v>
      </c>
      <c r="AI8" s="10">
        <f t="shared" si="29"/>
        <v>126.42311337806372</v>
      </c>
      <c r="AJ8" s="2">
        <v>2233.7123000000001</v>
      </c>
      <c r="AK8" s="2">
        <f t="shared" si="12"/>
        <v>5947.5413163405628</v>
      </c>
      <c r="AL8" s="7">
        <f t="shared" si="13"/>
        <v>21.155643294369291</v>
      </c>
      <c r="AO8" s="8">
        <v>2023</v>
      </c>
      <c r="AP8" s="10">
        <v>7592.0683496648271</v>
      </c>
      <c r="AR8">
        <v>10396.867607736287</v>
      </c>
      <c r="AS8">
        <v>5772.5495856882644</v>
      </c>
      <c r="AT8" s="10">
        <f t="shared" si="0"/>
        <v>8084.7085967122757</v>
      </c>
      <c r="AV8" s="8">
        <v>2024</v>
      </c>
      <c r="AW8" s="11">
        <v>4109644220</v>
      </c>
      <c r="AX8" s="12">
        <v>3204307690</v>
      </c>
      <c r="AY8" s="16"/>
      <c r="AZ8" s="15">
        <v>1354994330</v>
      </c>
      <c r="BA8" s="16">
        <v>3204307690</v>
      </c>
      <c r="BB8" s="16">
        <v>3204307690</v>
      </c>
      <c r="BC8" s="16"/>
      <c r="BD8" s="16">
        <f t="shared" si="2"/>
        <v>57552.598950699532</v>
      </c>
      <c r="BF8" s="16">
        <f t="shared" si="3"/>
        <v>65463.857781469349</v>
      </c>
      <c r="BG8" s="16"/>
      <c r="BH8" s="16">
        <f t="shared" si="4"/>
        <v>24327.322995836614</v>
      </c>
      <c r="BI8" s="16">
        <f t="shared" si="5"/>
        <v>33314.762827381288</v>
      </c>
      <c r="BJ8" s="16">
        <f t="shared" si="6"/>
        <v>7821.7719582514474</v>
      </c>
    </row>
    <row r="9" spans="1:62" x14ac:dyDescent="0.25">
      <c r="A9" s="8">
        <v>2024</v>
      </c>
      <c r="B9" s="2">
        <f t="shared" si="14"/>
        <v>4</v>
      </c>
      <c r="D9" s="3">
        <v>6055025.9446636997</v>
      </c>
      <c r="E9" s="2">
        <v>2071.4774960285799</v>
      </c>
      <c r="F9" s="2">
        <f t="shared" si="15"/>
        <v>1884.0974464000001</v>
      </c>
      <c r="G9" s="2">
        <f t="shared" si="16"/>
        <v>1716.7073674175999</v>
      </c>
      <c r="H9" s="2">
        <f t="shared" si="17"/>
        <v>3699.48144</v>
      </c>
      <c r="I9" s="2">
        <f t="shared" si="18"/>
        <v>0.46404000000000001</v>
      </c>
      <c r="J9" s="2">
        <f t="shared" si="19"/>
        <v>447.46348</v>
      </c>
      <c r="K9" s="2">
        <f t="shared" si="20"/>
        <v>282.25955981864792</v>
      </c>
      <c r="L9" s="2">
        <v>1190.0630000000001</v>
      </c>
      <c r="M9" s="2">
        <f t="shared" si="7"/>
        <v>7592.0683496648271</v>
      </c>
      <c r="N9" s="7">
        <f t="shared" si="8"/>
        <v>45.970170830880647</v>
      </c>
      <c r="P9" s="4">
        <v>19574147.198858999</v>
      </c>
      <c r="Q9" s="2">
        <v>1986.00059290064</v>
      </c>
      <c r="R9" s="2">
        <f t="shared" si="21"/>
        <v>754.60480000000007</v>
      </c>
      <c r="S9" s="2">
        <f t="shared" si="22"/>
        <v>1762.0392494015998</v>
      </c>
      <c r="T9" s="10">
        <f t="shared" si="23"/>
        <v>3797.1710399999997</v>
      </c>
      <c r="U9" s="2">
        <f t="shared" si="24"/>
        <v>0.46404000000000001</v>
      </c>
      <c r="V9" s="2">
        <v>861.97</v>
      </c>
      <c r="W9" s="10">
        <f t="shared" si="25"/>
        <v>265.76911096300216</v>
      </c>
      <c r="X9" s="2">
        <v>4873.8620000000001</v>
      </c>
      <c r="Y9" s="2">
        <f t="shared" si="9"/>
        <v>10504.245753265242</v>
      </c>
      <c r="Z9" s="7">
        <f t="shared" si="10"/>
        <v>205.61165258740337</v>
      </c>
      <c r="AB9" s="6">
        <v>3623252.9318616302</v>
      </c>
      <c r="AC9" s="2">
        <v>799.92383058159203</v>
      </c>
      <c r="AD9" s="2">
        <f t="shared" si="26"/>
        <v>475.51600000000002</v>
      </c>
      <c r="AE9" s="2">
        <f t="shared" si="11"/>
        <v>1823.4823031999999</v>
      </c>
      <c r="AF9" s="10">
        <f t="shared" si="27"/>
        <v>3929.58</v>
      </c>
      <c r="AG9" s="2">
        <f t="shared" si="28"/>
        <v>0.46404000000000001</v>
      </c>
      <c r="AH9" s="2">
        <v>476.52499999999998</v>
      </c>
      <c r="AI9" s="10">
        <f t="shared" si="29"/>
        <v>128.95157564562498</v>
      </c>
      <c r="AJ9" s="2">
        <v>2233.7123000000001</v>
      </c>
      <c r="AK9" s="2">
        <f t="shared" si="12"/>
        <v>5938.1110094272171</v>
      </c>
      <c r="AL9" s="7">
        <f t="shared" si="13"/>
        <v>21.515278124626988</v>
      </c>
      <c r="AO9" s="8">
        <v>2024</v>
      </c>
      <c r="AP9" s="10">
        <v>7485.459469370935</v>
      </c>
      <c r="AR9">
        <v>10319.203155069683</v>
      </c>
      <c r="AS9">
        <v>5724.0715141703413</v>
      </c>
      <c r="AT9" s="10">
        <f t="shared" si="0"/>
        <v>8021.6373346200126</v>
      </c>
      <c r="AV9" s="8">
        <f>AV8+1</f>
        <v>2025</v>
      </c>
      <c r="AW9" s="11">
        <v>4171428490</v>
      </c>
      <c r="AX9" s="12">
        <v>3206767270</v>
      </c>
      <c r="AY9" s="16"/>
      <c r="AZ9" s="15">
        <v>1381079700</v>
      </c>
      <c r="BA9" s="16">
        <v>3206767270</v>
      </c>
      <c r="BB9" s="16">
        <v>3206767270</v>
      </c>
      <c r="BC9" s="16"/>
      <c r="BD9" s="16">
        <f t="shared" si="2"/>
        <v>57465.812941371856</v>
      </c>
      <c r="BF9" s="16">
        <f t="shared" si="3"/>
        <v>65000.808327017396</v>
      </c>
      <c r="BG9" s="16"/>
      <c r="BH9" s="16">
        <f t="shared" si="4"/>
        <v>24004.126427290281</v>
      </c>
      <c r="BI9" s="16">
        <f t="shared" si="5"/>
        <v>33091.282930158195</v>
      </c>
      <c r="BJ9" s="16">
        <f t="shared" si="6"/>
        <v>7905.3989695689206</v>
      </c>
    </row>
    <row r="10" spans="1:62" x14ac:dyDescent="0.25">
      <c r="A10" s="8">
        <f>A9+1</f>
        <v>2025</v>
      </c>
      <c r="B10" s="2">
        <f t="shared" si="14"/>
        <v>5</v>
      </c>
      <c r="D10" s="3">
        <v>6074033.8689934304</v>
      </c>
      <c r="E10" s="2">
        <v>2031.1870250086599</v>
      </c>
      <c r="F10" s="2">
        <f t="shared" si="15"/>
        <v>1853.5953279999999</v>
      </c>
      <c r="G10" s="2">
        <f t="shared" si="16"/>
        <v>1693.6766477399999</v>
      </c>
      <c r="H10" s="2">
        <f t="shared" si="17"/>
        <v>3728.1017999999999</v>
      </c>
      <c r="I10" s="2">
        <f t="shared" si="18"/>
        <v>0.45429999999999998</v>
      </c>
      <c r="J10" s="2">
        <f t="shared" si="19"/>
        <v>440.32309999999995</v>
      </c>
      <c r="K10" s="2">
        <f t="shared" si="20"/>
        <v>276.61436862227492</v>
      </c>
      <c r="L10" s="2">
        <v>1190.0630000000001</v>
      </c>
      <c r="M10" s="2">
        <f t="shared" si="7"/>
        <v>7485.459469370935</v>
      </c>
      <c r="N10" s="7">
        <f t="shared" si="8"/>
        <v>45.46693434193665</v>
      </c>
      <c r="P10" s="4">
        <v>19827818.472194299</v>
      </c>
      <c r="Q10" s="2">
        <v>1955.4137157264599</v>
      </c>
      <c r="R10" s="2">
        <f t="shared" si="21"/>
        <v>742.39600000000007</v>
      </c>
      <c r="S10" s="2">
        <f t="shared" si="22"/>
        <v>1749.1521293399999</v>
      </c>
      <c r="T10" s="10">
        <f t="shared" si="23"/>
        <v>3850.2138</v>
      </c>
      <c r="U10" s="2">
        <f t="shared" si="24"/>
        <v>0.45429999999999998</v>
      </c>
      <c r="V10" s="2">
        <v>861.97</v>
      </c>
      <c r="W10" s="10">
        <f t="shared" si="25"/>
        <v>268.4268020726322</v>
      </c>
      <c r="X10" s="2">
        <v>4873.8620000000001</v>
      </c>
      <c r="Y10" s="2">
        <f t="shared" si="9"/>
        <v>10451.220647139093</v>
      </c>
      <c r="Z10" s="7">
        <f t="shared" si="10"/>
        <v>207.22490580432296</v>
      </c>
      <c r="AB10" s="6">
        <v>3693005.1788467402</v>
      </c>
      <c r="AC10" s="2">
        <v>793.25752470380303</v>
      </c>
      <c r="AD10" s="2">
        <f t="shared" si="26"/>
        <v>467.82</v>
      </c>
      <c r="AE10" s="2">
        <f t="shared" si="11"/>
        <v>1824.3438675</v>
      </c>
      <c r="AF10" s="10">
        <f t="shared" si="27"/>
        <v>4015.7249999999999</v>
      </c>
      <c r="AG10" s="2">
        <f t="shared" si="28"/>
        <v>0.45429999999999998</v>
      </c>
      <c r="AH10" s="2">
        <v>476.52499999999998</v>
      </c>
      <c r="AI10" s="10">
        <f t="shared" si="29"/>
        <v>131.53060715853749</v>
      </c>
      <c r="AJ10" s="2">
        <v>2233.7123000000001</v>
      </c>
      <c r="AK10" s="2">
        <f t="shared" si="12"/>
        <v>5927.1892993623405</v>
      </c>
      <c r="AL10" s="7">
        <f t="shared" si="13"/>
        <v>21.889140778550107</v>
      </c>
      <c r="AO10" s="8">
        <f>AO9+1</f>
        <v>2025</v>
      </c>
      <c r="AP10" s="10">
        <v>7379.1927522793494</v>
      </c>
      <c r="AR10">
        <v>10241.489892304588</v>
      </c>
      <c r="AS10">
        <v>5675.6382393004069</v>
      </c>
      <c r="AT10" s="10">
        <f t="shared" si="0"/>
        <v>7958.5640658024968</v>
      </c>
      <c r="AV10" s="8">
        <f t="shared" ref="AV10:AV54" si="30">AV9+1</f>
        <v>2026</v>
      </c>
      <c r="AW10" s="11">
        <v>4239812440</v>
      </c>
      <c r="AX10" s="12">
        <v>3213286960</v>
      </c>
      <c r="AY10" s="16"/>
      <c r="AZ10" s="15">
        <v>1408648660</v>
      </c>
      <c r="BA10" s="16">
        <v>3213286960</v>
      </c>
      <c r="BB10" s="16">
        <v>3213286960</v>
      </c>
      <c r="BC10" s="16"/>
      <c r="BD10" s="16">
        <f t="shared" si="2"/>
        <v>57454.282776952146</v>
      </c>
      <c r="BF10" s="16">
        <f t="shared" si="3"/>
        <v>64615.289968575154</v>
      </c>
      <c r="BG10" s="16"/>
      <c r="BH10" s="16">
        <f t="shared" si="4"/>
        <v>23711.463846225743</v>
      </c>
      <c r="BI10" s="16">
        <f t="shared" si="5"/>
        <v>32908.845921914137</v>
      </c>
      <c r="BJ10" s="16">
        <f t="shared" si="6"/>
        <v>7994.9802004352778</v>
      </c>
    </row>
    <row r="11" spans="1:62" x14ac:dyDescent="0.25">
      <c r="A11" s="8">
        <f t="shared" ref="A11:A55" si="31">A10+1</f>
        <v>2026</v>
      </c>
      <c r="B11" s="2">
        <f t="shared" si="14"/>
        <v>6</v>
      </c>
      <c r="D11" s="3">
        <v>6104333.0750030298</v>
      </c>
      <c r="E11" s="2">
        <v>1991.68333797992</v>
      </c>
      <c r="F11" s="2">
        <f t="shared" si="15"/>
        <v>1823.0932095999999</v>
      </c>
      <c r="G11" s="2">
        <f t="shared" si="16"/>
        <v>1670.0884034496</v>
      </c>
      <c r="H11" s="2">
        <f t="shared" si="17"/>
        <v>3756.7221599999998</v>
      </c>
      <c r="I11" s="2">
        <f t="shared" si="18"/>
        <v>0.44456000000000001</v>
      </c>
      <c r="J11" s="2">
        <f t="shared" si="19"/>
        <v>433.18271999999996</v>
      </c>
      <c r="K11" s="2">
        <f t="shared" si="20"/>
        <v>271.0820812498294</v>
      </c>
      <c r="L11" s="2">
        <v>1190.0630000000001</v>
      </c>
      <c r="M11" s="2">
        <f t="shared" si="7"/>
        <v>7379.1927522793494</v>
      </c>
      <c r="N11" s="7">
        <f t="shared" si="8"/>
        <v>45.04505038456147</v>
      </c>
      <c r="P11" s="4">
        <v>20117843.961534001</v>
      </c>
      <c r="Q11" s="2">
        <v>1924.9070763746299</v>
      </c>
      <c r="R11" s="2">
        <f t="shared" si="21"/>
        <v>730.18720000000008</v>
      </c>
      <c r="S11" s="2">
        <f t="shared" si="22"/>
        <v>1735.2317363135999</v>
      </c>
      <c r="T11" s="10">
        <f t="shared" si="23"/>
        <v>3903.2565599999998</v>
      </c>
      <c r="U11" s="2">
        <f t="shared" si="24"/>
        <v>0.44456000000000001</v>
      </c>
      <c r="V11" s="2">
        <v>861.97</v>
      </c>
      <c r="W11" s="10">
        <f t="shared" si="25"/>
        <v>271.11107009335853</v>
      </c>
      <c r="X11" s="2">
        <v>4873.8620000000001</v>
      </c>
      <c r="Y11" s="2">
        <f t="shared" si="9"/>
        <v>10397.269082781588</v>
      </c>
      <c r="Z11" s="7">
        <f t="shared" si="10"/>
        <v>209.17063703348171</v>
      </c>
      <c r="AB11" s="6">
        <v>3766724.5346589</v>
      </c>
      <c r="AC11" s="2">
        <v>786.73275659819899</v>
      </c>
      <c r="AD11" s="2">
        <f t="shared" si="26"/>
        <v>460.12400000000002</v>
      </c>
      <c r="AE11" s="2">
        <f t="shared" si="11"/>
        <v>1823.5273271999999</v>
      </c>
      <c r="AF11" s="10">
        <f t="shared" si="27"/>
        <v>4101.87</v>
      </c>
      <c r="AG11" s="2">
        <f t="shared" si="28"/>
        <v>0.44456000000000001</v>
      </c>
      <c r="AH11" s="2">
        <v>476.52499999999998</v>
      </c>
      <c r="AI11" s="10">
        <f t="shared" si="29"/>
        <v>134.16121930170826</v>
      </c>
      <c r="AJ11" s="2">
        <v>2233.7123000000001</v>
      </c>
      <c r="AK11" s="2">
        <f t="shared" si="12"/>
        <v>5914.7826030999067</v>
      </c>
      <c r="AL11" s="7">
        <f t="shared" si="13"/>
        <v>22.279356748270054</v>
      </c>
      <c r="AO11" s="8">
        <f t="shared" ref="AO11:AO55" si="32">AO10+1</f>
        <v>2026</v>
      </c>
      <c r="AP11" s="10">
        <v>7273.2937664788433</v>
      </c>
      <c r="AR11">
        <v>10163.766256012148</v>
      </c>
      <c r="AS11">
        <v>5627.2536275217426</v>
      </c>
      <c r="AT11" s="10">
        <f t="shared" si="0"/>
        <v>7895.5099417669453</v>
      </c>
      <c r="AV11" s="8">
        <f t="shared" si="30"/>
        <v>2027</v>
      </c>
      <c r="AW11" s="11">
        <v>4308905300</v>
      </c>
      <c r="AX11" s="12">
        <v>3241578290</v>
      </c>
      <c r="AY11" s="16"/>
      <c r="AZ11" s="15">
        <v>1437224150</v>
      </c>
      <c r="BA11" s="16">
        <v>3241578290</v>
      </c>
      <c r="BB11" s="16">
        <v>3241578290</v>
      </c>
      <c r="BC11" s="16"/>
      <c r="BD11" s="16">
        <f t="shared" si="2"/>
        <v>57597.955804492427</v>
      </c>
      <c r="BF11" s="16">
        <f t="shared" si="3"/>
        <v>64611.220021983063</v>
      </c>
      <c r="BG11" s="16"/>
      <c r="BH11" s="16">
        <f t="shared" si="4"/>
        <v>23576.951170210148</v>
      </c>
      <c r="BI11" s="16">
        <f t="shared" si="5"/>
        <v>32946.64404012356</v>
      </c>
      <c r="BJ11" s="16">
        <f t="shared" si="6"/>
        <v>8087.6248116493534</v>
      </c>
    </row>
    <row r="12" spans="1:62" x14ac:dyDescent="0.25">
      <c r="A12" s="8">
        <f t="shared" si="31"/>
        <v>2027</v>
      </c>
      <c r="B12" s="2">
        <f t="shared" si="14"/>
        <v>7</v>
      </c>
      <c r="D12" s="3">
        <v>6115732.62594028</v>
      </c>
      <c r="E12" s="2">
        <v>1952.9942611076101</v>
      </c>
      <c r="F12" s="2">
        <f t="shared" si="15"/>
        <v>1792.5910911999999</v>
      </c>
      <c r="G12" s="2">
        <f t="shared" si="16"/>
        <v>1645.9426345464001</v>
      </c>
      <c r="H12" s="2">
        <f t="shared" si="17"/>
        <v>3785.3425200000001</v>
      </c>
      <c r="I12" s="2">
        <f t="shared" si="18"/>
        <v>0.43481999999999998</v>
      </c>
      <c r="J12" s="2">
        <f t="shared" si="19"/>
        <v>426.04233999999997</v>
      </c>
      <c r="K12" s="2">
        <f t="shared" si="20"/>
        <v>265.6604396248328</v>
      </c>
      <c r="L12" s="2">
        <v>1190.0630000000001</v>
      </c>
      <c r="M12" s="2">
        <f t="shared" si="7"/>
        <v>7273.2937664788433</v>
      </c>
      <c r="N12" s="7">
        <f t="shared" si="8"/>
        <v>44.481519985702725</v>
      </c>
      <c r="P12" s="4">
        <v>20405754.535267599</v>
      </c>
      <c r="Q12" s="2">
        <v>1894.5209959907399</v>
      </c>
      <c r="R12" s="2">
        <f t="shared" si="21"/>
        <v>717.97840000000008</v>
      </c>
      <c r="S12" s="2">
        <f t="shared" si="22"/>
        <v>1720.2780703224</v>
      </c>
      <c r="T12" s="10">
        <f t="shared" si="23"/>
        <v>3956.2993200000001</v>
      </c>
      <c r="U12" s="2">
        <f t="shared" si="24"/>
        <v>0.43481999999999998</v>
      </c>
      <c r="V12" s="2">
        <v>861.97</v>
      </c>
      <c r="W12" s="10">
        <f t="shared" si="25"/>
        <v>273.82218079429214</v>
      </c>
      <c r="X12" s="2">
        <v>4873.8620000000001</v>
      </c>
      <c r="Y12" s="2">
        <f t="shared" si="9"/>
        <v>10342.431647107433</v>
      </c>
      <c r="Z12" s="7">
        <f t="shared" si="10"/>
        <v>211.04512148865763</v>
      </c>
      <c r="AB12" s="6">
        <v>3843135.3672035299</v>
      </c>
      <c r="AC12" s="2">
        <v>780.35427177157896</v>
      </c>
      <c r="AD12" s="2">
        <f t="shared" si="26"/>
        <v>452.428</v>
      </c>
      <c r="AE12" s="2">
        <f t="shared" si="11"/>
        <v>1821.0326823</v>
      </c>
      <c r="AF12" s="10">
        <f t="shared" si="27"/>
        <v>4188.0150000000003</v>
      </c>
      <c r="AG12" s="2">
        <f t="shared" si="28"/>
        <v>0.43481999999999998</v>
      </c>
      <c r="AH12" s="2">
        <v>476.52499999999998</v>
      </c>
      <c r="AI12" s="10">
        <f t="shared" si="29"/>
        <v>136.84444368774243</v>
      </c>
      <c r="AJ12" s="2">
        <v>2233.7123000000001</v>
      </c>
      <c r="AK12" s="2">
        <f t="shared" si="12"/>
        <v>5900.8966977593218</v>
      </c>
      <c r="AL12" s="7">
        <f t="shared" si="13"/>
        <v>22.677944797373367</v>
      </c>
      <c r="AO12" s="8">
        <f t="shared" si="32"/>
        <v>2027</v>
      </c>
      <c r="AP12" s="10">
        <v>7167.7848637658462</v>
      </c>
      <c r="AR12">
        <v>10086.07002747638</v>
      </c>
      <c r="AS12">
        <v>5578.9209193710831</v>
      </c>
      <c r="AT12" s="10">
        <f t="shared" si="0"/>
        <v>7832.4954734237317</v>
      </c>
      <c r="AV12" s="8">
        <f t="shared" si="30"/>
        <v>2028</v>
      </c>
      <c r="AW12" s="11">
        <v>4373586240</v>
      </c>
      <c r="AX12" s="12">
        <v>3244361570</v>
      </c>
      <c r="AY12" s="16"/>
      <c r="AZ12" s="15">
        <v>1466305790</v>
      </c>
      <c r="BA12" s="16">
        <v>3244361570</v>
      </c>
      <c r="BB12" s="16">
        <v>3244361570</v>
      </c>
      <c r="BC12" s="16"/>
      <c r="BD12" s="16">
        <f t="shared" si="2"/>
        <v>57510.980181457919</v>
      </c>
      <c r="BF12" s="16">
        <f t="shared" si="3"/>
        <v>64158.147789528761</v>
      </c>
      <c r="BG12" s="16"/>
      <c r="BH12" s="16">
        <f t="shared" si="4"/>
        <v>23254.885754029598</v>
      </c>
      <c r="BI12" s="16">
        <f t="shared" si="5"/>
        <v>32722.85798947321</v>
      </c>
      <c r="BJ12" s="16">
        <f t="shared" si="6"/>
        <v>8180.4040460259421</v>
      </c>
    </row>
    <row r="13" spans="1:62" x14ac:dyDescent="0.25">
      <c r="A13" s="8">
        <f t="shared" si="31"/>
        <v>2028</v>
      </c>
      <c r="B13" s="2">
        <f t="shared" si="14"/>
        <v>8</v>
      </c>
      <c r="D13" s="3">
        <v>6113722.7737079104</v>
      </c>
      <c r="E13" s="2">
        <v>1915.14435910311</v>
      </c>
      <c r="F13" s="2">
        <f t="shared" si="15"/>
        <v>1762.0889728</v>
      </c>
      <c r="G13" s="2">
        <f t="shared" si="16"/>
        <v>1621.2393410304001</v>
      </c>
      <c r="H13" s="2">
        <f t="shared" si="17"/>
        <v>3813.96288</v>
      </c>
      <c r="I13" s="2">
        <f t="shared" si="18"/>
        <v>0.42508000000000001</v>
      </c>
      <c r="J13" s="2">
        <f t="shared" si="19"/>
        <v>418.90195999999997</v>
      </c>
      <c r="K13" s="2">
        <f t="shared" si="20"/>
        <v>260.34723083233615</v>
      </c>
      <c r="L13" s="2">
        <v>1190.0630000000001</v>
      </c>
      <c r="M13" s="2">
        <f t="shared" si="7"/>
        <v>7167.7848637658462</v>
      </c>
      <c r="N13" s="7">
        <f t="shared" si="8"/>
        <v>43.821849558644104</v>
      </c>
      <c r="P13" s="4">
        <v>20658718.105267201</v>
      </c>
      <c r="Q13" s="2">
        <v>1864.2951027417701</v>
      </c>
      <c r="R13" s="2">
        <f t="shared" si="21"/>
        <v>705.76960000000008</v>
      </c>
      <c r="S13" s="2">
        <f t="shared" si="22"/>
        <v>1704.2911313664001</v>
      </c>
      <c r="T13" s="10">
        <f t="shared" si="23"/>
        <v>4009.3420799999999</v>
      </c>
      <c r="U13" s="2">
        <f t="shared" si="24"/>
        <v>0.42508000000000001</v>
      </c>
      <c r="V13" s="2">
        <v>861.97</v>
      </c>
      <c r="W13" s="10">
        <f t="shared" si="25"/>
        <v>276.56040260223506</v>
      </c>
      <c r="X13" s="2">
        <v>4873.8620000000001</v>
      </c>
      <c r="Y13" s="2">
        <f t="shared" si="9"/>
        <v>10286.748236710404</v>
      </c>
      <c r="Z13" s="7">
        <f t="shared" si="10"/>
        <v>212.51103204205469</v>
      </c>
      <c r="AB13" s="6">
        <v>3920899.6109036701</v>
      </c>
      <c r="AC13" s="2">
        <v>774.12617224292296</v>
      </c>
      <c r="AD13" s="2">
        <f t="shared" si="26"/>
        <v>444.73200000000003</v>
      </c>
      <c r="AE13" s="2">
        <f t="shared" si="11"/>
        <v>1816.8599328</v>
      </c>
      <c r="AF13" s="10">
        <f t="shared" si="27"/>
        <v>4274.16</v>
      </c>
      <c r="AG13" s="2">
        <f t="shared" si="28"/>
        <v>0.42508000000000001</v>
      </c>
      <c r="AH13" s="2">
        <v>476.52499999999998</v>
      </c>
      <c r="AI13" s="10">
        <f t="shared" si="29"/>
        <v>139.58133256149728</v>
      </c>
      <c r="AJ13" s="2">
        <v>2233.7123000000001</v>
      </c>
      <c r="AK13" s="2">
        <f t="shared" si="12"/>
        <v>5885.5367376044196</v>
      </c>
      <c r="AL13" s="7">
        <f t="shared" si="13"/>
        <v>23.076598704432428</v>
      </c>
      <c r="AO13" s="8">
        <f t="shared" si="32"/>
        <v>2028</v>
      </c>
      <c r="AP13" s="10">
        <v>7062.6852019530088</v>
      </c>
      <c r="AR13">
        <v>10008.438133051901</v>
      </c>
      <c r="AS13">
        <v>5530.6427488363697</v>
      </c>
      <c r="AT13" s="10">
        <f t="shared" si="0"/>
        <v>7769.5404409441353</v>
      </c>
      <c r="AV13" s="8">
        <f t="shared" si="30"/>
        <v>2029</v>
      </c>
      <c r="AW13" s="11">
        <v>4436895280</v>
      </c>
      <c r="AX13" s="12">
        <v>3243576210</v>
      </c>
      <c r="AY13" s="16"/>
      <c r="AZ13" s="15">
        <v>1495892580</v>
      </c>
      <c r="BA13" s="16">
        <v>3243576210</v>
      </c>
      <c r="BB13" s="16">
        <v>3243576210</v>
      </c>
      <c r="BC13" s="16"/>
      <c r="BD13" s="16">
        <f t="shared" si="2"/>
        <v>57380.995009967977</v>
      </c>
      <c r="BF13" s="16">
        <f t="shared" si="3"/>
        <v>63644.736978012908</v>
      </c>
      <c r="BG13" s="16"/>
      <c r="BH13" s="16">
        <f t="shared" si="4"/>
        <v>22908.357699773824</v>
      </c>
      <c r="BI13" s="16">
        <f t="shared" si="5"/>
        <v>32463.131827623962</v>
      </c>
      <c r="BJ13" s="16">
        <f t="shared" si="6"/>
        <v>8273.2474506151284</v>
      </c>
    </row>
    <row r="14" spans="1:62" x14ac:dyDescent="0.25">
      <c r="A14" s="8">
        <f t="shared" si="31"/>
        <v>2029</v>
      </c>
      <c r="B14" s="2">
        <f t="shared" si="14"/>
        <v>9</v>
      </c>
      <c r="D14" s="3">
        <v>6085792.9602217805</v>
      </c>
      <c r="E14" s="2">
        <v>1878.1549584357199</v>
      </c>
      <c r="F14" s="2">
        <f t="shared" si="15"/>
        <v>1731.5868544</v>
      </c>
      <c r="G14" s="2">
        <f t="shared" si="16"/>
        <v>1595.9785229015999</v>
      </c>
      <c r="H14" s="2">
        <f t="shared" si="17"/>
        <v>3842.5832399999999</v>
      </c>
      <c r="I14" s="2">
        <f t="shared" si="18"/>
        <v>0.41533999999999999</v>
      </c>
      <c r="J14" s="2">
        <f t="shared" si="19"/>
        <v>411.76157999999998</v>
      </c>
      <c r="K14" s="2">
        <f t="shared" si="20"/>
        <v>255.14028621568943</v>
      </c>
      <c r="L14" s="2">
        <v>1190.0630000000001</v>
      </c>
      <c r="M14" s="2">
        <f t="shared" si="7"/>
        <v>7062.6852019530088</v>
      </c>
      <c r="N14" s="7">
        <f t="shared" si="8"/>
        <v>42.982039882308165</v>
      </c>
      <c r="P14" s="4">
        <v>20898343.556221198</v>
      </c>
      <c r="Q14" s="2">
        <v>1834.2681329276299</v>
      </c>
      <c r="R14" s="2">
        <f t="shared" si="21"/>
        <v>693.56079999999997</v>
      </c>
      <c r="S14" s="2">
        <f t="shared" si="22"/>
        <v>1687.2709194455999</v>
      </c>
      <c r="T14" s="10">
        <f t="shared" si="23"/>
        <v>4062.3848399999997</v>
      </c>
      <c r="U14" s="2">
        <f t="shared" si="24"/>
        <v>0.41533999999999999</v>
      </c>
      <c r="V14" s="2">
        <v>861.97</v>
      </c>
      <c r="W14" s="10">
        <f t="shared" si="25"/>
        <v>279.3260066282574</v>
      </c>
      <c r="X14" s="2">
        <v>4873.8620000000001</v>
      </c>
      <c r="Y14" s="2">
        <f t="shared" si="9"/>
        <v>10230.257859001487</v>
      </c>
      <c r="Z14" s="7">
        <f t="shared" si="10"/>
        <v>213.79544340614501</v>
      </c>
      <c r="AB14" s="6">
        <v>4000014.66698991</v>
      </c>
      <c r="AC14" s="2">
        <v>768.05193625277298</v>
      </c>
      <c r="AD14" s="2">
        <f t="shared" si="26"/>
        <v>437.036</v>
      </c>
      <c r="AE14" s="2">
        <f t="shared" si="11"/>
        <v>1811.0090787000001</v>
      </c>
      <c r="AF14" s="10">
        <f t="shared" si="27"/>
        <v>4360.3050000000003</v>
      </c>
      <c r="AG14" s="2">
        <f t="shared" si="28"/>
        <v>0.41533999999999999</v>
      </c>
      <c r="AH14" s="2">
        <v>476.52499999999998</v>
      </c>
      <c r="AI14" s="10">
        <f t="shared" si="29"/>
        <v>142.37295921272724</v>
      </c>
      <c r="AJ14" s="2">
        <v>2233.7123000000001</v>
      </c>
      <c r="AK14" s="2">
        <f t="shared" si="12"/>
        <v>5868.7072741655011</v>
      </c>
      <c r="AL14" s="7">
        <f t="shared" si="13"/>
        <v>23.474915172932381</v>
      </c>
      <c r="AO14" s="8">
        <f t="shared" si="32"/>
        <v>2029</v>
      </c>
      <c r="AP14" s="10">
        <v>6958.0107891212156</v>
      </c>
      <c r="AR14">
        <v>9930.9064543552231</v>
      </c>
      <c r="AS14">
        <v>5482.421165429917</v>
      </c>
      <c r="AT14" s="10">
        <f t="shared" si="0"/>
        <v>7706.6638098925705</v>
      </c>
      <c r="AV14" s="8">
        <f t="shared" si="30"/>
        <v>2030</v>
      </c>
      <c r="AW14" s="11">
        <v>4503349570</v>
      </c>
      <c r="AX14" s="12">
        <v>3241391830</v>
      </c>
      <c r="AY14" s="16"/>
      <c r="AZ14" s="15">
        <v>1527454080</v>
      </c>
      <c r="BA14" s="16">
        <v>3241391830</v>
      </c>
      <c r="BB14" s="16">
        <v>3241391830</v>
      </c>
      <c r="BC14" s="16"/>
      <c r="BD14" s="16">
        <f t="shared" si="2"/>
        <v>57259.440479323624</v>
      </c>
      <c r="BF14" s="16">
        <f t="shared" si="3"/>
        <v>63117.744947964929</v>
      </c>
      <c r="BG14" s="16"/>
      <c r="BH14" s="16">
        <f t="shared" si="4"/>
        <v>22553.63932490936</v>
      </c>
      <c r="BI14" s="16">
        <f t="shared" si="5"/>
        <v>32189.959045641288</v>
      </c>
      <c r="BJ14" s="16">
        <f t="shared" si="6"/>
        <v>8374.1465774142816</v>
      </c>
    </row>
    <row r="15" spans="1:62" x14ac:dyDescent="0.25">
      <c r="A15" s="8">
        <f t="shared" si="31"/>
        <v>2030</v>
      </c>
      <c r="B15" s="2">
        <f t="shared" si="14"/>
        <v>10</v>
      </c>
      <c r="D15" s="3">
        <v>6089542.2332573002</v>
      </c>
      <c r="E15" s="2">
        <v>1842.04419246984</v>
      </c>
      <c r="F15" s="2">
        <f t="shared" si="15"/>
        <v>1701.084736</v>
      </c>
      <c r="G15" s="2">
        <f t="shared" si="16"/>
        <v>1570.16018016</v>
      </c>
      <c r="H15" s="2">
        <f t="shared" si="17"/>
        <v>3871.2035999999998</v>
      </c>
      <c r="I15" s="2">
        <f t="shared" si="18"/>
        <v>0.40560000000000002</v>
      </c>
      <c r="J15" s="2">
        <f t="shared" si="19"/>
        <v>404.62119999999999</v>
      </c>
      <c r="K15" s="2">
        <f t="shared" si="20"/>
        <v>250.03748049137565</v>
      </c>
      <c r="L15" s="2">
        <v>1190.0630000000001</v>
      </c>
      <c r="M15" s="2">
        <f t="shared" si="7"/>
        <v>6958.0107891212156</v>
      </c>
      <c r="N15" s="7">
        <f t="shared" si="8"/>
        <v>42.371100559813598</v>
      </c>
      <c r="P15" s="4">
        <v>21146286.654300001</v>
      </c>
      <c r="Q15" s="2">
        <v>1804.4777419112299</v>
      </c>
      <c r="R15" s="2">
        <f t="shared" si="21"/>
        <v>681.35200000000009</v>
      </c>
      <c r="S15" s="2">
        <f t="shared" si="22"/>
        <v>1669.2174345600001</v>
      </c>
      <c r="T15" s="10">
        <f t="shared" si="23"/>
        <v>4115.4276</v>
      </c>
      <c r="U15" s="2">
        <f t="shared" si="24"/>
        <v>0.40560000000000002</v>
      </c>
      <c r="V15" s="2">
        <v>861.97</v>
      </c>
      <c r="W15" s="10">
        <f t="shared" si="25"/>
        <v>282.11926669453999</v>
      </c>
      <c r="X15" s="2">
        <v>4873.8620000000001</v>
      </c>
      <c r="Y15" s="2">
        <f t="shared" si="9"/>
        <v>10172.998443165772</v>
      </c>
      <c r="Z15" s="7">
        <f t="shared" si="10"/>
        <v>215.12114121293106</v>
      </c>
      <c r="AB15" s="6">
        <v>4084410.07431354</v>
      </c>
      <c r="AC15" s="2">
        <v>762.13444068099204</v>
      </c>
      <c r="AD15" s="2">
        <f t="shared" si="26"/>
        <v>429.34000000000003</v>
      </c>
      <c r="AE15" s="2">
        <f t="shared" si="11"/>
        <v>1803.4801199999999</v>
      </c>
      <c r="AF15" s="10">
        <f t="shared" si="27"/>
        <v>4446.45</v>
      </c>
      <c r="AG15" s="2">
        <f t="shared" si="28"/>
        <v>0.40560000000000002</v>
      </c>
      <c r="AH15" s="2">
        <v>476.52499999999998</v>
      </c>
      <c r="AI15" s="10">
        <f t="shared" si="29"/>
        <v>145.22041839698178</v>
      </c>
      <c r="AJ15" s="2">
        <v>2233.7123000000001</v>
      </c>
      <c r="AK15" s="2">
        <f t="shared" si="12"/>
        <v>5850.4122790779738</v>
      </c>
      <c r="AL15" s="7">
        <f t="shared" si="13"/>
        <v>23.895482851553716</v>
      </c>
      <c r="AO15" s="8">
        <f t="shared" si="32"/>
        <v>2030</v>
      </c>
      <c r="AP15" s="10">
        <v>6853.7745480200983</v>
      </c>
      <c r="AR15">
        <v>9853.5096501869848</v>
      </c>
      <c r="AS15">
        <v>5434.2576585562756</v>
      </c>
      <c r="AT15" s="10">
        <f t="shared" si="0"/>
        <v>7643.8836543716297</v>
      </c>
      <c r="AV15" s="8">
        <f t="shared" si="30"/>
        <v>2031</v>
      </c>
      <c r="AW15" s="11">
        <v>4566965980</v>
      </c>
      <c r="AX15" s="12">
        <v>3239958920</v>
      </c>
      <c r="AY15" s="16"/>
      <c r="AZ15" s="15">
        <v>1558082520</v>
      </c>
      <c r="BA15" s="16">
        <v>3239958920</v>
      </c>
      <c r="BB15" s="16">
        <v>3239958920</v>
      </c>
      <c r="BC15" s="16"/>
      <c r="BD15" s="16">
        <f t="shared" si="2"/>
        <v>57115.304587120001</v>
      </c>
      <c r="BF15" s="16">
        <f t="shared" si="3"/>
        <v>62597.936333928759</v>
      </c>
      <c r="BG15" s="16"/>
      <c r="BH15" s="16">
        <f t="shared" si="4"/>
        <v>22205.947982526686</v>
      </c>
      <c r="BI15" s="16">
        <f t="shared" si="5"/>
        <v>31924.966484429402</v>
      </c>
      <c r="BJ15" s="16">
        <f t="shared" si="6"/>
        <v>8467.0218669726619</v>
      </c>
    </row>
    <row r="16" spans="1:62" x14ac:dyDescent="0.25">
      <c r="A16" s="8">
        <f t="shared" si="31"/>
        <v>2031</v>
      </c>
      <c r="B16" s="2">
        <f t="shared" si="14"/>
        <v>11</v>
      </c>
      <c r="D16" s="3">
        <v>6096641.2650624104</v>
      </c>
      <c r="E16" s="2">
        <v>1806.82706673295</v>
      </c>
      <c r="F16" s="2">
        <f t="shared" si="15"/>
        <v>1670.5826176</v>
      </c>
      <c r="G16" s="2">
        <f t="shared" si="16"/>
        <v>1543.7843128055999</v>
      </c>
      <c r="H16" s="2">
        <f t="shared" si="17"/>
        <v>3899.8239600000002</v>
      </c>
      <c r="I16" s="2">
        <f t="shared" si="18"/>
        <v>0.39585999999999999</v>
      </c>
      <c r="J16" s="2">
        <f t="shared" si="19"/>
        <v>397.48081999999999</v>
      </c>
      <c r="K16" s="2">
        <f t="shared" si="20"/>
        <v>245.03673088154812</v>
      </c>
      <c r="L16" s="2">
        <v>1190.0630000000001</v>
      </c>
      <c r="M16" s="2">
        <f t="shared" si="7"/>
        <v>6853.7745480200983</v>
      </c>
      <c r="N16" s="7">
        <f t="shared" si="8"/>
        <v>41.785004730893796</v>
      </c>
      <c r="P16" s="4">
        <v>21380694.438492</v>
      </c>
      <c r="Q16" s="2">
        <v>1774.9603267646701</v>
      </c>
      <c r="R16" s="2">
        <f t="shared" si="21"/>
        <v>669.14320000000009</v>
      </c>
      <c r="S16" s="2">
        <f t="shared" si="22"/>
        <v>1650.1306767095998</v>
      </c>
      <c r="T16" s="10">
        <f t="shared" si="23"/>
        <v>4168.4703599999993</v>
      </c>
      <c r="U16" s="2">
        <f t="shared" si="24"/>
        <v>0.39585999999999999</v>
      </c>
      <c r="V16" s="2">
        <v>861.97</v>
      </c>
      <c r="W16" s="10">
        <f t="shared" si="25"/>
        <v>284.94045936148541</v>
      </c>
      <c r="X16" s="2">
        <v>4873.8620000000001</v>
      </c>
      <c r="Y16" s="2">
        <f t="shared" si="9"/>
        <v>10115.006662835756</v>
      </c>
      <c r="Z16" s="7">
        <f t="shared" si="10"/>
        <v>216.26586670140199</v>
      </c>
      <c r="AB16" s="6">
        <v>4166310.4802327901</v>
      </c>
      <c r="AC16" s="2">
        <v>756.37598575232903</v>
      </c>
      <c r="AD16" s="2">
        <f t="shared" si="26"/>
        <v>421.64400000000001</v>
      </c>
      <c r="AE16" s="2">
        <f t="shared" si="11"/>
        <v>1794.2730567000001</v>
      </c>
      <c r="AF16" s="10">
        <f t="shared" si="27"/>
        <v>4532.5950000000003</v>
      </c>
      <c r="AG16" s="2">
        <f t="shared" si="28"/>
        <v>0.39585999999999999</v>
      </c>
      <c r="AH16" s="2">
        <v>476.52499999999998</v>
      </c>
      <c r="AI16" s="10">
        <f t="shared" si="29"/>
        <v>148.12482676492144</v>
      </c>
      <c r="AJ16" s="2">
        <v>2233.7123000000001</v>
      </c>
      <c r="AK16" s="2">
        <f t="shared" si="12"/>
        <v>5830.6551692172516</v>
      </c>
      <c r="AL16" s="7">
        <f t="shared" si="13"/>
        <v>24.292319738133326</v>
      </c>
      <c r="AO16" s="8">
        <f t="shared" si="32"/>
        <v>2031</v>
      </c>
      <c r="AP16" s="10">
        <v>6749.9863986862783</v>
      </c>
      <c r="AR16">
        <v>9776.2809918684761</v>
      </c>
      <c r="AS16">
        <v>5386.1531837659413</v>
      </c>
      <c r="AT16" s="10">
        <f t="shared" si="0"/>
        <v>7581.2170878172092</v>
      </c>
      <c r="AV16" s="8">
        <f t="shared" si="30"/>
        <v>2032</v>
      </c>
      <c r="AW16" s="11">
        <v>4628931860</v>
      </c>
      <c r="AX16" s="12">
        <v>3234981670</v>
      </c>
      <c r="AY16" s="16"/>
      <c r="AZ16" s="15">
        <v>1587191930</v>
      </c>
      <c r="BA16" s="16">
        <v>3234981670</v>
      </c>
      <c r="BB16" s="16">
        <v>3234981670</v>
      </c>
      <c r="BC16" s="16"/>
      <c r="BD16" s="16">
        <f t="shared" si="2"/>
        <v>56929.019587872921</v>
      </c>
      <c r="BF16" s="16">
        <f t="shared" si="3"/>
        <v>62011.030948980471</v>
      </c>
      <c r="BG16" s="16"/>
      <c r="BH16" s="16">
        <f t="shared" si="4"/>
        <v>21836.082272499421</v>
      </c>
      <c r="BI16" s="16">
        <f t="shared" si="5"/>
        <v>31626.089809463938</v>
      </c>
      <c r="BJ16" s="16">
        <f t="shared" si="6"/>
        <v>8548.8588670171102</v>
      </c>
    </row>
    <row r="17" spans="1:62" x14ac:dyDescent="0.25">
      <c r="A17" s="8">
        <f t="shared" si="31"/>
        <v>2032</v>
      </c>
      <c r="B17" s="2">
        <f t="shared" si="14"/>
        <v>12</v>
      </c>
      <c r="D17" s="3">
        <v>6089149.9792633196</v>
      </c>
      <c r="E17" s="2">
        <v>1772.5155423839601</v>
      </c>
      <c r="F17" s="2">
        <f t="shared" si="15"/>
        <v>1640.0804991999998</v>
      </c>
      <c r="G17" s="2">
        <f t="shared" si="16"/>
        <v>1516.8509208384</v>
      </c>
      <c r="H17" s="2">
        <f t="shared" si="17"/>
        <v>3928.4443200000001</v>
      </c>
      <c r="I17" s="2">
        <f t="shared" si="18"/>
        <v>0.38612000000000002</v>
      </c>
      <c r="J17" s="2">
        <f t="shared" si="19"/>
        <v>390.34043999999994</v>
      </c>
      <c r="K17" s="2">
        <f t="shared" si="20"/>
        <v>240.13599626391715</v>
      </c>
      <c r="L17" s="2">
        <v>1190.0630000000001</v>
      </c>
      <c r="M17" s="2">
        <f t="shared" si="7"/>
        <v>6749.9863986862783</v>
      </c>
      <c r="N17" s="7">
        <f t="shared" si="8"/>
        <v>41.10167953958824</v>
      </c>
      <c r="P17" s="4">
        <v>21614167.8805965</v>
      </c>
      <c r="Q17" s="2">
        <v>1745.7508623152801</v>
      </c>
      <c r="R17" s="2">
        <f t="shared" si="21"/>
        <v>656.9344000000001</v>
      </c>
      <c r="S17" s="2">
        <f t="shared" si="22"/>
        <v>1630.0106458943999</v>
      </c>
      <c r="T17" s="10">
        <f t="shared" si="23"/>
        <v>4221.5131199999996</v>
      </c>
      <c r="U17" s="2">
        <f t="shared" si="24"/>
        <v>0.38612000000000002</v>
      </c>
      <c r="V17" s="2">
        <v>861.97</v>
      </c>
      <c r="W17" s="10">
        <f t="shared" si="25"/>
        <v>287.78986395510026</v>
      </c>
      <c r="X17" s="2">
        <v>4873.8620000000001</v>
      </c>
      <c r="Y17" s="2">
        <f t="shared" si="9"/>
        <v>10056.317772164783</v>
      </c>
      <c r="Z17" s="7">
        <f t="shared" si="10"/>
        <v>217.35894058819579</v>
      </c>
      <c r="AB17" s="6">
        <v>4244148.9813046604</v>
      </c>
      <c r="AC17" s="2">
        <v>750.77832162107302</v>
      </c>
      <c r="AD17" s="2">
        <f t="shared" si="26"/>
        <v>413.94799999999998</v>
      </c>
      <c r="AE17" s="2">
        <f t="shared" si="11"/>
        <v>1783.3878887999999</v>
      </c>
      <c r="AF17" s="10">
        <f t="shared" si="27"/>
        <v>4618.74</v>
      </c>
      <c r="AG17" s="2">
        <f t="shared" si="28"/>
        <v>0.38612000000000002</v>
      </c>
      <c r="AH17" s="2">
        <v>476.52499999999998</v>
      </c>
      <c r="AI17" s="10">
        <f t="shared" si="29"/>
        <v>151.08732330021988</v>
      </c>
      <c r="AJ17" s="2">
        <v>2233.7123000000001</v>
      </c>
      <c r="AK17" s="2">
        <f t="shared" si="12"/>
        <v>5809.4388337212931</v>
      </c>
      <c r="AL17" s="7">
        <f t="shared" si="13"/>
        <v>24.656123908089963</v>
      </c>
      <c r="AO17" s="8">
        <f t="shared" si="32"/>
        <v>2032</v>
      </c>
      <c r="AP17" s="10">
        <v>6646.6533572562985</v>
      </c>
      <c r="AR17">
        <v>9699.2522134370338</v>
      </c>
      <c r="AS17">
        <v>5338.1081905026767</v>
      </c>
      <c r="AT17" s="10">
        <f t="shared" si="0"/>
        <v>7518.6802019698553</v>
      </c>
      <c r="AV17" s="8">
        <f t="shared" si="30"/>
        <v>2033</v>
      </c>
      <c r="AW17" s="11">
        <v>4690929120</v>
      </c>
      <c r="AX17" s="12">
        <v>3236213190</v>
      </c>
      <c r="AY17" s="16"/>
      <c r="AZ17" s="15">
        <v>1614777940</v>
      </c>
      <c r="BA17" s="16">
        <v>3236213190</v>
      </c>
      <c r="BB17" s="16">
        <v>3236213190</v>
      </c>
      <c r="BC17" s="16"/>
      <c r="BD17" s="16">
        <f t="shared" si="2"/>
        <v>56779.583167498495</v>
      </c>
      <c r="BF17" s="16">
        <f t="shared" si="3"/>
        <v>61518.694557729279</v>
      </c>
      <c r="BG17" s="16"/>
      <c r="BH17" s="16">
        <f t="shared" si="4"/>
        <v>21509.987264110616</v>
      </c>
      <c r="BI17" s="16">
        <f t="shared" si="5"/>
        <v>31388.847946261623</v>
      </c>
      <c r="BJ17" s="16">
        <f t="shared" si="6"/>
        <v>8619.85934735704</v>
      </c>
    </row>
    <row r="18" spans="1:62" x14ac:dyDescent="0.25">
      <c r="A18" s="8">
        <f t="shared" si="31"/>
        <v>2033</v>
      </c>
      <c r="B18" s="2">
        <f t="shared" si="14"/>
        <v>13</v>
      </c>
      <c r="D18" s="3">
        <v>6101973.2591777397</v>
      </c>
      <c r="E18" s="2">
        <v>1739.1186358592599</v>
      </c>
      <c r="F18" s="2">
        <f t="shared" si="15"/>
        <v>1609.5783807999999</v>
      </c>
      <c r="G18" s="2">
        <f t="shared" si="16"/>
        <v>1489.3600042584001</v>
      </c>
      <c r="H18" s="2">
        <f t="shared" si="17"/>
        <v>3957.06468</v>
      </c>
      <c r="I18" s="2">
        <f t="shared" si="18"/>
        <v>0.37638000000000005</v>
      </c>
      <c r="J18" s="2">
        <f t="shared" si="19"/>
        <v>383.20005999999995</v>
      </c>
      <c r="K18" s="2">
        <f t="shared" si="20"/>
        <v>235.3332763386388</v>
      </c>
      <c r="L18" s="2">
        <v>1190.0630000000001</v>
      </c>
      <c r="M18" s="2">
        <f t="shared" si="7"/>
        <v>6646.6533572562985</v>
      </c>
      <c r="N18" s="7">
        <f t="shared" si="8"/>
        <v>40.557701049001885</v>
      </c>
      <c r="P18" s="4">
        <v>21858689.272951402</v>
      </c>
      <c r="Q18" s="2">
        <v>1716.88275203631</v>
      </c>
      <c r="R18" s="2">
        <f t="shared" si="21"/>
        <v>644.72559999999999</v>
      </c>
      <c r="S18" s="2">
        <f t="shared" si="22"/>
        <v>1608.8573421144001</v>
      </c>
      <c r="T18" s="10">
        <f t="shared" si="23"/>
        <v>4274.5558799999999</v>
      </c>
      <c r="U18" s="2">
        <f t="shared" si="24"/>
        <v>0.37638000000000005</v>
      </c>
      <c r="V18" s="2">
        <v>861.97</v>
      </c>
      <c r="W18" s="10">
        <f t="shared" si="25"/>
        <v>290.66776259465126</v>
      </c>
      <c r="X18" s="2">
        <v>4873.8620000000001</v>
      </c>
      <c r="Y18" s="2">
        <f t="shared" si="9"/>
        <v>9996.9654567453617</v>
      </c>
      <c r="Z18" s="7">
        <f t="shared" si="10"/>
        <v>218.52056159142555</v>
      </c>
      <c r="AB18" s="6">
        <v>4317913.9405260999</v>
      </c>
      <c r="AC18" s="2">
        <v>745.34267644270597</v>
      </c>
      <c r="AD18" s="2">
        <f t="shared" si="26"/>
        <v>406.25200000000001</v>
      </c>
      <c r="AE18" s="2">
        <f t="shared" si="11"/>
        <v>1770.8246163000003</v>
      </c>
      <c r="AF18" s="10">
        <f t="shared" si="27"/>
        <v>4704.8850000000002</v>
      </c>
      <c r="AG18" s="2">
        <f t="shared" si="28"/>
        <v>0.37638000000000005</v>
      </c>
      <c r="AH18" s="2">
        <v>476.52499999999998</v>
      </c>
      <c r="AI18" s="10">
        <f t="shared" si="29"/>
        <v>154.10906976622428</v>
      </c>
      <c r="AJ18" s="2">
        <v>2233.7123000000001</v>
      </c>
      <c r="AK18" s="2">
        <f t="shared" si="12"/>
        <v>5786.7656625089312</v>
      </c>
      <c r="AL18" s="7">
        <f t="shared" si="13"/>
        <v>24.986756124705067</v>
      </c>
      <c r="AO18" s="8">
        <f t="shared" si="32"/>
        <v>2033</v>
      </c>
      <c r="AP18" s="10">
        <v>6543.7796488994154</v>
      </c>
      <c r="AR18">
        <v>9622.4533778859513</v>
      </c>
      <c r="AS18">
        <v>5290.1226509730332</v>
      </c>
      <c r="AT18" s="10">
        <f t="shared" si="0"/>
        <v>7456.2880144294923</v>
      </c>
      <c r="AV18" s="8">
        <f t="shared" si="30"/>
        <v>2034</v>
      </c>
      <c r="AW18" s="11">
        <v>4750524900</v>
      </c>
      <c r="AX18" s="12">
        <v>3235054850</v>
      </c>
      <c r="AY18" s="16"/>
      <c r="AZ18" s="15">
        <v>1637871870</v>
      </c>
      <c r="BA18" s="16">
        <v>3235054850</v>
      </c>
      <c r="BB18" s="16">
        <v>3235054850</v>
      </c>
      <c r="BC18" s="16"/>
      <c r="BD18" s="16">
        <f t="shared" si="2"/>
        <v>56590.76796462221</v>
      </c>
      <c r="BF18" s="16">
        <f t="shared" si="3"/>
        <v>60963.193638410739</v>
      </c>
      <c r="BG18" s="16"/>
      <c r="BH18" s="16">
        <f t="shared" si="4"/>
        <v>21169.486090503353</v>
      </c>
      <c r="BI18" s="16">
        <f t="shared" si="5"/>
        <v>31129.164469028827</v>
      </c>
      <c r="BJ18" s="16">
        <f t="shared" si="6"/>
        <v>8664.5430788785598</v>
      </c>
    </row>
    <row r="19" spans="1:62" x14ac:dyDescent="0.25">
      <c r="A19" s="8">
        <f t="shared" si="31"/>
        <v>2034</v>
      </c>
      <c r="B19" s="2">
        <f t="shared" si="14"/>
        <v>14</v>
      </c>
      <c r="D19" s="3">
        <v>6106233.9310969599</v>
      </c>
      <c r="E19" s="2">
        <v>1706.6425326219501</v>
      </c>
      <c r="F19" s="2">
        <f t="shared" si="15"/>
        <v>1579.0762623999999</v>
      </c>
      <c r="G19" s="2">
        <f t="shared" si="16"/>
        <v>1461.3115630656</v>
      </c>
      <c r="H19" s="2">
        <f t="shared" si="17"/>
        <v>3985.6850399999998</v>
      </c>
      <c r="I19" s="2">
        <f t="shared" si="18"/>
        <v>0.36664000000000002</v>
      </c>
      <c r="J19" s="2">
        <f t="shared" si="19"/>
        <v>376.05967999999996</v>
      </c>
      <c r="K19" s="2">
        <f t="shared" si="20"/>
        <v>230.62661081186602</v>
      </c>
      <c r="L19" s="2">
        <v>1190.0630000000001</v>
      </c>
      <c r="M19" s="2">
        <f t="shared" si="7"/>
        <v>6543.7796488994154</v>
      </c>
      <c r="N19" s="7">
        <f t="shared" si="8"/>
        <v>39.95784932973136</v>
      </c>
      <c r="P19" s="4">
        <v>22118066.122857299</v>
      </c>
      <c r="Q19" s="2">
        <v>1688.3876949682499</v>
      </c>
      <c r="R19" s="2">
        <f t="shared" si="21"/>
        <v>632.5168000000001</v>
      </c>
      <c r="S19" s="2">
        <f t="shared" si="22"/>
        <v>1586.6707653696001</v>
      </c>
      <c r="T19" s="10">
        <f t="shared" si="23"/>
        <v>4327.5986400000002</v>
      </c>
      <c r="U19" s="2">
        <f t="shared" si="24"/>
        <v>0.36664000000000002</v>
      </c>
      <c r="V19" s="2">
        <v>861.97</v>
      </c>
      <c r="W19" s="10">
        <f t="shared" si="25"/>
        <v>293.57444022059781</v>
      </c>
      <c r="X19" s="2">
        <v>4873.8620000000001</v>
      </c>
      <c r="Y19" s="2">
        <f t="shared" si="9"/>
        <v>9936.9817005584482</v>
      </c>
      <c r="Z19" s="7">
        <f t="shared" si="10"/>
        <v>219.78681831457473</v>
      </c>
      <c r="AB19" s="6">
        <v>4379667.09140631</v>
      </c>
      <c r="AC19" s="2">
        <v>740.06978556126205</v>
      </c>
      <c r="AD19" s="2">
        <f t="shared" si="26"/>
        <v>398.55600000000004</v>
      </c>
      <c r="AE19" s="2">
        <f t="shared" si="11"/>
        <v>1756.5832392</v>
      </c>
      <c r="AF19" s="10">
        <f t="shared" si="27"/>
        <v>4791.03</v>
      </c>
      <c r="AG19" s="2">
        <f t="shared" si="28"/>
        <v>0.36664000000000002</v>
      </c>
      <c r="AH19" s="2">
        <v>476.52499999999998</v>
      </c>
      <c r="AI19" s="10">
        <f t="shared" si="29"/>
        <v>157.19125116154876</v>
      </c>
      <c r="AJ19" s="2">
        <v>2233.7123000000001</v>
      </c>
      <c r="AK19" s="2">
        <f t="shared" si="12"/>
        <v>5762.6375759228104</v>
      </c>
      <c r="AL19" s="7">
        <f t="shared" si="13"/>
        <v>25.238434150970562</v>
      </c>
      <c r="AO19" s="8">
        <f t="shared" si="32"/>
        <v>2034</v>
      </c>
      <c r="AP19" s="10">
        <v>6441.3668327824389</v>
      </c>
      <c r="AR19">
        <v>9545.9127603642155</v>
      </c>
      <c r="AS19">
        <v>5242.1960897904801</v>
      </c>
      <c r="AT19" s="10">
        <f t="shared" si="0"/>
        <v>7394.0544250773473</v>
      </c>
      <c r="AV19" s="8">
        <f t="shared" si="30"/>
        <v>2035</v>
      </c>
      <c r="AW19" s="11">
        <v>4809473070</v>
      </c>
      <c r="AX19" s="12">
        <v>3235801140</v>
      </c>
      <c r="AY19" s="16"/>
      <c r="AZ19" s="15">
        <v>1659134200</v>
      </c>
      <c r="BA19" s="16">
        <v>3235801140</v>
      </c>
      <c r="BB19" s="16">
        <v>3235801140</v>
      </c>
      <c r="BC19" s="16"/>
      <c r="BD19" s="16">
        <f t="shared" si="2"/>
        <v>56404.487776199436</v>
      </c>
      <c r="BF19" s="16">
        <f t="shared" si="3"/>
        <v>60429.164348680337</v>
      </c>
      <c r="BG19" s="16"/>
      <c r="BH19" s="16">
        <f t="shared" si="4"/>
        <v>20842.982140675605</v>
      </c>
      <c r="BI19" s="16">
        <f t="shared" si="5"/>
        <v>30888.675392327073</v>
      </c>
      <c r="BJ19" s="16">
        <f t="shared" si="6"/>
        <v>8697.506815677656</v>
      </c>
    </row>
    <row r="20" spans="1:62" x14ac:dyDescent="0.25">
      <c r="A20" s="8">
        <f t="shared" si="31"/>
        <v>2035</v>
      </c>
      <c r="B20" s="2">
        <f t="shared" si="14"/>
        <v>15</v>
      </c>
      <c r="D20" s="3">
        <v>6108228.17733429</v>
      </c>
      <c r="E20" s="2">
        <v>1675.0907129268101</v>
      </c>
      <c r="F20" s="2">
        <f t="shared" si="15"/>
        <v>1548.5741439999999</v>
      </c>
      <c r="G20" s="2">
        <f t="shared" si="16"/>
        <v>1432.7055972600001</v>
      </c>
      <c r="H20" s="2">
        <f t="shared" si="17"/>
        <v>4014.3054000000002</v>
      </c>
      <c r="I20" s="2">
        <f t="shared" si="18"/>
        <v>0.3569</v>
      </c>
      <c r="J20" s="2">
        <f t="shared" si="19"/>
        <v>368.91929999999996</v>
      </c>
      <c r="K20" s="2">
        <f t="shared" si="20"/>
        <v>226.01407859562869</v>
      </c>
      <c r="L20" s="2">
        <v>1190.0630000000001</v>
      </c>
      <c r="M20" s="2">
        <f t="shared" si="7"/>
        <v>6441.3668327824389</v>
      </c>
      <c r="N20" s="7">
        <f t="shared" si="8"/>
        <v>39.345338388548228</v>
      </c>
      <c r="P20" s="4">
        <v>22385856.383609399</v>
      </c>
      <c r="Q20" s="2">
        <v>1660.29556958634</v>
      </c>
      <c r="R20" s="2">
        <f t="shared" si="21"/>
        <v>620.30799999999999</v>
      </c>
      <c r="S20" s="2">
        <f t="shared" si="22"/>
        <v>1563.4509156599997</v>
      </c>
      <c r="T20" s="10">
        <f t="shared" si="23"/>
        <v>4380.6413999999995</v>
      </c>
      <c r="U20" s="2">
        <f t="shared" si="24"/>
        <v>0.3569</v>
      </c>
      <c r="V20" s="2">
        <v>861.97</v>
      </c>
      <c r="W20" s="10">
        <f t="shared" si="25"/>
        <v>296.51018462280376</v>
      </c>
      <c r="X20" s="2">
        <v>4873.8620000000001</v>
      </c>
      <c r="Y20" s="2">
        <f t="shared" si="9"/>
        <v>9876.3966698691438</v>
      </c>
      <c r="Z20" s="7">
        <f t="shared" si="10"/>
        <v>221.09159743924877</v>
      </c>
      <c r="AB20" s="6">
        <v>4436522.5206629997</v>
      </c>
      <c r="AC20" s="2">
        <v>734.95992146494496</v>
      </c>
      <c r="AD20" s="2">
        <f t="shared" si="26"/>
        <v>390.86</v>
      </c>
      <c r="AE20" s="2">
        <f t="shared" si="11"/>
        <v>1740.6637575</v>
      </c>
      <c r="AF20" s="10">
        <f t="shared" si="27"/>
        <v>4877.1750000000002</v>
      </c>
      <c r="AG20" s="2">
        <f t="shared" si="28"/>
        <v>0.3569</v>
      </c>
      <c r="AH20" s="2">
        <v>476.52499999999998</v>
      </c>
      <c r="AI20" s="10">
        <f t="shared" si="29"/>
        <v>160.33507618477975</v>
      </c>
      <c r="AJ20" s="2">
        <v>2233.7123000000001</v>
      </c>
      <c r="AK20" s="2">
        <f t="shared" si="12"/>
        <v>5737.0560551497247</v>
      </c>
      <c r="AL20" s="7">
        <f t="shared" si="13"/>
        <v>25.452578390977784</v>
      </c>
      <c r="AO20" s="8">
        <f t="shared" si="32"/>
        <v>2035</v>
      </c>
      <c r="AP20" s="10">
        <v>6339.4139370002958</v>
      </c>
      <c r="AR20">
        <v>9469.6567489746376</v>
      </c>
      <c r="AS20">
        <v>5194.3276140728731</v>
      </c>
      <c r="AT20" s="10">
        <f t="shared" si="0"/>
        <v>7331.9921815237558</v>
      </c>
      <c r="AV20" s="8">
        <f t="shared" si="30"/>
        <v>2036</v>
      </c>
      <c r="AW20" s="11">
        <v>4868790880</v>
      </c>
      <c r="AX20" s="12">
        <v>3234649650</v>
      </c>
      <c r="AY20" s="16"/>
      <c r="AZ20" s="15">
        <v>1680337340</v>
      </c>
      <c r="BA20" s="16">
        <v>3234649650</v>
      </c>
      <c r="BB20" s="16">
        <v>3234649650</v>
      </c>
      <c r="BC20" s="16"/>
      <c r="BD20" s="16">
        <f t="shared" si="2"/>
        <v>56203.719738157299</v>
      </c>
      <c r="BF20" s="16">
        <f t="shared" si="3"/>
        <v>59865.027607333839</v>
      </c>
      <c r="BG20" s="16"/>
      <c r="BH20" s="16">
        <f t="shared" si="4"/>
        <v>20505.783072523129</v>
      </c>
      <c r="BI20" s="16">
        <f t="shared" si="5"/>
        <v>30631.02188869095</v>
      </c>
      <c r="BJ20" s="16">
        <f t="shared" si="6"/>
        <v>8728.222646119757</v>
      </c>
    </row>
    <row r="21" spans="1:62" x14ac:dyDescent="0.25">
      <c r="A21" s="8">
        <f t="shared" si="31"/>
        <v>2036</v>
      </c>
      <c r="B21" s="2">
        <f t="shared" si="14"/>
        <v>16</v>
      </c>
      <c r="D21" s="3">
        <v>6115102.1867861403</v>
      </c>
      <c r="E21" s="2">
        <v>1644.4640875349801</v>
      </c>
      <c r="F21" s="2">
        <f t="shared" si="15"/>
        <v>1518.0720256</v>
      </c>
      <c r="G21" s="2">
        <f t="shared" si="16"/>
        <v>1403.5421068416001</v>
      </c>
      <c r="H21" s="2">
        <f t="shared" si="17"/>
        <v>4042.9257600000001</v>
      </c>
      <c r="I21" s="2">
        <f t="shared" si="18"/>
        <v>0.34716000000000002</v>
      </c>
      <c r="J21" s="2">
        <f t="shared" si="19"/>
        <v>361.77891999999997</v>
      </c>
      <c r="K21" s="2">
        <f t="shared" si="20"/>
        <v>221.4937970237161</v>
      </c>
      <c r="L21" s="2">
        <v>1190.0630000000001</v>
      </c>
      <c r="M21" s="2">
        <f t="shared" si="7"/>
        <v>6339.4139370002958</v>
      </c>
      <c r="N21" s="7">
        <f t="shared" si="8"/>
        <v>38.766164029093048</v>
      </c>
      <c r="P21" s="4">
        <v>22656693.719074801</v>
      </c>
      <c r="Q21" s="2">
        <v>1632.6343352531201</v>
      </c>
      <c r="R21" s="2">
        <f t="shared" si="21"/>
        <v>608.0992</v>
      </c>
      <c r="S21" s="2">
        <f t="shared" si="22"/>
        <v>1539.1977929856</v>
      </c>
      <c r="T21" s="10">
        <f t="shared" si="23"/>
        <v>4433.6841599999998</v>
      </c>
      <c r="U21" s="2">
        <f t="shared" si="24"/>
        <v>0.34716000000000002</v>
      </c>
      <c r="V21" s="2">
        <v>861.97</v>
      </c>
      <c r="W21" s="10">
        <f t="shared" si="25"/>
        <v>299.4752864690318</v>
      </c>
      <c r="X21" s="2">
        <v>4873.8620000000001</v>
      </c>
      <c r="Y21" s="2">
        <f t="shared" si="9"/>
        <v>9815.2386147077523</v>
      </c>
      <c r="Z21" s="7">
        <f t="shared" si="10"/>
        <v>222.38085507306957</v>
      </c>
      <c r="AB21" s="6">
        <v>4493219.68362136</v>
      </c>
      <c r="AC21" s="2">
        <v>730.01292418884805</v>
      </c>
      <c r="AD21" s="2">
        <f t="shared" si="26"/>
        <v>383.16399999999999</v>
      </c>
      <c r="AE21" s="2">
        <f t="shared" si="11"/>
        <v>1723.0661712000001</v>
      </c>
      <c r="AF21" s="10">
        <f t="shared" si="27"/>
        <v>4963.32</v>
      </c>
      <c r="AG21" s="2">
        <f t="shared" si="28"/>
        <v>0.34716000000000002</v>
      </c>
      <c r="AH21" s="2">
        <v>476.52499999999998</v>
      </c>
      <c r="AI21" s="10">
        <f t="shared" si="29"/>
        <v>163.54177770847534</v>
      </c>
      <c r="AJ21" s="2">
        <v>2233.7123000000001</v>
      </c>
      <c r="AK21" s="2">
        <f t="shared" si="12"/>
        <v>5710.0221730973235</v>
      </c>
      <c r="AL21" s="7">
        <f t="shared" si="13"/>
        <v>25.656384022075304</v>
      </c>
      <c r="AO21" s="8">
        <f t="shared" si="32"/>
        <v>2036</v>
      </c>
      <c r="AP21" s="10">
        <v>6237.9176014583018</v>
      </c>
      <c r="AR21">
        <v>9393.7097635330647</v>
      </c>
      <c r="AS21">
        <v>5146.5159436997737</v>
      </c>
      <c r="AT21" s="10">
        <f t="shared" si="0"/>
        <v>7270.1128536164197</v>
      </c>
      <c r="AV21" s="8">
        <f t="shared" si="30"/>
        <v>2037</v>
      </c>
      <c r="AW21" s="11">
        <v>4928612200</v>
      </c>
      <c r="AX21" s="12">
        <v>3231763000</v>
      </c>
      <c r="AY21" s="16"/>
      <c r="AZ21" s="15">
        <v>1699751340</v>
      </c>
      <c r="BA21" s="16">
        <v>3231763000</v>
      </c>
      <c r="BB21" s="16">
        <v>3231763000</v>
      </c>
      <c r="BC21" s="16"/>
      <c r="BD21" s="16">
        <f t="shared" si="2"/>
        <v>55991.038207152393</v>
      </c>
      <c r="BF21" s="16">
        <f t="shared" si="3"/>
        <v>59265.51231960165</v>
      </c>
      <c r="BG21" s="16"/>
      <c r="BH21" s="16">
        <f t="shared" si="4"/>
        <v>20159.471301441688</v>
      </c>
      <c r="BI21" s="16">
        <f t="shared" si="5"/>
        <v>30358.243646524905</v>
      </c>
      <c r="BJ21" s="16">
        <f t="shared" si="6"/>
        <v>8747.7973716350552</v>
      </c>
    </row>
    <row r="22" spans="1:62" x14ac:dyDescent="0.25">
      <c r="A22" s="8">
        <f t="shared" si="31"/>
        <v>2037</v>
      </c>
      <c r="B22" s="2">
        <f t="shared" si="14"/>
        <v>17</v>
      </c>
      <c r="D22" s="3">
        <v>6117225.82270726</v>
      </c>
      <c r="E22" s="2">
        <v>1614.76114136466</v>
      </c>
      <c r="F22" s="2">
        <f t="shared" si="15"/>
        <v>1487.5699072</v>
      </c>
      <c r="G22" s="2">
        <f t="shared" si="16"/>
        <v>1373.8210918104</v>
      </c>
      <c r="H22" s="2">
        <f t="shared" si="17"/>
        <v>4071.54612</v>
      </c>
      <c r="I22" s="2">
        <f t="shared" si="18"/>
        <v>0.33742</v>
      </c>
      <c r="J22" s="2">
        <f t="shared" si="19"/>
        <v>354.63853999999998</v>
      </c>
      <c r="K22" s="2">
        <f t="shared" si="20"/>
        <v>217.06392108324178</v>
      </c>
      <c r="L22" s="2">
        <v>1190.0630000000001</v>
      </c>
      <c r="M22" s="2">
        <f t="shared" si="7"/>
        <v>6237.9176014583018</v>
      </c>
      <c r="N22" s="7">
        <f t="shared" si="8"/>
        <v>38.158750631560856</v>
      </c>
      <c r="P22" s="4">
        <v>22943822.393013999</v>
      </c>
      <c r="Q22" s="2">
        <v>1605.4299516189701</v>
      </c>
      <c r="R22" s="2">
        <f t="shared" si="21"/>
        <v>595.8904</v>
      </c>
      <c r="S22" s="2">
        <f t="shared" si="22"/>
        <v>1513.9113973463998</v>
      </c>
      <c r="T22" s="10">
        <f t="shared" si="23"/>
        <v>4486.7269199999992</v>
      </c>
      <c r="U22" s="2">
        <f t="shared" si="24"/>
        <v>0.33742</v>
      </c>
      <c r="V22" s="2">
        <v>861.97</v>
      </c>
      <c r="W22" s="10">
        <f t="shared" si="25"/>
        <v>302.47003933372213</v>
      </c>
      <c r="X22" s="2">
        <v>4873.8620000000001</v>
      </c>
      <c r="Y22" s="2">
        <f t="shared" si="9"/>
        <v>9753.5337882990934</v>
      </c>
      <c r="Z22" s="7">
        <f t="shared" si="10"/>
        <v>223.78334694299539</v>
      </c>
      <c r="AB22" s="6">
        <v>4545132.6856687795</v>
      </c>
      <c r="AC22" s="2">
        <v>725.22823187143001</v>
      </c>
      <c r="AD22" s="2">
        <f t="shared" si="26"/>
        <v>375.46800000000002</v>
      </c>
      <c r="AE22" s="2">
        <f t="shared" si="11"/>
        <v>1703.7904803000001</v>
      </c>
      <c r="AF22" s="10">
        <f t="shared" si="27"/>
        <v>5049.4650000000001</v>
      </c>
      <c r="AG22" s="2">
        <f t="shared" si="28"/>
        <v>0.33742</v>
      </c>
      <c r="AH22" s="2">
        <v>476.52499999999998</v>
      </c>
      <c r="AI22" s="10">
        <f t="shared" si="29"/>
        <v>166.81261326264485</v>
      </c>
      <c r="AJ22" s="2">
        <v>2233.7123000000001</v>
      </c>
      <c r="AK22" s="2">
        <f t="shared" si="12"/>
        <v>5681.5366254340743</v>
      </c>
      <c r="AL22" s="7">
        <f t="shared" si="13"/>
        <v>25.82333782108471</v>
      </c>
      <c r="AO22" s="8">
        <f t="shared" si="32"/>
        <v>2037</v>
      </c>
      <c r="AP22" s="10">
        <v>6136.8722267712465</v>
      </c>
      <c r="AR22">
        <v>9318.094192383136</v>
      </c>
      <c r="AS22">
        <v>5098.7594414649629</v>
      </c>
      <c r="AT22" s="10">
        <f t="shared" si="0"/>
        <v>7208.4268169240495</v>
      </c>
      <c r="AV22" s="8">
        <f t="shared" si="30"/>
        <v>2038</v>
      </c>
      <c r="AW22" s="11">
        <v>4987703020</v>
      </c>
      <c r="AX22" s="12">
        <v>3228231460</v>
      </c>
      <c r="AY22" s="16"/>
      <c r="AZ22" s="15">
        <v>1717103660</v>
      </c>
      <c r="BA22" s="16">
        <v>3228231460</v>
      </c>
      <c r="BB22" s="16">
        <v>3228231460</v>
      </c>
      <c r="BC22" s="16"/>
      <c r="BD22" s="16">
        <f t="shared" si="2"/>
        <v>55764.736192684264</v>
      </c>
      <c r="BF22" s="16">
        <f t="shared" si="3"/>
        <v>58647.307305956769</v>
      </c>
      <c r="BG22" s="16"/>
      <c r="BH22" s="16">
        <f t="shared" si="4"/>
        <v>19811.243988463193</v>
      </c>
      <c r="BI22" s="16">
        <f t="shared" si="5"/>
        <v>30080.96481909453</v>
      </c>
      <c r="BJ22" s="16">
        <f t="shared" si="6"/>
        <v>8755.0984983990438</v>
      </c>
    </row>
    <row r="23" spans="1:62" x14ac:dyDescent="0.25">
      <c r="A23" s="8">
        <f t="shared" si="31"/>
        <v>2038</v>
      </c>
      <c r="B23" s="2">
        <f t="shared" si="14"/>
        <v>18</v>
      </c>
      <c r="D23" s="3">
        <v>6114714.9097749796</v>
      </c>
      <c r="E23" s="2">
        <v>1585.9780831432699</v>
      </c>
      <c r="F23" s="2">
        <f t="shared" si="15"/>
        <v>1457.0677888</v>
      </c>
      <c r="G23" s="2">
        <f t="shared" si="16"/>
        <v>1343.5425521663999</v>
      </c>
      <c r="H23" s="2">
        <f t="shared" si="17"/>
        <v>4100.1664799999999</v>
      </c>
      <c r="I23" s="2">
        <f t="shared" si="18"/>
        <v>0.32767999999999997</v>
      </c>
      <c r="J23" s="2">
        <f t="shared" si="19"/>
        <v>347.49815999999998</v>
      </c>
      <c r="K23" s="2">
        <f t="shared" si="20"/>
        <v>212.72264266157694</v>
      </c>
      <c r="L23" s="2">
        <v>1190.0630000000001</v>
      </c>
      <c r="M23" s="2">
        <f t="shared" si="7"/>
        <v>6136.8722267712465</v>
      </c>
      <c r="N23" s="7">
        <f t="shared" si="8"/>
        <v>37.525224104422122</v>
      </c>
      <c r="P23" s="4">
        <v>23240410.113911498</v>
      </c>
      <c r="Q23" s="2">
        <v>1578.7063160653699</v>
      </c>
      <c r="R23" s="2">
        <f t="shared" si="21"/>
        <v>583.6816</v>
      </c>
      <c r="S23" s="2">
        <f t="shared" si="22"/>
        <v>1487.5917287423997</v>
      </c>
      <c r="T23" s="10">
        <f t="shared" si="23"/>
        <v>4539.7696799999994</v>
      </c>
      <c r="U23" s="2">
        <f t="shared" si="24"/>
        <v>0.32767999999999997</v>
      </c>
      <c r="V23" s="2">
        <v>861.97</v>
      </c>
      <c r="W23" s="10">
        <f t="shared" si="25"/>
        <v>305.49473972705937</v>
      </c>
      <c r="X23" s="2">
        <v>4873.8620000000001</v>
      </c>
      <c r="Y23" s="2">
        <f t="shared" si="9"/>
        <v>9691.3063845348297</v>
      </c>
      <c r="Z23" s="7">
        <f t="shared" si="10"/>
        <v>225.22993491615833</v>
      </c>
      <c r="AB23" s="6">
        <v>4591532.7838346502</v>
      </c>
      <c r="AC23" s="2">
        <v>720.60491120018605</v>
      </c>
      <c r="AD23" s="2">
        <f t="shared" si="26"/>
        <v>367.77199999999999</v>
      </c>
      <c r="AE23" s="2">
        <f t="shared" si="11"/>
        <v>1682.8366847999998</v>
      </c>
      <c r="AF23" s="10">
        <f t="shared" si="27"/>
        <v>5135.6099999999997</v>
      </c>
      <c r="AG23" s="2">
        <f t="shared" si="28"/>
        <v>0.32767999999999997</v>
      </c>
      <c r="AH23" s="2">
        <v>476.52499999999998</v>
      </c>
      <c r="AI23" s="10">
        <f t="shared" si="29"/>
        <v>170.14886552789775</v>
      </c>
      <c r="AJ23" s="2">
        <v>2233.7123000000001</v>
      </c>
      <c r="AK23" s="2">
        <f t="shared" si="12"/>
        <v>5651.599761528083</v>
      </c>
      <c r="AL23" s="7">
        <f t="shared" si="13"/>
        <v>25.949505586168286</v>
      </c>
      <c r="AO23" s="8">
        <f t="shared" si="32"/>
        <v>2038</v>
      </c>
      <c r="AP23" s="10">
        <v>6036.2701273451858</v>
      </c>
      <c r="AR23">
        <v>9242.8303471044819</v>
      </c>
      <c r="AS23">
        <v>5051.056142888463</v>
      </c>
      <c r="AT23" s="10">
        <f t="shared" si="0"/>
        <v>7146.9432449964725</v>
      </c>
      <c r="AV23" s="8">
        <f t="shared" si="30"/>
        <v>2039</v>
      </c>
      <c r="AW23" s="11">
        <v>5045590620</v>
      </c>
      <c r="AX23" s="12">
        <v>3224059250</v>
      </c>
      <c r="AY23" s="16"/>
      <c r="AZ23" s="15">
        <v>1733682260</v>
      </c>
      <c r="BA23" s="16">
        <v>3224059250</v>
      </c>
      <c r="BB23" s="16">
        <v>3224059250</v>
      </c>
      <c r="BC23" s="16"/>
      <c r="BD23" s="16">
        <f t="shared" si="2"/>
        <v>55521.842338192488</v>
      </c>
      <c r="BF23" s="16">
        <f t="shared" si="3"/>
        <v>58017.651645518592</v>
      </c>
      <c r="BG23" s="16"/>
      <c r="BH23" s="16">
        <f t="shared" si="4"/>
        <v>19461.292539565926</v>
      </c>
      <c r="BI23" s="16">
        <f t="shared" si="5"/>
        <v>29799.432676762914</v>
      </c>
      <c r="BJ23" s="16">
        <f t="shared" si="6"/>
        <v>8756.9264291897543</v>
      </c>
    </row>
    <row r="24" spans="1:62" x14ac:dyDescent="0.25">
      <c r="A24" s="8">
        <f t="shared" si="31"/>
        <v>2039</v>
      </c>
      <c r="B24" s="2">
        <f t="shared" si="14"/>
        <v>19</v>
      </c>
      <c r="D24" s="3">
        <v>6113600.3717533704</v>
      </c>
      <c r="E24" s="2">
        <v>1558.10899922724</v>
      </c>
      <c r="F24" s="2">
        <f t="shared" si="15"/>
        <v>1426.5656704</v>
      </c>
      <c r="G24" s="2">
        <f t="shared" si="16"/>
        <v>1312.7064879095999</v>
      </c>
      <c r="H24" s="2">
        <f t="shared" si="17"/>
        <v>4128.7868399999998</v>
      </c>
      <c r="I24" s="2">
        <f t="shared" si="18"/>
        <v>0.31794</v>
      </c>
      <c r="J24" s="2">
        <f t="shared" si="19"/>
        <v>340.35777999999999</v>
      </c>
      <c r="K24" s="2">
        <f t="shared" si="20"/>
        <v>208.46818980834539</v>
      </c>
      <c r="L24" s="2">
        <v>1190.0630000000001</v>
      </c>
      <c r="M24" s="2">
        <f t="shared" si="7"/>
        <v>6036.2701273451858</v>
      </c>
      <c r="N24" s="7">
        <f t="shared" si="8"/>
        <v>36.903343294541287</v>
      </c>
      <c r="P24" s="4">
        <v>23533946.0011876</v>
      </c>
      <c r="Q24" s="2">
        <v>1552.4852190290401</v>
      </c>
      <c r="R24" s="2">
        <f t="shared" si="21"/>
        <v>571.47280000000001</v>
      </c>
      <c r="S24" s="2">
        <f t="shared" si="22"/>
        <v>1460.2387871735998</v>
      </c>
      <c r="T24" s="10">
        <f t="shared" si="23"/>
        <v>4592.8124399999997</v>
      </c>
      <c r="U24" s="2">
        <f t="shared" si="24"/>
        <v>0.31794</v>
      </c>
      <c r="V24" s="2">
        <v>861.97</v>
      </c>
      <c r="W24" s="10">
        <f t="shared" si="25"/>
        <v>308.54968712432998</v>
      </c>
      <c r="X24" s="2">
        <v>4873.8620000000001</v>
      </c>
      <c r="Y24" s="2">
        <f t="shared" si="9"/>
        <v>9628.5784933269715</v>
      </c>
      <c r="Z24" s="7">
        <f t="shared" si="10"/>
        <v>226.59844633015319</v>
      </c>
      <c r="AB24" s="6">
        <v>4635863.93361523</v>
      </c>
      <c r="AC24" s="2">
        <v>716.141687510981</v>
      </c>
      <c r="AD24" s="2">
        <f t="shared" si="26"/>
        <v>360.07600000000002</v>
      </c>
      <c r="AE24" s="2">
        <f t="shared" si="11"/>
        <v>1660.2047847000001</v>
      </c>
      <c r="AF24" s="10">
        <f t="shared" si="27"/>
        <v>5221.7550000000001</v>
      </c>
      <c r="AG24" s="2">
        <f t="shared" si="28"/>
        <v>0.31794</v>
      </c>
      <c r="AH24" s="2">
        <v>476.52499999999998</v>
      </c>
      <c r="AI24" s="10">
        <f t="shared" si="29"/>
        <v>173.55184283845571</v>
      </c>
      <c r="AJ24" s="2">
        <v>2233.7123000000001</v>
      </c>
      <c r="AK24" s="2">
        <f t="shared" si="12"/>
        <v>5620.2116150494367</v>
      </c>
      <c r="AL24" s="7">
        <f t="shared" si="13"/>
        <v>26.054536325493089</v>
      </c>
      <c r="AO24" s="8">
        <f t="shared" si="32"/>
        <v>2039</v>
      </c>
      <c r="AP24" s="10">
        <v>5936.1016869269897</v>
      </c>
      <c r="AR24">
        <v>9167.9364347144001</v>
      </c>
      <c r="AS24">
        <v>5003.4037854812896</v>
      </c>
      <c r="AT24" s="10">
        <f t="shared" si="0"/>
        <v>7085.6701100978444</v>
      </c>
      <c r="AV24" s="8">
        <f t="shared" si="30"/>
        <v>2040</v>
      </c>
      <c r="AW24" s="11">
        <v>5104176930</v>
      </c>
      <c r="AX24" s="12">
        <v>3221099790</v>
      </c>
      <c r="AY24" s="16"/>
      <c r="AZ24" s="15">
        <v>1750155690</v>
      </c>
      <c r="BA24" s="16">
        <v>3221099790</v>
      </c>
      <c r="BB24" s="16">
        <v>3221099790</v>
      </c>
      <c r="BC24" s="16"/>
      <c r="BD24" s="16">
        <f t="shared" si="2"/>
        <v>55287.289806731147</v>
      </c>
      <c r="BF24" s="16">
        <f t="shared" si="3"/>
        <v>57408.349626298696</v>
      </c>
      <c r="BG24" s="16"/>
      <c r="BH24" s="16">
        <f t="shared" si="4"/>
        <v>19120.775897179174</v>
      </c>
      <c r="BI24" s="16">
        <f t="shared" si="5"/>
        <v>29530.838124591901</v>
      </c>
      <c r="BJ24" s="16">
        <f t="shared" si="6"/>
        <v>8756.7356045276174</v>
      </c>
    </row>
    <row r="25" spans="1:62" x14ac:dyDescent="0.25">
      <c r="A25" s="8">
        <f t="shared" si="31"/>
        <v>2040</v>
      </c>
      <c r="B25" s="2">
        <f t="shared" si="14"/>
        <v>20</v>
      </c>
      <c r="D25" s="3">
        <v>6116754.1384138903</v>
      </c>
      <c r="E25" s="2">
        <v>1531.14600987481</v>
      </c>
      <c r="F25" s="2">
        <f t="shared" si="15"/>
        <v>1396.0635520000001</v>
      </c>
      <c r="G25" s="2">
        <f t="shared" si="16"/>
        <v>1281.31289904</v>
      </c>
      <c r="H25" s="2">
        <f t="shared" si="17"/>
        <v>4157.4071999999996</v>
      </c>
      <c r="I25" s="2">
        <f t="shared" si="18"/>
        <v>0.30820000000000003</v>
      </c>
      <c r="J25" s="2">
        <f t="shared" si="19"/>
        <v>333.2174</v>
      </c>
      <c r="K25" s="2">
        <f t="shared" si="20"/>
        <v>204.29882601217847</v>
      </c>
      <c r="L25" s="2">
        <v>1190.0630000000001</v>
      </c>
      <c r="M25" s="2">
        <f t="shared" si="7"/>
        <v>5936.1016869269897</v>
      </c>
      <c r="N25" s="7">
        <f t="shared" si="8"/>
        <v>36.309674559556342</v>
      </c>
      <c r="P25" s="4">
        <v>23833194.132605799</v>
      </c>
      <c r="Q25" s="2">
        <v>1526.7863168072199</v>
      </c>
      <c r="R25" s="2">
        <f t="shared" si="21"/>
        <v>559.26400000000001</v>
      </c>
      <c r="S25" s="2">
        <f t="shared" si="22"/>
        <v>1431.8525726400001</v>
      </c>
      <c r="T25" s="10">
        <f t="shared" si="23"/>
        <v>4645.8552</v>
      </c>
      <c r="U25" s="2">
        <f t="shared" si="24"/>
        <v>0.30820000000000003</v>
      </c>
      <c r="V25" s="2">
        <v>861.97</v>
      </c>
      <c r="W25" s="10">
        <f t="shared" si="25"/>
        <v>311.6351839955733</v>
      </c>
      <c r="X25" s="2">
        <v>4873.8620000000001</v>
      </c>
      <c r="Y25" s="2">
        <f t="shared" si="9"/>
        <v>9565.3700734427948</v>
      </c>
      <c r="Z25" s="7">
        <f t="shared" si="10"/>
        <v>227.97332191057993</v>
      </c>
      <c r="AB25" s="6">
        <v>4679913.8474123999</v>
      </c>
      <c r="AC25" s="2">
        <v>711.83697433435702</v>
      </c>
      <c r="AD25" s="2">
        <f t="shared" si="26"/>
        <v>352.38</v>
      </c>
      <c r="AE25" s="2">
        <f t="shared" si="11"/>
        <v>1635.8947800000001</v>
      </c>
      <c r="AF25" s="10">
        <f t="shared" si="27"/>
        <v>5307.9</v>
      </c>
      <c r="AG25" s="2">
        <f t="shared" si="28"/>
        <v>0.30820000000000003</v>
      </c>
      <c r="AH25" s="2">
        <v>476.52499999999998</v>
      </c>
      <c r="AI25" s="10">
        <f t="shared" si="29"/>
        <v>177.02287969522482</v>
      </c>
      <c r="AJ25" s="2">
        <v>2233.7123000000001</v>
      </c>
      <c r="AK25" s="2">
        <f t="shared" si="12"/>
        <v>5587.371934029582</v>
      </c>
      <c r="AL25" s="7">
        <f t="shared" si="13"/>
        <v>26.148419284708442</v>
      </c>
      <c r="AO25" s="8">
        <f t="shared" si="32"/>
        <v>2040</v>
      </c>
      <c r="AP25" s="10">
        <v>5836.3555150390039</v>
      </c>
      <c r="AR25">
        <v>9093.4285467455175</v>
      </c>
      <c r="AS25">
        <v>4955.7998372842148</v>
      </c>
      <c r="AT25" s="10">
        <f t="shared" si="0"/>
        <v>7024.6141920148657</v>
      </c>
      <c r="AV25" s="8">
        <f t="shared" si="30"/>
        <v>2041</v>
      </c>
      <c r="AW25" s="11">
        <v>5157800960</v>
      </c>
      <c r="AX25" s="12">
        <v>3216649120</v>
      </c>
      <c r="AY25" s="16"/>
      <c r="AZ25" s="15">
        <v>1764130320</v>
      </c>
      <c r="BA25" s="16">
        <v>3216649120</v>
      </c>
      <c r="BB25" s="16">
        <v>3216649120</v>
      </c>
      <c r="BC25" s="16"/>
      <c r="BD25" s="16">
        <f t="shared" si="2"/>
        <v>55005.06965466126</v>
      </c>
      <c r="BF25" s="16">
        <f t="shared" si="3"/>
        <v>56766.553516933353</v>
      </c>
      <c r="BG25" s="16"/>
      <c r="BH25" s="16">
        <f t="shared" si="4"/>
        <v>18773.507831457358</v>
      </c>
      <c r="BI25" s="16">
        <f t="shared" si="5"/>
        <v>29250.368932671849</v>
      </c>
      <c r="BJ25" s="16">
        <f t="shared" si="6"/>
        <v>8742.6767528041491</v>
      </c>
    </row>
    <row r="26" spans="1:62" x14ac:dyDescent="0.25">
      <c r="A26" s="8">
        <f t="shared" si="31"/>
        <v>2041</v>
      </c>
      <c r="B26" s="2">
        <f t="shared" si="14"/>
        <v>21</v>
      </c>
      <c r="D26" s="3">
        <v>6135869.1006422304</v>
      </c>
      <c r="E26" s="2">
        <v>1505.07942638947</v>
      </c>
      <c r="F26" s="2">
        <f t="shared" si="15"/>
        <v>1365.5614335999999</v>
      </c>
      <c r="G26" s="2">
        <f t="shared" si="16"/>
        <v>1249.3617855576001</v>
      </c>
      <c r="H26" s="2">
        <f t="shared" si="17"/>
        <v>4186.0275600000004</v>
      </c>
      <c r="I26" s="2">
        <f t="shared" si="18"/>
        <v>0.29846</v>
      </c>
      <c r="J26" s="2">
        <f t="shared" si="19"/>
        <v>326.07701999999995</v>
      </c>
      <c r="K26" s="2">
        <f t="shared" si="20"/>
        <v>200.21284949193489</v>
      </c>
      <c r="L26" s="2">
        <v>1190.0630000000001</v>
      </c>
      <c r="M26" s="2">
        <f t="shared" si="7"/>
        <v>5836.3555150390039</v>
      </c>
      <c r="N26" s="7">
        <f t="shared" si="8"/>
        <v>35.811113465090692</v>
      </c>
      <c r="P26" s="4">
        <v>24114937.074833799</v>
      </c>
      <c r="Q26" s="2">
        <v>1501.62712122688</v>
      </c>
      <c r="R26" s="2">
        <f t="shared" si="21"/>
        <v>547.05520000000001</v>
      </c>
      <c r="S26" s="2">
        <f t="shared" si="22"/>
        <v>1402.4330851415998</v>
      </c>
      <c r="T26" s="10">
        <f t="shared" si="23"/>
        <v>4698.8979599999993</v>
      </c>
      <c r="U26" s="2">
        <f t="shared" si="24"/>
        <v>0.29846</v>
      </c>
      <c r="V26" s="2">
        <v>861.97</v>
      </c>
      <c r="W26" s="10">
        <f t="shared" si="25"/>
        <v>314.75153583552901</v>
      </c>
      <c r="X26" s="2">
        <v>4873.8620000000001</v>
      </c>
      <c r="Y26" s="2">
        <f t="shared" si="9"/>
        <v>9501.6989422040097</v>
      </c>
      <c r="Z26" s="7">
        <f t="shared" si="10"/>
        <v>229.13287209526456</v>
      </c>
      <c r="AB26" s="6">
        <v>4717281.9839153998</v>
      </c>
      <c r="AC26" s="2">
        <v>707.68890221022104</v>
      </c>
      <c r="AD26" s="2">
        <f t="shared" si="26"/>
        <v>344.68399999999997</v>
      </c>
      <c r="AE26" s="2">
        <f t="shared" si="11"/>
        <v>1609.9066706999999</v>
      </c>
      <c r="AF26" s="10">
        <f t="shared" si="27"/>
        <v>5394.0450000000001</v>
      </c>
      <c r="AG26" s="2">
        <f t="shared" si="28"/>
        <v>0.29846</v>
      </c>
      <c r="AH26" s="2">
        <v>476.52499999999998</v>
      </c>
      <c r="AI26" s="10">
        <f t="shared" si="29"/>
        <v>180.56333728912932</v>
      </c>
      <c r="AJ26" s="2">
        <v>2233.7123000000001</v>
      </c>
      <c r="AK26" s="2">
        <f t="shared" si="12"/>
        <v>5553.0802101993513</v>
      </c>
      <c r="AL26" s="7">
        <f t="shared" si="13"/>
        <v>26.195445230810538</v>
      </c>
      <c r="AO26" s="8">
        <f t="shared" si="32"/>
        <v>2041</v>
      </c>
      <c r="AP26" s="10">
        <v>5737.0186028580465</v>
      </c>
      <c r="AR26">
        <v>9019.3206643906633</v>
      </c>
      <c r="AS26">
        <v>4908.2415245289403</v>
      </c>
      <c r="AT26" s="10">
        <f t="shared" si="0"/>
        <v>6963.7810944598023</v>
      </c>
      <c r="AV26" s="8">
        <f t="shared" si="30"/>
        <v>2042</v>
      </c>
      <c r="AW26" s="11">
        <v>5206228230</v>
      </c>
      <c r="AX26" s="12">
        <v>3210728260</v>
      </c>
      <c r="AY26" s="16"/>
      <c r="AZ26" s="15">
        <v>1777336320</v>
      </c>
      <c r="BA26" s="16">
        <v>3210728260</v>
      </c>
      <c r="BB26" s="16">
        <v>3210728260</v>
      </c>
      <c r="BC26" s="16"/>
      <c r="BD26" s="16">
        <f t="shared" si="2"/>
        <v>54675.041477858969</v>
      </c>
      <c r="BF26" s="16">
        <f t="shared" si="3"/>
        <v>56102.191428380575</v>
      </c>
      <c r="BG26" s="16"/>
      <c r="BH26" s="16">
        <f t="shared" si="4"/>
        <v>18420.007756342045</v>
      </c>
      <c r="BI26" s="16">
        <f t="shared" si="5"/>
        <v>28958.587743161079</v>
      </c>
      <c r="BJ26" s="16">
        <f t="shared" si="6"/>
        <v>8723.5959288774557</v>
      </c>
    </row>
    <row r="27" spans="1:62" x14ac:dyDescent="0.25">
      <c r="A27" s="8">
        <f t="shared" si="31"/>
        <v>2042</v>
      </c>
      <c r="B27" s="2">
        <f t="shared" si="14"/>
        <v>22</v>
      </c>
      <c r="D27" s="3">
        <v>6146949.2500330303</v>
      </c>
      <c r="E27" s="2">
        <v>1479.89790769355</v>
      </c>
      <c r="F27" s="2">
        <f t="shared" si="15"/>
        <v>1335.0593152000001</v>
      </c>
      <c r="G27" s="2">
        <f t="shared" si="16"/>
        <v>1216.8531474624001</v>
      </c>
      <c r="H27" s="2">
        <f t="shared" si="17"/>
        <v>4214.6479200000003</v>
      </c>
      <c r="I27" s="2">
        <f t="shared" si="18"/>
        <v>0.28871999999999998</v>
      </c>
      <c r="J27" s="2">
        <f t="shared" si="19"/>
        <v>318.93664000000001</v>
      </c>
      <c r="K27" s="2">
        <f t="shared" si="20"/>
        <v>196.2085925020962</v>
      </c>
      <c r="L27" s="2">
        <v>1190.0630000000001</v>
      </c>
      <c r="M27" s="2">
        <f t="shared" si="7"/>
        <v>5737.0186028580465</v>
      </c>
      <c r="N27" s="7">
        <f t="shared" si="8"/>
        <v>35.265162198263809</v>
      </c>
      <c r="P27" s="4">
        <v>24365214.311736301</v>
      </c>
      <c r="Q27" s="2">
        <v>1477.0230053693101</v>
      </c>
      <c r="R27" s="2">
        <f t="shared" si="21"/>
        <v>534.84640000000013</v>
      </c>
      <c r="S27" s="2">
        <f t="shared" si="22"/>
        <v>1371.9803246783997</v>
      </c>
      <c r="T27" s="10">
        <f t="shared" si="23"/>
        <v>4751.9407199999996</v>
      </c>
      <c r="U27" s="2">
        <f t="shared" si="24"/>
        <v>0.28871999999999998</v>
      </c>
      <c r="V27" s="2">
        <v>861.97</v>
      </c>
      <c r="W27" s="10">
        <f t="shared" si="25"/>
        <v>317.8990511938843</v>
      </c>
      <c r="X27" s="2">
        <v>4873.8620000000001</v>
      </c>
      <c r="Y27" s="2">
        <f t="shared" si="9"/>
        <v>9437.5807812415951</v>
      </c>
      <c r="Z27" s="7">
        <f t="shared" si="10"/>
        <v>229.94867831927519</v>
      </c>
      <c r="AB27" s="6">
        <v>4752594.8158921497</v>
      </c>
      <c r="AC27" s="2">
        <v>703.695346619426</v>
      </c>
      <c r="AD27" s="2">
        <f t="shared" si="26"/>
        <v>336.988</v>
      </c>
      <c r="AE27" s="2">
        <f t="shared" si="11"/>
        <v>1582.2404567999999</v>
      </c>
      <c r="AF27" s="10">
        <f t="shared" si="27"/>
        <v>5480.1900000000005</v>
      </c>
      <c r="AG27" s="2">
        <f t="shared" si="28"/>
        <v>0.28871999999999998</v>
      </c>
      <c r="AH27" s="2">
        <v>476.52499999999998</v>
      </c>
      <c r="AI27" s="10">
        <f t="shared" si="29"/>
        <v>184.17460403491191</v>
      </c>
      <c r="AJ27" s="2">
        <v>2233.7123000000001</v>
      </c>
      <c r="AK27" s="2">
        <f t="shared" si="12"/>
        <v>5517.3357074543383</v>
      </c>
      <c r="AL27" s="7">
        <f t="shared" si="13"/>
        <v>26.221661080784134</v>
      </c>
      <c r="AO27" s="8">
        <f t="shared" si="32"/>
        <v>2042</v>
      </c>
      <c r="AP27" s="10">
        <v>5638.0764772457833</v>
      </c>
      <c r="AR27">
        <v>8945.6246787409673</v>
      </c>
      <c r="AS27">
        <v>4860.7258582957793</v>
      </c>
      <c r="AT27" s="10">
        <f t="shared" si="0"/>
        <v>6903.1752685183728</v>
      </c>
      <c r="AV27" s="8">
        <f t="shared" si="30"/>
        <v>2043</v>
      </c>
      <c r="AW27" s="11">
        <v>5254354420</v>
      </c>
      <c r="AX27" s="12">
        <v>3204348880</v>
      </c>
      <c r="AY27" s="16"/>
      <c r="AZ27" s="15">
        <v>1790515250</v>
      </c>
      <c r="BA27" s="16">
        <v>3204348880</v>
      </c>
      <c r="BB27" s="16">
        <v>3204348880</v>
      </c>
      <c r="BC27" s="16"/>
      <c r="BD27" s="16">
        <f t="shared" si="2"/>
        <v>54338.093529391066</v>
      </c>
      <c r="BF27" s="16">
        <f t="shared" si="3"/>
        <v>55434.470240788774</v>
      </c>
      <c r="BG27" s="16"/>
      <c r="BH27" s="16">
        <f t="shared" si="4"/>
        <v>18066.364045216873</v>
      </c>
      <c r="BI27" s="16">
        <f t="shared" si="5"/>
        <v>28664.902420223978</v>
      </c>
      <c r="BJ27" s="16">
        <f t="shared" si="6"/>
        <v>8703.2037753479308</v>
      </c>
    </row>
    <row r="28" spans="1:62" x14ac:dyDescent="0.25">
      <c r="A28" s="8">
        <f t="shared" si="31"/>
        <v>2043</v>
      </c>
      <c r="B28" s="2">
        <f t="shared" si="14"/>
        <v>23</v>
      </c>
      <c r="D28" s="3">
        <v>6156086.8489897503</v>
      </c>
      <c r="E28" s="2">
        <v>1455.5886150393301</v>
      </c>
      <c r="F28" s="2">
        <f t="shared" si="15"/>
        <v>1304.5571967999999</v>
      </c>
      <c r="G28" s="2">
        <f t="shared" si="16"/>
        <v>1183.7869847544</v>
      </c>
      <c r="H28" s="2">
        <f t="shared" si="17"/>
        <v>4243.2682800000002</v>
      </c>
      <c r="I28" s="2">
        <f t="shared" si="18"/>
        <v>0.27898000000000001</v>
      </c>
      <c r="J28" s="2">
        <f t="shared" si="19"/>
        <v>311.79625999999996</v>
      </c>
      <c r="K28" s="2">
        <f t="shared" si="20"/>
        <v>192.28442065205428</v>
      </c>
      <c r="L28" s="2">
        <v>1190.0630000000001</v>
      </c>
      <c r="M28" s="2">
        <f t="shared" si="7"/>
        <v>5638.0764772457833</v>
      </c>
      <c r="N28" s="7">
        <f t="shared" si="8"/>
        <v>34.708488455171228</v>
      </c>
      <c r="P28" s="4">
        <v>24613544.5700165</v>
      </c>
      <c r="Q28" s="2">
        <v>1452.98722437633</v>
      </c>
      <c r="R28" s="2">
        <f t="shared" si="21"/>
        <v>522.63760000000002</v>
      </c>
      <c r="S28" s="2">
        <f t="shared" si="22"/>
        <v>1340.4942912504</v>
      </c>
      <c r="T28" s="10">
        <f t="shared" si="23"/>
        <v>4804.9834799999999</v>
      </c>
      <c r="U28" s="2">
        <f t="shared" si="24"/>
        <v>0.27898000000000001</v>
      </c>
      <c r="V28" s="2">
        <v>861.97</v>
      </c>
      <c r="W28" s="10">
        <f t="shared" si="25"/>
        <v>321.07804170582313</v>
      </c>
      <c r="X28" s="2">
        <v>4873.8620000000001</v>
      </c>
      <c r="Y28" s="2">
        <f t="shared" si="9"/>
        <v>9373.029157332554</v>
      </c>
      <c r="Z28" s="7">
        <f t="shared" si="10"/>
        <v>230.70347092006901</v>
      </c>
      <c r="AB28" s="6">
        <v>4787835.2615233799</v>
      </c>
      <c r="AC28" s="2">
        <v>699.85395490645499</v>
      </c>
      <c r="AD28" s="2">
        <f t="shared" si="26"/>
        <v>329.29200000000003</v>
      </c>
      <c r="AE28" s="2">
        <f t="shared" si="11"/>
        <v>1552.8961383000001</v>
      </c>
      <c r="AF28" s="10">
        <f t="shared" si="27"/>
        <v>5566.335</v>
      </c>
      <c r="AG28" s="2">
        <f t="shared" si="28"/>
        <v>0.27898000000000001</v>
      </c>
      <c r="AH28" s="2">
        <v>476.52499999999998</v>
      </c>
      <c r="AI28" s="10">
        <f t="shared" si="29"/>
        <v>187.85809611561015</v>
      </c>
      <c r="AJ28" s="2">
        <v>2233.7123000000001</v>
      </c>
      <c r="AK28" s="2">
        <f t="shared" si="12"/>
        <v>5480.1374893220664</v>
      </c>
      <c r="AL28" s="7">
        <f t="shared" si="13"/>
        <v>26.237995509372393</v>
      </c>
      <c r="AO28" s="8">
        <f t="shared" si="32"/>
        <v>2043</v>
      </c>
      <c r="AP28" s="10">
        <v>5539.5133517876438</v>
      </c>
      <c r="AR28">
        <v>8872.3504250071364</v>
      </c>
      <c r="AS28">
        <v>4813.2496600660697</v>
      </c>
      <c r="AT28" s="10">
        <f t="shared" si="0"/>
        <v>6842.8000425366026</v>
      </c>
      <c r="AV28" s="8">
        <f>AV27+1</f>
        <v>2044</v>
      </c>
      <c r="AW28" s="11">
        <v>5297864140</v>
      </c>
      <c r="AX28" s="12">
        <v>3199617490</v>
      </c>
      <c r="AY28" s="16"/>
      <c r="AZ28" s="15">
        <v>1801753750</v>
      </c>
      <c r="BA28" s="16">
        <v>3199617490</v>
      </c>
      <c r="BB28" s="16">
        <v>3199617490</v>
      </c>
      <c r="BC28" s="16"/>
      <c r="BD28" s="16">
        <f t="shared" si="2"/>
        <v>53976.548769013403</v>
      </c>
      <c r="BF28" s="16">
        <f t="shared" si="3"/>
        <v>54784.742028440298</v>
      </c>
      <c r="BG28" s="16"/>
      <c r="BH28" s="16">
        <f t="shared" si="4"/>
        <v>17724.32380646827</v>
      </c>
      <c r="BI28" s="16">
        <f t="shared" si="5"/>
        <v>28388.127597261766</v>
      </c>
      <c r="BJ28" s="16">
        <f t="shared" si="6"/>
        <v>8672.2906247102674</v>
      </c>
    </row>
    <row r="29" spans="1:62" x14ac:dyDescent="0.25">
      <c r="A29" s="8">
        <f>A28+1</f>
        <v>2044</v>
      </c>
      <c r="B29" s="2">
        <f t="shared" si="14"/>
        <v>24</v>
      </c>
      <c r="D29" s="3">
        <v>6186686.2383463802</v>
      </c>
      <c r="E29" s="2">
        <v>1432.13736371503</v>
      </c>
      <c r="F29" s="2">
        <f t="shared" si="15"/>
        <v>1274.0550784</v>
      </c>
      <c r="G29" s="2">
        <f t="shared" si="16"/>
        <v>1150.1632974336003</v>
      </c>
      <c r="H29" s="2">
        <f t="shared" si="17"/>
        <v>4271.8886400000001</v>
      </c>
      <c r="I29" s="2">
        <f t="shared" si="18"/>
        <v>0.26924000000000003</v>
      </c>
      <c r="J29" s="2">
        <f t="shared" si="19"/>
        <v>304.65587999999997</v>
      </c>
      <c r="K29" s="2">
        <f t="shared" si="20"/>
        <v>188.43873223901318</v>
      </c>
      <c r="L29" s="2">
        <v>1190.0630000000001</v>
      </c>
      <c r="M29" s="2">
        <f t="shared" si="7"/>
        <v>5539.5133517876438</v>
      </c>
      <c r="N29" s="7">
        <f t="shared" si="8"/>
        <v>34.271231020640649</v>
      </c>
      <c r="P29" s="4">
        <v>24842859.218660198</v>
      </c>
      <c r="Q29" s="2">
        <v>1429.5309502283201</v>
      </c>
      <c r="R29" s="2">
        <f t="shared" si="21"/>
        <v>510.42880000000002</v>
      </c>
      <c r="S29" s="2">
        <f t="shared" si="22"/>
        <v>1307.9749848576</v>
      </c>
      <c r="T29" s="10">
        <f t="shared" si="23"/>
        <v>4858.0262399999992</v>
      </c>
      <c r="U29" s="2">
        <f t="shared" si="24"/>
        <v>0.26924000000000003</v>
      </c>
      <c r="V29" s="2">
        <v>861.97</v>
      </c>
      <c r="W29" s="10">
        <f t="shared" si="25"/>
        <v>324.28882212288136</v>
      </c>
      <c r="X29" s="2">
        <v>4873.8620000000001</v>
      </c>
      <c r="Y29" s="2">
        <f t="shared" si="9"/>
        <v>9308.0555572088015</v>
      </c>
      <c r="Z29" s="7">
        <f t="shared" si="10"/>
        <v>231.23871380720595</v>
      </c>
      <c r="AB29" s="6">
        <v>4817886.9969772501</v>
      </c>
      <c r="AC29" s="2">
        <v>696.16217209153297</v>
      </c>
      <c r="AD29" s="2">
        <f t="shared" si="26"/>
        <v>321.596</v>
      </c>
      <c r="AE29" s="2">
        <f t="shared" si="11"/>
        <v>1521.8737152000001</v>
      </c>
      <c r="AF29" s="10">
        <f t="shared" si="27"/>
        <v>5652.48</v>
      </c>
      <c r="AG29" s="2">
        <f t="shared" si="28"/>
        <v>0.26924000000000003</v>
      </c>
      <c r="AH29" s="2">
        <v>476.52499999999998</v>
      </c>
      <c r="AI29" s="10">
        <f t="shared" si="29"/>
        <v>191.61525803792236</v>
      </c>
      <c r="AJ29" s="2">
        <v>2233.7123000000001</v>
      </c>
      <c r="AK29" s="2">
        <f t="shared" si="12"/>
        <v>5441.4844453294563</v>
      </c>
      <c r="AL29" s="7">
        <f t="shared" si="13"/>
        <v>26.216457153406754</v>
      </c>
      <c r="AO29" s="8">
        <f>AO28+1</f>
        <v>2044</v>
      </c>
      <c r="AP29" s="10">
        <v>5441.3122738467337</v>
      </c>
      <c r="AR29">
        <v>8799.5057295069291</v>
      </c>
      <c r="AS29">
        <v>4765.8095860899766</v>
      </c>
      <c r="AT29" s="10">
        <f t="shared" si="0"/>
        <v>6782.6576577984524</v>
      </c>
      <c r="AV29" s="8">
        <f t="shared" si="30"/>
        <v>2045</v>
      </c>
      <c r="AW29" s="11">
        <v>5336211240</v>
      </c>
      <c r="AX29" s="12">
        <v>3193330800</v>
      </c>
      <c r="AY29" s="16"/>
      <c r="AZ29" s="15">
        <v>1810823390</v>
      </c>
      <c r="BA29" s="16">
        <v>3193330800</v>
      </c>
      <c r="BB29" s="16">
        <v>3193330800</v>
      </c>
      <c r="BC29" s="16"/>
      <c r="BD29" s="16">
        <f t="shared" si="2"/>
        <v>53569.604107108986</v>
      </c>
      <c r="BF29" s="16">
        <f t="shared" si="3"/>
        <v>54105.682218081696</v>
      </c>
      <c r="BG29" s="16"/>
      <c r="BH29" s="16">
        <f t="shared" si="4"/>
        <v>17375.910076492808</v>
      </c>
      <c r="BI29" s="16">
        <f t="shared" si="5"/>
        <v>28099.732670810947</v>
      </c>
      <c r="BJ29" s="16">
        <f t="shared" si="6"/>
        <v>8630.0394707779487</v>
      </c>
    </row>
    <row r="30" spans="1:62" x14ac:dyDescent="0.25">
      <c r="A30" s="8">
        <f t="shared" si="31"/>
        <v>2045</v>
      </c>
      <c r="B30" s="2">
        <f t="shared" si="14"/>
        <v>25</v>
      </c>
      <c r="D30" s="3">
        <v>6194902.4397186097</v>
      </c>
      <c r="E30" s="2">
        <v>1409.5287707524999</v>
      </c>
      <c r="F30" s="2">
        <f t="shared" si="15"/>
        <v>1243.55296</v>
      </c>
      <c r="G30" s="2">
        <f t="shared" si="16"/>
        <v>1115.9820855000003</v>
      </c>
      <c r="H30" s="2">
        <f t="shared" si="17"/>
        <v>4300.509</v>
      </c>
      <c r="I30" s="2">
        <f t="shared" si="18"/>
        <v>0.25950000000000006</v>
      </c>
      <c r="J30" s="2">
        <f t="shared" si="19"/>
        <v>297.51549999999997</v>
      </c>
      <c r="K30" s="2">
        <f t="shared" si="20"/>
        <v>184.6699575942329</v>
      </c>
      <c r="L30" s="2">
        <v>1190.0630000000001</v>
      </c>
      <c r="M30" s="2">
        <f t="shared" si="7"/>
        <v>5441.3122738467337</v>
      </c>
      <c r="N30" s="7">
        <f t="shared" si="8"/>
        <v>33.708398680523942</v>
      </c>
      <c r="P30" s="4">
        <v>25050900.595447998</v>
      </c>
      <c r="Q30" s="2">
        <v>1406.6633192773199</v>
      </c>
      <c r="R30" s="2">
        <f t="shared" si="21"/>
        <v>498.22</v>
      </c>
      <c r="S30" s="2">
        <f t="shared" si="22"/>
        <v>1274.4224055000002</v>
      </c>
      <c r="T30" s="10">
        <f t="shared" si="23"/>
        <v>4911.0689999999995</v>
      </c>
      <c r="U30" s="2">
        <f t="shared" si="24"/>
        <v>0.25950000000000006</v>
      </c>
      <c r="V30" s="2">
        <v>861.97</v>
      </c>
      <c r="W30" s="10">
        <f t="shared" si="25"/>
        <v>327.53171034411019</v>
      </c>
      <c r="X30" s="2">
        <v>4873.8620000000001</v>
      </c>
      <c r="Y30" s="2">
        <f t="shared" si="9"/>
        <v>9242.6694351214319</v>
      </c>
      <c r="Z30" s="7">
        <f t="shared" si="10"/>
        <v>231.5371932558125</v>
      </c>
      <c r="AB30" s="6">
        <v>4842139.2092113504</v>
      </c>
      <c r="AC30" s="2">
        <v>692.61726549292996</v>
      </c>
      <c r="AD30" s="2">
        <f t="shared" si="26"/>
        <v>313.89999999999998</v>
      </c>
      <c r="AE30" s="2">
        <f t="shared" si="11"/>
        <v>1489.1731875000003</v>
      </c>
      <c r="AF30" s="10">
        <f t="shared" si="27"/>
        <v>5738.625</v>
      </c>
      <c r="AG30" s="2">
        <f t="shared" si="28"/>
        <v>0.25950000000000006</v>
      </c>
      <c r="AH30" s="2">
        <v>476.52499999999998</v>
      </c>
      <c r="AI30" s="10">
        <f t="shared" si="29"/>
        <v>195.4475631986808</v>
      </c>
      <c r="AJ30" s="2">
        <v>2233.7123000000001</v>
      </c>
      <c r="AK30" s="2">
        <f t="shared" si="12"/>
        <v>5401.3753161916102</v>
      </c>
      <c r="AL30" s="7">
        <f t="shared" si="13"/>
        <v>26.15421120219775</v>
      </c>
      <c r="AO30" s="8">
        <f t="shared" si="32"/>
        <v>2045</v>
      </c>
      <c r="AP30" s="10">
        <v>5343.455266785998</v>
      </c>
      <c r="AR30">
        <v>8727.0964681233454</v>
      </c>
      <c r="AS30">
        <v>4718.4021505107949</v>
      </c>
      <c r="AT30" s="10">
        <f t="shared" si="0"/>
        <v>6722.7493093170706</v>
      </c>
      <c r="AV30" s="8">
        <f t="shared" si="30"/>
        <v>2046</v>
      </c>
      <c r="AW30" s="11">
        <v>5371930570</v>
      </c>
      <c r="AX30" s="12">
        <v>3181494550</v>
      </c>
      <c r="AY30" s="16"/>
      <c r="AZ30" s="15">
        <v>1819839610</v>
      </c>
      <c r="BA30" s="16">
        <v>3181494550</v>
      </c>
      <c r="BB30" s="16">
        <v>3181494550</v>
      </c>
      <c r="BC30" s="16"/>
      <c r="BD30" s="16">
        <f t="shared" si="2"/>
        <v>53114.316338615201</v>
      </c>
      <c r="BF30" s="16">
        <f t="shared" si="3"/>
        <v>53352.118789515851</v>
      </c>
      <c r="BG30" s="16"/>
      <c r="BH30" s="16">
        <f t="shared" si="4"/>
        <v>17000.17380944845</v>
      </c>
      <c r="BI30" s="16">
        <f t="shared" si="5"/>
        <v>27765.209850658674</v>
      </c>
      <c r="BJ30" s="16">
        <f t="shared" si="6"/>
        <v>8586.7351294087257</v>
      </c>
    </row>
    <row r="31" spans="1:62" x14ac:dyDescent="0.25">
      <c r="A31" s="8">
        <f t="shared" si="31"/>
        <v>2046</v>
      </c>
      <c r="B31" s="2">
        <f t="shared" si="14"/>
        <v>26</v>
      </c>
      <c r="D31" s="3">
        <v>6213310.0092196697</v>
      </c>
      <c r="E31" s="2">
        <v>1387.74639779005</v>
      </c>
      <c r="F31" s="2">
        <f t="shared" si="15"/>
        <v>1213.0508415999998</v>
      </c>
      <c r="G31" s="2">
        <f t="shared" si="16"/>
        <v>1081.2433489536002</v>
      </c>
      <c r="H31" s="2">
        <f t="shared" si="17"/>
        <v>4329.1293599999999</v>
      </c>
      <c r="I31" s="2">
        <f t="shared" si="18"/>
        <v>0.24976000000000004</v>
      </c>
      <c r="J31" s="2">
        <f t="shared" si="19"/>
        <v>290.37511999999992</v>
      </c>
      <c r="K31" s="2">
        <f t="shared" si="20"/>
        <v>180.97655844234825</v>
      </c>
      <c r="L31" s="2">
        <v>1190.0630000000001</v>
      </c>
      <c r="M31" s="2">
        <f t="shared" si="7"/>
        <v>5343.455266785998</v>
      </c>
      <c r="N31" s="7">
        <f t="shared" si="8"/>
        <v>33.200544092939005</v>
      </c>
      <c r="P31" s="4">
        <v>25240649.0761506</v>
      </c>
      <c r="Q31" s="2">
        <v>1384.39149123993</v>
      </c>
      <c r="R31" s="2">
        <f t="shared" si="21"/>
        <v>486.01120000000003</v>
      </c>
      <c r="S31" s="2">
        <f t="shared" si="22"/>
        <v>1239.8365531776001</v>
      </c>
      <c r="T31" s="10">
        <f t="shared" si="23"/>
        <v>4964.1117599999998</v>
      </c>
      <c r="U31" s="2">
        <f t="shared" si="24"/>
        <v>0.24976000000000004</v>
      </c>
      <c r="V31" s="2">
        <v>861.97</v>
      </c>
      <c r="W31" s="10">
        <f t="shared" si="25"/>
        <v>330.80702744755132</v>
      </c>
      <c r="X31" s="2">
        <v>4873.8620000000001</v>
      </c>
      <c r="Y31" s="2">
        <f t="shared" si="9"/>
        <v>9176.8782718650818</v>
      </c>
      <c r="Z31" s="7">
        <f t="shared" si="10"/>
        <v>231.63036407469789</v>
      </c>
      <c r="AB31" s="6">
        <v>4866248.56808828</v>
      </c>
      <c r="AC31" s="2">
        <v>689.21634810068895</v>
      </c>
      <c r="AD31" s="2">
        <f t="shared" si="26"/>
        <v>306.20399999999995</v>
      </c>
      <c r="AE31" s="2">
        <f t="shared" si="11"/>
        <v>1454.7945552000003</v>
      </c>
      <c r="AF31" s="10">
        <f t="shared" si="27"/>
        <v>5824.77</v>
      </c>
      <c r="AG31" s="2">
        <f t="shared" si="28"/>
        <v>0.24976000000000004</v>
      </c>
      <c r="AH31" s="2">
        <v>476.52499999999998</v>
      </c>
      <c r="AI31" s="10">
        <f t="shared" si="29"/>
        <v>199.35651446265442</v>
      </c>
      <c r="AJ31" s="2">
        <v>2233.7123000000001</v>
      </c>
      <c r="AK31" s="2">
        <f t="shared" si="12"/>
        <v>5359.8087177633442</v>
      </c>
      <c r="AL31" s="7">
        <f t="shared" si="13"/>
        <v>26.082161498042954</v>
      </c>
      <c r="AO31" s="8">
        <f t="shared" si="32"/>
        <v>2046</v>
      </c>
      <c r="AP31" s="10">
        <v>5245.9234666528209</v>
      </c>
      <c r="AR31">
        <v>8655.1266348882673</v>
      </c>
      <c r="AS31">
        <v>4671.0237472056015</v>
      </c>
      <c r="AT31" s="10">
        <f t="shared" si="0"/>
        <v>6663.0751910469344</v>
      </c>
      <c r="AV31" s="8">
        <f t="shared" si="30"/>
        <v>2047</v>
      </c>
      <c r="AW31" s="11">
        <v>5406319050</v>
      </c>
      <c r="AX31" s="12">
        <v>3175529800</v>
      </c>
      <c r="AY31" s="16"/>
      <c r="AZ31" s="15">
        <v>1830119980</v>
      </c>
      <c r="BA31" s="16">
        <v>3175529800</v>
      </c>
      <c r="BB31" s="16">
        <v>3175529800</v>
      </c>
      <c r="BC31" s="16"/>
      <c r="BD31" s="16">
        <f t="shared" si="2"/>
        <v>52681.296633814767</v>
      </c>
      <c r="BF31" s="16">
        <f t="shared" si="3"/>
        <v>52691.732735552185</v>
      </c>
      <c r="BG31" s="16"/>
      <c r="BH31" s="16">
        <f t="shared" si="4"/>
        <v>16658.586296875339</v>
      </c>
      <c r="BI31" s="16">
        <f t="shared" si="5"/>
        <v>27484.612551861414</v>
      </c>
      <c r="BJ31" s="16">
        <f t="shared" si="6"/>
        <v>8548.5338868154413</v>
      </c>
    </row>
    <row r="32" spans="1:62" x14ac:dyDescent="0.25">
      <c r="A32" s="8">
        <f t="shared" si="31"/>
        <v>2047</v>
      </c>
      <c r="B32" s="2">
        <f t="shared" si="14"/>
        <v>27</v>
      </c>
      <c r="D32" s="3">
        <v>6223582.0251583196</v>
      </c>
      <c r="E32" s="2">
        <v>1366.77288838492</v>
      </c>
      <c r="F32" s="2">
        <f t="shared" si="15"/>
        <v>1182.5487232</v>
      </c>
      <c r="G32" s="2">
        <f t="shared" si="16"/>
        <v>1045.9470877944</v>
      </c>
      <c r="H32" s="2">
        <f t="shared" si="17"/>
        <v>4357.7497199999998</v>
      </c>
      <c r="I32" s="2">
        <f t="shared" si="18"/>
        <v>0.24002000000000001</v>
      </c>
      <c r="J32" s="2">
        <f t="shared" si="19"/>
        <v>283.23473999999999</v>
      </c>
      <c r="K32" s="2">
        <f t="shared" si="20"/>
        <v>177.35702727350127</v>
      </c>
      <c r="L32" s="2">
        <v>1190.0630000000001</v>
      </c>
      <c r="M32" s="2">
        <f t="shared" si="7"/>
        <v>5245.9234666528209</v>
      </c>
      <c r="N32" s="7">
        <f t="shared" si="8"/>
        <v>32.648434992416718</v>
      </c>
      <c r="P32" s="4">
        <v>25411957.873251799</v>
      </c>
      <c r="Q32" s="2">
        <v>1362.72071830495</v>
      </c>
      <c r="R32" s="2">
        <f t="shared" si="21"/>
        <v>473.80240000000003</v>
      </c>
      <c r="S32" s="2">
        <f t="shared" si="22"/>
        <v>1204.2174278903999</v>
      </c>
      <c r="T32" s="10">
        <f t="shared" si="23"/>
        <v>5017.1545199999991</v>
      </c>
      <c r="U32" s="2">
        <f t="shared" si="24"/>
        <v>0.24002000000000001</v>
      </c>
      <c r="V32" s="2">
        <v>861.97</v>
      </c>
      <c r="W32" s="10">
        <f t="shared" si="25"/>
        <v>334.11509772202686</v>
      </c>
      <c r="X32" s="2">
        <v>4873.8620000000001</v>
      </c>
      <c r="Y32" s="2">
        <f t="shared" si="9"/>
        <v>9110.6876439173775</v>
      </c>
      <c r="Z32" s="7">
        <f t="shared" si="10"/>
        <v>231.52041060358408</v>
      </c>
      <c r="AB32" s="6">
        <v>4893738.2600659998</v>
      </c>
      <c r="AC32" s="2">
        <v>685.95640066169801</v>
      </c>
      <c r="AD32" s="2">
        <f t="shared" si="26"/>
        <v>298.50800000000004</v>
      </c>
      <c r="AE32" s="2">
        <f t="shared" si="11"/>
        <v>1418.7378183000001</v>
      </c>
      <c r="AF32" s="10">
        <f t="shared" si="27"/>
        <v>5910.915</v>
      </c>
      <c r="AG32" s="2">
        <f t="shared" si="28"/>
        <v>0.24002000000000001</v>
      </c>
      <c r="AH32" s="2">
        <v>476.52499999999998</v>
      </c>
      <c r="AI32" s="10">
        <f t="shared" si="29"/>
        <v>203.3436447519075</v>
      </c>
      <c r="AJ32" s="2">
        <v>2233.7123000000001</v>
      </c>
      <c r="AK32" s="2">
        <f t="shared" si="12"/>
        <v>5316.783163713606</v>
      </c>
      <c r="AL32" s="7">
        <f t="shared" si="13"/>
        <v>26.018945188740023</v>
      </c>
      <c r="AO32" s="8">
        <f t="shared" si="32"/>
        <v>2047</v>
      </c>
      <c r="AP32" s="10">
        <v>5148.6972527542412</v>
      </c>
      <c r="AR32">
        <v>8583.5984193216809</v>
      </c>
      <c r="AS32">
        <v>4623.6706703187383</v>
      </c>
      <c r="AT32" s="10">
        <f t="shared" si="0"/>
        <v>6603.6345448202101</v>
      </c>
      <c r="AV32" s="8">
        <f t="shared" si="30"/>
        <v>2048</v>
      </c>
      <c r="AW32" s="11">
        <v>5442426050</v>
      </c>
      <c r="AX32" s="12">
        <v>3170213520</v>
      </c>
      <c r="AY32" s="16"/>
      <c r="AZ32" s="15">
        <v>1842925560</v>
      </c>
      <c r="BA32" s="16">
        <v>3170213520</v>
      </c>
      <c r="BB32" s="16">
        <v>3170213520</v>
      </c>
      <c r="BC32" s="16"/>
      <c r="BD32" s="16">
        <f t="shared" si="2"/>
        <v>52262.26231247776</v>
      </c>
      <c r="BF32" s="16">
        <f t="shared" si="3"/>
        <v>52055.390259605316</v>
      </c>
      <c r="BG32" s="16"/>
      <c r="BH32" s="16">
        <f t="shared" si="4"/>
        <v>16322.469641068354</v>
      </c>
      <c r="BI32" s="16">
        <f t="shared" si="5"/>
        <v>27211.839759184222</v>
      </c>
      <c r="BJ32" s="16">
        <f t="shared" si="6"/>
        <v>8521.0808593527363</v>
      </c>
    </row>
    <row r="33" spans="1:62" x14ac:dyDescent="0.25">
      <c r="A33" s="8">
        <f t="shared" si="31"/>
        <v>2048</v>
      </c>
      <c r="B33" s="2">
        <f t="shared" si="14"/>
        <v>28</v>
      </c>
      <c r="D33" s="3">
        <v>6214288.6085126</v>
      </c>
      <c r="E33" s="2">
        <v>1346.59009920381</v>
      </c>
      <c r="F33" s="2">
        <f t="shared" si="15"/>
        <v>1152.0466047999998</v>
      </c>
      <c r="G33" s="2">
        <f t="shared" si="16"/>
        <v>1010.0933020224001</v>
      </c>
      <c r="H33" s="2">
        <f t="shared" si="17"/>
        <v>4386.3700799999997</v>
      </c>
      <c r="I33" s="2">
        <f t="shared" si="18"/>
        <v>0.23028000000000004</v>
      </c>
      <c r="J33" s="2">
        <f t="shared" si="19"/>
        <v>276.09435999999999</v>
      </c>
      <c r="K33" s="2">
        <f t="shared" si="20"/>
        <v>173.80988672803124</v>
      </c>
      <c r="L33" s="2">
        <v>1190.0630000000001</v>
      </c>
      <c r="M33" s="2">
        <f t="shared" si="7"/>
        <v>5148.6972527542412</v>
      </c>
      <c r="N33" s="7">
        <f t="shared" si="8"/>
        <v>31.995490686470799</v>
      </c>
      <c r="P33" s="4">
        <v>25577534.4728087</v>
      </c>
      <c r="Q33" s="2">
        <v>1341.6544229861599</v>
      </c>
      <c r="R33" s="2">
        <f t="shared" si="21"/>
        <v>461.59360000000004</v>
      </c>
      <c r="S33" s="2">
        <f t="shared" si="22"/>
        <v>1167.5650296384001</v>
      </c>
      <c r="T33" s="10">
        <f t="shared" si="23"/>
        <v>5070.1972799999994</v>
      </c>
      <c r="U33" s="2">
        <f t="shared" si="24"/>
        <v>0.23028000000000004</v>
      </c>
      <c r="V33" s="2">
        <v>861.97</v>
      </c>
      <c r="W33" s="10">
        <f t="shared" si="25"/>
        <v>337.45624869924711</v>
      </c>
      <c r="X33" s="2">
        <v>4873.8620000000001</v>
      </c>
      <c r="Y33" s="2">
        <f t="shared" si="9"/>
        <v>9044.101301323808</v>
      </c>
      <c r="Z33" s="7">
        <f t="shared" si="10"/>
        <v>231.32581281018372</v>
      </c>
      <c r="AB33" s="6">
        <v>4927980.3527205596</v>
      </c>
      <c r="AC33" s="2">
        <v>682.83429245271304</v>
      </c>
      <c r="AD33" s="2">
        <f t="shared" si="26"/>
        <v>290.81200000000001</v>
      </c>
      <c r="AE33" s="2">
        <f t="shared" si="11"/>
        <v>1381.0029768000002</v>
      </c>
      <c r="AF33" s="10">
        <f t="shared" si="27"/>
        <v>5997.0599999999995</v>
      </c>
      <c r="AG33" s="2">
        <f t="shared" si="28"/>
        <v>0.23028000000000004</v>
      </c>
      <c r="AH33" s="2">
        <v>476.52499999999998</v>
      </c>
      <c r="AI33" s="10">
        <f t="shared" si="29"/>
        <v>207.41051764694566</v>
      </c>
      <c r="AJ33" s="2">
        <v>2233.7123000000001</v>
      </c>
      <c r="AK33" s="2">
        <f t="shared" si="12"/>
        <v>5272.297086899659</v>
      </c>
      <c r="AL33" s="7">
        <f t="shared" si="13"/>
        <v>25.981776457947362</v>
      </c>
      <c r="AO33" s="8">
        <f t="shared" si="32"/>
        <v>2048</v>
      </c>
      <c r="AP33" s="10">
        <v>5051.7563716772711</v>
      </c>
      <c r="AR33">
        <v>8512.5122911578437</v>
      </c>
      <c r="AS33">
        <v>4576.3391334794896</v>
      </c>
      <c r="AT33" s="10">
        <f t="shared" si="0"/>
        <v>6544.4257123186671</v>
      </c>
      <c r="AV33" s="8">
        <f t="shared" si="30"/>
        <v>2049</v>
      </c>
      <c r="AW33" s="11">
        <v>5480056670</v>
      </c>
      <c r="AX33" s="12">
        <v>3162676070</v>
      </c>
      <c r="AY33" s="16"/>
      <c r="AZ33" s="15">
        <v>1859246420</v>
      </c>
      <c r="BA33" s="16">
        <v>3162676070</v>
      </c>
      <c r="BB33" s="16">
        <v>3162676070</v>
      </c>
      <c r="BC33" s="16"/>
      <c r="BD33" s="16">
        <f t="shared" si="2"/>
        <v>51840.892764285141</v>
      </c>
      <c r="BF33" s="16">
        <f t="shared" si="3"/>
        <v>51407.930057627156</v>
      </c>
      <c r="BG33" s="16"/>
      <c r="BH33" s="16">
        <f t="shared" si="4"/>
        <v>15977.068988173731</v>
      </c>
      <c r="BI33" s="16">
        <f t="shared" si="5"/>
        <v>26922.318918825786</v>
      </c>
      <c r="BJ33" s="16">
        <f t="shared" si="6"/>
        <v>8508.5421506276434</v>
      </c>
    </row>
    <row r="34" spans="1:62" x14ac:dyDescent="0.25">
      <c r="A34" s="8">
        <f t="shared" si="31"/>
        <v>2049</v>
      </c>
      <c r="B34" s="2">
        <f t="shared" si="14"/>
        <v>29</v>
      </c>
      <c r="D34" s="3">
        <v>6194376.3967757998</v>
      </c>
      <c r="E34" s="2">
        <v>1327.1792246462001</v>
      </c>
      <c r="F34" s="2">
        <f t="shared" si="15"/>
        <v>1121.5444864000001</v>
      </c>
      <c r="G34" s="2">
        <f t="shared" si="16"/>
        <v>973.68199163759994</v>
      </c>
      <c r="H34" s="2">
        <f t="shared" si="17"/>
        <v>4414.9904399999996</v>
      </c>
      <c r="I34" s="2">
        <f t="shared" si="18"/>
        <v>0.22054000000000001</v>
      </c>
      <c r="J34" s="2">
        <f t="shared" si="19"/>
        <v>268.95398</v>
      </c>
      <c r="K34" s="2">
        <f t="shared" si="20"/>
        <v>170.33368899347062</v>
      </c>
      <c r="L34" s="2">
        <v>1190.0630000000001</v>
      </c>
      <c r="M34" s="2">
        <f t="shared" si="7"/>
        <v>5051.7563716772711</v>
      </c>
      <c r="N34" s="7">
        <f t="shared" si="8"/>
        <v>31.292480430979442</v>
      </c>
      <c r="P34" s="4">
        <v>25728958.5454746</v>
      </c>
      <c r="Q34" s="2">
        <v>1321.1942833517201</v>
      </c>
      <c r="R34" s="2">
        <f t="shared" si="21"/>
        <v>449.38480000000004</v>
      </c>
      <c r="S34" s="2">
        <f t="shared" si="22"/>
        <v>1129.8793584216</v>
      </c>
      <c r="T34" s="10">
        <f t="shared" si="23"/>
        <v>5123.2400399999997</v>
      </c>
      <c r="U34" s="2">
        <f t="shared" si="24"/>
        <v>0.22054000000000001</v>
      </c>
      <c r="V34" s="2">
        <v>861.97</v>
      </c>
      <c r="W34" s="10">
        <f t="shared" si="25"/>
        <v>340.8308111862396</v>
      </c>
      <c r="X34" s="2">
        <v>4873.8620000000001</v>
      </c>
      <c r="Y34" s="2">
        <f t="shared" si="9"/>
        <v>8977.1212529595596</v>
      </c>
      <c r="Z34" s="7">
        <f t="shared" si="10"/>
        <v>230.97198057509553</v>
      </c>
      <c r="AB34" s="6">
        <v>4971622.3136171801</v>
      </c>
      <c r="AC34" s="2">
        <v>679.84680073278503</v>
      </c>
      <c r="AD34" s="2">
        <f t="shared" si="26"/>
        <v>283.11599999999999</v>
      </c>
      <c r="AE34" s="2">
        <f t="shared" si="11"/>
        <v>1341.5900307000002</v>
      </c>
      <c r="AF34" s="10">
        <f t="shared" si="27"/>
        <v>6083.2049999999999</v>
      </c>
      <c r="AG34" s="2">
        <f t="shared" si="28"/>
        <v>0.22054000000000001</v>
      </c>
      <c r="AH34" s="2">
        <v>476.52499999999998</v>
      </c>
      <c r="AI34" s="10">
        <f t="shared" si="29"/>
        <v>211.55872799988458</v>
      </c>
      <c r="AJ34" s="2">
        <v>2233.7123000000001</v>
      </c>
      <c r="AK34" s="2">
        <f t="shared" si="12"/>
        <v>5226.34885943267</v>
      </c>
      <c r="AL34" s="7">
        <f t="shared" si="13"/>
        <v>25.983432608303161</v>
      </c>
      <c r="AO34" s="8">
        <f t="shared" si="32"/>
        <v>2049</v>
      </c>
      <c r="AP34" s="10">
        <v>4955.0800544246813</v>
      </c>
      <c r="AR34">
        <v>8441.8670911111694</v>
      </c>
      <c r="AS34">
        <v>4529.0252877082858</v>
      </c>
      <c r="AT34" s="10">
        <f t="shared" si="0"/>
        <v>6485.4461894097276</v>
      </c>
      <c r="AV34" s="8">
        <f t="shared" si="30"/>
        <v>2050</v>
      </c>
      <c r="AW34" s="11">
        <v>5519522280</v>
      </c>
      <c r="AX34" s="12">
        <v>3153531570</v>
      </c>
      <c r="AY34" s="16"/>
      <c r="AZ34" s="15">
        <v>1878569790</v>
      </c>
      <c r="BA34" s="16">
        <v>3153531570</v>
      </c>
      <c r="BB34" s="16">
        <v>3153531570</v>
      </c>
      <c r="BC34" s="16"/>
      <c r="BD34" s="16">
        <f t="shared" si="2"/>
        <v>51422.566121693642</v>
      </c>
      <c r="BF34" s="16">
        <f t="shared" si="3"/>
        <v>50755.785848703534</v>
      </c>
      <c r="BG34" s="16"/>
      <c r="BH34" s="16">
        <f t="shared" si="4"/>
        <v>15626.001383505551</v>
      </c>
      <c r="BI34" s="16">
        <f t="shared" si="5"/>
        <v>26621.694381563142</v>
      </c>
      <c r="BJ34" s="16">
        <f t="shared" si="6"/>
        <v>8508.0900836348446</v>
      </c>
    </row>
    <row r="35" spans="1:62" x14ac:dyDescent="0.25">
      <c r="A35" s="8">
        <f t="shared" si="31"/>
        <v>2050</v>
      </c>
      <c r="B35" s="2">
        <f t="shared" si="14"/>
        <v>30</v>
      </c>
      <c r="D35" s="3">
        <v>6210316.7430683002</v>
      </c>
      <c r="E35" s="2">
        <v>1308.5209145710801</v>
      </c>
      <c r="F35" s="2">
        <f t="shared" si="15"/>
        <v>1091.0423679999999</v>
      </c>
      <c r="G35" s="2">
        <f t="shared" si="16"/>
        <v>936.71315664000008</v>
      </c>
      <c r="H35" s="2">
        <f t="shared" si="17"/>
        <v>4443.6108000000004</v>
      </c>
      <c r="I35" s="2">
        <f t="shared" si="18"/>
        <v>0.21079999999999999</v>
      </c>
      <c r="J35" s="2">
        <f t="shared" si="19"/>
        <v>261.81359999999995</v>
      </c>
      <c r="K35" s="2">
        <f t="shared" si="20"/>
        <v>166.92701521360121</v>
      </c>
      <c r="L35" s="2">
        <v>1190.0630000000001</v>
      </c>
      <c r="M35" s="2">
        <f t="shared" si="7"/>
        <v>4955.0800544246813</v>
      </c>
      <c r="N35" s="7">
        <f t="shared" si="8"/>
        <v>30.772616625237379</v>
      </c>
      <c r="P35" s="4">
        <v>25872086.364061099</v>
      </c>
      <c r="Q35" s="2">
        <v>1301.3403242832801</v>
      </c>
      <c r="R35" s="2">
        <f t="shared" si="21"/>
        <v>437.17600000000004</v>
      </c>
      <c r="S35" s="2">
        <f t="shared" si="22"/>
        <v>1091.1604142399997</v>
      </c>
      <c r="T35" s="10">
        <f t="shared" si="23"/>
        <v>5176.282799999999</v>
      </c>
      <c r="U35" s="2">
        <f t="shared" si="24"/>
        <v>0.21079999999999999</v>
      </c>
      <c r="V35" s="2">
        <v>861.97</v>
      </c>
      <c r="W35" s="10">
        <f t="shared" si="25"/>
        <v>344.23911929810203</v>
      </c>
      <c r="X35" s="2">
        <v>4873.8620000000001</v>
      </c>
      <c r="Y35" s="2">
        <f t="shared" si="9"/>
        <v>8909.7478578213831</v>
      </c>
      <c r="Z35" s="7">
        <f t="shared" si="10"/>
        <v>230.51376605956321</v>
      </c>
      <c r="AB35" s="6">
        <v>5023292.9912448497</v>
      </c>
      <c r="AC35" s="2">
        <v>676.99062887951504</v>
      </c>
      <c r="AD35" s="2">
        <f t="shared" si="26"/>
        <v>275.42</v>
      </c>
      <c r="AE35" s="2">
        <f t="shared" si="11"/>
        <v>1300.4989800000001</v>
      </c>
      <c r="AF35" s="10">
        <f t="shared" si="27"/>
        <v>6169.35</v>
      </c>
      <c r="AG35" s="2">
        <f t="shared" si="28"/>
        <v>0.21079999999999999</v>
      </c>
      <c r="AH35" s="2">
        <v>476.52499999999998</v>
      </c>
      <c r="AI35" s="10">
        <f t="shared" si="29"/>
        <v>215.78990255988228</v>
      </c>
      <c r="AJ35" s="2">
        <v>2233.7123000000001</v>
      </c>
      <c r="AK35" s="2">
        <f t="shared" si="12"/>
        <v>5178.9368114393983</v>
      </c>
      <c r="AL35" s="7">
        <f t="shared" si="13"/>
        <v>26.01531698700348</v>
      </c>
      <c r="AO35" s="8">
        <f t="shared" si="32"/>
        <v>2050</v>
      </c>
      <c r="AP35" s="10">
        <v>4858.6471264436495</v>
      </c>
      <c r="AR35">
        <v>8371.6601263766806</v>
      </c>
      <c r="AS35">
        <v>4481.7252380270202</v>
      </c>
      <c r="AT35" s="10">
        <f t="shared" ref="AT35:AT54" si="33">(AR35+AS35)/2</f>
        <v>6426.6926822018504</v>
      </c>
      <c r="AV35" s="8">
        <f t="shared" si="30"/>
        <v>2051</v>
      </c>
      <c r="AW35" s="11">
        <v>5558194400</v>
      </c>
      <c r="AX35" s="12">
        <v>3145981580</v>
      </c>
      <c r="AY35" s="16"/>
      <c r="AZ35" s="15">
        <v>1898871410</v>
      </c>
      <c r="BA35" s="16">
        <v>3145981580</v>
      </c>
      <c r="BB35" s="16">
        <v>3145981580</v>
      </c>
      <c r="BC35" s="16"/>
      <c r="BD35" s="16">
        <f t="shared" si="2"/>
        <v>51006.021640246952</v>
      </c>
      <c r="BF35" s="16">
        <f t="shared" si="3"/>
        <v>50132.522837078111</v>
      </c>
      <c r="BG35" s="16"/>
      <c r="BH35" s="16">
        <f t="shared" si="4"/>
        <v>15285.214363511652</v>
      </c>
      <c r="BI35" s="16">
        <f t="shared" si="5"/>
        <v>26337.088551601508</v>
      </c>
      <c r="BJ35" s="16">
        <f t="shared" si="6"/>
        <v>8510.2199219649538</v>
      </c>
    </row>
    <row r="36" spans="1:62" x14ac:dyDescent="0.25">
      <c r="A36" s="8">
        <f t="shared" si="31"/>
        <v>2051</v>
      </c>
      <c r="B36" s="2">
        <f t="shared" si="14"/>
        <v>31</v>
      </c>
      <c r="D36" s="3">
        <v>6227454.3831593096</v>
      </c>
      <c r="E36" s="2">
        <v>1290.59538490472</v>
      </c>
      <c r="F36" s="2">
        <f t="shared" si="15"/>
        <v>1060.5402496000002</v>
      </c>
      <c r="G36" s="2">
        <f t="shared" si="16"/>
        <v>899.18679702960014</v>
      </c>
      <c r="H36" s="2">
        <f t="shared" si="17"/>
        <v>4472.2311600000003</v>
      </c>
      <c r="I36" s="2">
        <f t="shared" si="18"/>
        <v>0.20106000000000002</v>
      </c>
      <c r="J36" s="2">
        <f t="shared" si="19"/>
        <v>254.67321999999999</v>
      </c>
      <c r="K36" s="2">
        <f t="shared" si="20"/>
        <v>163.58847490932919</v>
      </c>
      <c r="L36" s="2">
        <v>1190.0630000000001</v>
      </c>
      <c r="M36" s="2">
        <f t="shared" si="7"/>
        <v>4858.6471264436495</v>
      </c>
      <c r="N36" s="7">
        <f t="shared" si="8"/>
        <v>30.257003343795891</v>
      </c>
      <c r="P36" s="4">
        <v>26002624.501307599</v>
      </c>
      <c r="Q36" s="2">
        <v>1282.09101345975</v>
      </c>
      <c r="R36" s="2">
        <f t="shared" si="21"/>
        <v>424.96719999999999</v>
      </c>
      <c r="S36" s="2">
        <f t="shared" si="22"/>
        <v>1051.4081970935999</v>
      </c>
      <c r="T36" s="10">
        <f t="shared" si="23"/>
        <v>5229.3255599999993</v>
      </c>
      <c r="U36" s="2">
        <f t="shared" si="24"/>
        <v>0.20106000000000002</v>
      </c>
      <c r="V36" s="2">
        <v>861.97</v>
      </c>
      <c r="W36" s="10">
        <f t="shared" si="25"/>
        <v>347.68151049108303</v>
      </c>
      <c r="X36" s="2">
        <v>4873.8620000000001</v>
      </c>
      <c r="Y36" s="2">
        <f t="shared" si="9"/>
        <v>8841.9799210444326</v>
      </c>
      <c r="Z36" s="7">
        <f t="shared" si="10"/>
        <v>229.91468373501979</v>
      </c>
      <c r="AB36" s="6">
        <v>5077579.4888270004</v>
      </c>
      <c r="AC36" s="2">
        <v>674.26242322482403</v>
      </c>
      <c r="AD36" s="2">
        <f t="shared" si="26"/>
        <v>267.72399999999999</v>
      </c>
      <c r="AE36" s="2">
        <f t="shared" si="11"/>
        <v>1257.7298247000001</v>
      </c>
      <c r="AF36" s="10">
        <f t="shared" si="27"/>
        <v>6255.4949999999999</v>
      </c>
      <c r="AG36" s="2">
        <f t="shared" si="28"/>
        <v>0.20106000000000002</v>
      </c>
      <c r="AH36" s="2">
        <v>476.52499999999998</v>
      </c>
      <c r="AI36" s="10">
        <f t="shared" si="29"/>
        <v>220.10570061107993</v>
      </c>
      <c r="AJ36" s="2">
        <v>2233.7123000000001</v>
      </c>
      <c r="AK36" s="2">
        <f t="shared" si="12"/>
        <v>5130.0592485359048</v>
      </c>
      <c r="AL36" s="7">
        <f t="shared" si="13"/>
        <v>26.048283616833164</v>
      </c>
      <c r="AO36" s="8">
        <f t="shared" si="32"/>
        <v>2051</v>
      </c>
      <c r="AP36" s="10">
        <v>4762.4361104205927</v>
      </c>
      <c r="AR36">
        <v>8301.8872696173003</v>
      </c>
      <c r="AS36">
        <v>4434.4350587986346</v>
      </c>
      <c r="AT36" s="10">
        <f t="shared" si="33"/>
        <v>6368.1611642079679</v>
      </c>
      <c r="AV36" s="8">
        <f t="shared" si="30"/>
        <v>2052</v>
      </c>
      <c r="AW36" s="11">
        <v>5594776380</v>
      </c>
      <c r="AX36" s="12">
        <v>3138727380</v>
      </c>
      <c r="AY36" s="16"/>
      <c r="AZ36" s="15">
        <v>1919646210</v>
      </c>
      <c r="BA36" s="16">
        <v>3138727380</v>
      </c>
      <c r="BB36" s="16">
        <v>3138727380</v>
      </c>
      <c r="BC36" s="16"/>
      <c r="BD36" s="16">
        <f t="shared" si="2"/>
        <v>50576.426280821863</v>
      </c>
      <c r="BF36" s="16">
        <f t="shared" si="3"/>
        <v>49517.895948213001</v>
      </c>
      <c r="BG36" s="16"/>
      <c r="BH36" s="16">
        <f t="shared" si="4"/>
        <v>14947.988615277818</v>
      </c>
      <c r="BI36" s="16">
        <f t="shared" si="5"/>
        <v>26057.360878821262</v>
      </c>
      <c r="BJ36" s="16">
        <f t="shared" si="6"/>
        <v>8512.5464541139263</v>
      </c>
    </row>
    <row r="37" spans="1:62" x14ac:dyDescent="0.25">
      <c r="A37" s="8">
        <f t="shared" si="31"/>
        <v>2052</v>
      </c>
      <c r="B37" s="2">
        <f t="shared" si="14"/>
        <v>32</v>
      </c>
      <c r="D37" s="3">
        <v>6265999.1461262899</v>
      </c>
      <c r="E37" s="2">
        <v>1273.38252100305</v>
      </c>
      <c r="F37" s="2">
        <f t="shared" si="15"/>
        <v>1030.0381312</v>
      </c>
      <c r="G37" s="2">
        <f t="shared" si="16"/>
        <v>861.10291280640001</v>
      </c>
      <c r="H37" s="2">
        <f t="shared" si="17"/>
        <v>4500.8515200000002</v>
      </c>
      <c r="I37" s="2">
        <f t="shared" si="18"/>
        <v>0.19131999999999999</v>
      </c>
      <c r="J37" s="2">
        <f t="shared" si="19"/>
        <v>247.53283999999996</v>
      </c>
      <c r="K37" s="2">
        <f t="shared" si="20"/>
        <v>160.31670541114261</v>
      </c>
      <c r="L37" s="2">
        <v>1190.0630000000001</v>
      </c>
      <c r="M37" s="2">
        <f t="shared" si="7"/>
        <v>4762.4361104205927</v>
      </c>
      <c r="N37" s="7">
        <f t="shared" si="8"/>
        <v>29.841420601376441</v>
      </c>
      <c r="P37" s="4">
        <v>26114948.064695399</v>
      </c>
      <c r="Q37" s="2">
        <v>1263.4433608182601</v>
      </c>
      <c r="R37" s="2">
        <f t="shared" si="21"/>
        <v>412.75839999999999</v>
      </c>
      <c r="S37" s="2">
        <f t="shared" si="22"/>
        <v>1010.6227069823999</v>
      </c>
      <c r="T37" s="10">
        <f t="shared" si="23"/>
        <v>5282.3683199999996</v>
      </c>
      <c r="U37" s="2">
        <f t="shared" si="24"/>
        <v>0.19131999999999999</v>
      </c>
      <c r="V37" s="2">
        <v>861.97</v>
      </c>
      <c r="W37" s="10">
        <f t="shared" si="25"/>
        <v>351.15832559599386</v>
      </c>
      <c r="X37" s="2">
        <v>4873.8620000000001</v>
      </c>
      <c r="Y37" s="2">
        <f t="shared" si="9"/>
        <v>8773.8147933966538</v>
      </c>
      <c r="Z37" s="7">
        <f t="shared" si="10"/>
        <v>229.12771765880981</v>
      </c>
      <c r="AB37" s="6">
        <v>5133131.2760250904</v>
      </c>
      <c r="AC37" s="2">
        <v>671.65878861548401</v>
      </c>
      <c r="AD37" s="2">
        <f t="shared" si="26"/>
        <v>260.02800000000002</v>
      </c>
      <c r="AE37" s="2">
        <f t="shared" si="11"/>
        <v>1213.2825647999998</v>
      </c>
      <c r="AF37" s="10">
        <f t="shared" si="27"/>
        <v>6341.6399999999994</v>
      </c>
      <c r="AG37" s="2">
        <f t="shared" si="28"/>
        <v>0.19131999999999999</v>
      </c>
      <c r="AH37" s="2">
        <v>476.52499999999998</v>
      </c>
      <c r="AI37" s="10">
        <f t="shared" si="29"/>
        <v>224.50781462330153</v>
      </c>
      <c r="AJ37" s="2">
        <v>2233.7123000000001</v>
      </c>
      <c r="AK37" s="2">
        <f t="shared" si="12"/>
        <v>5079.7144680387855</v>
      </c>
      <c r="AL37" s="7">
        <f t="shared" si="13"/>
        <v>26.074841209167044</v>
      </c>
      <c r="AO37" s="8">
        <f t="shared" si="32"/>
        <v>2052</v>
      </c>
      <c r="AP37" s="10">
        <v>4666.4253218013</v>
      </c>
      <c r="AR37">
        <v>8232.5430602617325</v>
      </c>
      <c r="AS37">
        <v>4387.1508078291636</v>
      </c>
      <c r="AT37" s="10">
        <f t="shared" si="33"/>
        <v>6309.8469340454485</v>
      </c>
      <c r="AV37" s="8">
        <f t="shared" si="30"/>
        <v>2053</v>
      </c>
      <c r="AW37" s="11">
        <v>5635129490</v>
      </c>
      <c r="AX37" s="12">
        <v>3130723630</v>
      </c>
      <c r="AY37" s="16"/>
      <c r="AZ37" s="15">
        <v>1943112250</v>
      </c>
      <c r="BA37" s="16">
        <v>3130723630</v>
      </c>
      <c r="BB37" s="16">
        <v>3130723630</v>
      </c>
      <c r="BC37" s="16"/>
      <c r="BD37" s="16">
        <f t="shared" si="2"/>
        <v>50166.092558019278</v>
      </c>
      <c r="BF37" s="16">
        <f t="shared" si="3"/>
        <v>48907.831593637849</v>
      </c>
      <c r="BG37" s="16"/>
      <c r="BH37" s="16">
        <f t="shared" si="4"/>
        <v>14609.288022593684</v>
      </c>
      <c r="BI37" s="16">
        <f t="shared" si="5"/>
        <v>25773.817093753922</v>
      </c>
      <c r="BJ37" s="16">
        <f t="shared" si="6"/>
        <v>8524.7264772902436</v>
      </c>
    </row>
    <row r="38" spans="1:62" x14ac:dyDescent="0.25">
      <c r="A38" s="8">
        <f t="shared" si="31"/>
        <v>2053</v>
      </c>
      <c r="B38" s="2">
        <f t="shared" si="14"/>
        <v>33</v>
      </c>
      <c r="D38" s="3">
        <v>6273588.5008609304</v>
      </c>
      <c r="E38" s="2">
        <v>1256.8619737279801</v>
      </c>
      <c r="F38" s="2">
        <f t="shared" si="15"/>
        <v>999.53601279999998</v>
      </c>
      <c r="G38" s="2">
        <f t="shared" si="16"/>
        <v>822.46150397040014</v>
      </c>
      <c r="H38" s="2">
        <f t="shared" si="17"/>
        <v>4529.4718800000001</v>
      </c>
      <c r="I38" s="2">
        <f t="shared" si="18"/>
        <v>0.18158000000000002</v>
      </c>
      <c r="J38" s="2">
        <f t="shared" si="19"/>
        <v>240.39245999999997</v>
      </c>
      <c r="K38" s="2">
        <f t="shared" si="20"/>
        <v>157.11037130291976</v>
      </c>
      <c r="L38" s="2">
        <v>1190.0630000000001</v>
      </c>
      <c r="M38" s="2">
        <f t="shared" si="7"/>
        <v>4666.4253218013</v>
      </c>
      <c r="N38" s="7">
        <f t="shared" si="8"/>
        <v>29.275232238978901</v>
      </c>
      <c r="P38" s="4">
        <v>26234945.187880699</v>
      </c>
      <c r="Q38" s="2">
        <v>1245.3930203162399</v>
      </c>
      <c r="R38" s="2">
        <f t="shared" si="21"/>
        <v>400.54960000000005</v>
      </c>
      <c r="S38" s="2">
        <f t="shared" si="22"/>
        <v>968.80394390640004</v>
      </c>
      <c r="T38" s="10">
        <f t="shared" si="23"/>
        <v>5335.4110799999999</v>
      </c>
      <c r="U38" s="2">
        <f t="shared" si="24"/>
        <v>0.18158000000000002</v>
      </c>
      <c r="V38" s="2">
        <v>861.97</v>
      </c>
      <c r="W38" s="10">
        <f t="shared" si="25"/>
        <v>354.66990885195378</v>
      </c>
      <c r="X38" s="2">
        <v>4873.8620000000001</v>
      </c>
      <c r="Y38" s="2">
        <f t="shared" si="9"/>
        <v>8705.2484730745946</v>
      </c>
      <c r="Z38" s="7">
        <f t="shared" si="10"/>
        <v>228.38171653799415</v>
      </c>
      <c r="AB38" s="6">
        <v>5195879.4218531698</v>
      </c>
      <c r="AC38" s="2">
        <v>669.17630273167504</v>
      </c>
      <c r="AD38" s="2">
        <f t="shared" si="26"/>
        <v>252.33200000000002</v>
      </c>
      <c r="AE38" s="2">
        <f t="shared" si="11"/>
        <v>1167.1572003000001</v>
      </c>
      <c r="AF38" s="10">
        <f t="shared" si="27"/>
        <v>6427.7849999999999</v>
      </c>
      <c r="AG38" s="2">
        <f t="shared" si="28"/>
        <v>0.18158000000000002</v>
      </c>
      <c r="AH38" s="2">
        <v>476.52499999999998</v>
      </c>
      <c r="AI38" s="10">
        <f t="shared" si="29"/>
        <v>228.99797091576755</v>
      </c>
      <c r="AJ38" s="2">
        <v>2233.7123000000001</v>
      </c>
      <c r="AK38" s="2">
        <f t="shared" si="12"/>
        <v>5027.9007739474428</v>
      </c>
      <c r="AL38" s="7">
        <f t="shared" si="13"/>
        <v>26.124366166473145</v>
      </c>
      <c r="AO38" s="8">
        <f t="shared" si="32"/>
        <v>2053</v>
      </c>
      <c r="AP38" s="10">
        <v>4570.5929570709213</v>
      </c>
      <c r="AR38">
        <v>8163.6208070183038</v>
      </c>
      <c r="AS38">
        <v>4339.8685392720035</v>
      </c>
      <c r="AT38" s="10">
        <f t="shared" si="33"/>
        <v>6251.7446731451537</v>
      </c>
      <c r="AV38" s="8">
        <f>AV37+1</f>
        <v>2054</v>
      </c>
      <c r="AW38" s="11">
        <v>5680889620</v>
      </c>
      <c r="AX38" s="12">
        <v>3122114140</v>
      </c>
      <c r="AY38" s="16"/>
      <c r="AZ38" s="15">
        <v>1970827060</v>
      </c>
      <c r="BA38" s="16">
        <v>3122114140</v>
      </c>
      <c r="BB38" s="16">
        <v>3122114140</v>
      </c>
      <c r="BC38" s="16"/>
      <c r="BD38" s="16">
        <f t="shared" si="2"/>
        <v>49785.384320016135</v>
      </c>
      <c r="BF38" s="16">
        <f t="shared" si="3"/>
        <v>48310.79920868553</v>
      </c>
      <c r="BG38" s="16"/>
      <c r="BH38" s="16">
        <f t="shared" si="4"/>
        <v>14269.912899455538</v>
      </c>
      <c r="BI38" s="16">
        <f t="shared" si="5"/>
        <v>25487.755955190059</v>
      </c>
      <c r="BJ38" s="16">
        <f t="shared" si="6"/>
        <v>8553.1303540399367</v>
      </c>
    </row>
    <row r="39" spans="1:62" x14ac:dyDescent="0.25">
      <c r="A39" s="8">
        <f>A38+1</f>
        <v>2054</v>
      </c>
      <c r="B39" s="2">
        <f t="shared" si="14"/>
        <v>34</v>
      </c>
      <c r="D39" s="3">
        <v>6267703.1051622704</v>
      </c>
      <c r="E39" s="2">
        <v>1241.01324827246</v>
      </c>
      <c r="F39" s="2">
        <f t="shared" si="15"/>
        <v>969.03389440000001</v>
      </c>
      <c r="G39" s="2">
        <f t="shared" si="16"/>
        <v>783.26257052159997</v>
      </c>
      <c r="H39" s="2">
        <f t="shared" si="17"/>
        <v>4558.0922399999999</v>
      </c>
      <c r="I39" s="2">
        <f t="shared" si="18"/>
        <v>0.17183999999999999</v>
      </c>
      <c r="J39" s="2">
        <f t="shared" si="19"/>
        <v>233.25207999999998</v>
      </c>
      <c r="K39" s="2">
        <f t="shared" si="20"/>
        <v>153.96816387686135</v>
      </c>
      <c r="L39" s="2">
        <v>1190.0630000000001</v>
      </c>
      <c r="M39" s="2">
        <f t="shared" si="7"/>
        <v>4570.5929570709213</v>
      </c>
      <c r="N39" s="7">
        <f t="shared" si="8"/>
        <v>28.647119669466218</v>
      </c>
      <c r="P39" s="4">
        <v>26363172.6919671</v>
      </c>
      <c r="Q39" s="2">
        <v>1227.93439290017</v>
      </c>
      <c r="R39" s="2">
        <f t="shared" si="21"/>
        <v>388.3408</v>
      </c>
      <c r="S39" s="2">
        <f t="shared" si="22"/>
        <v>925.95190786559988</v>
      </c>
      <c r="T39" s="10">
        <f t="shared" si="23"/>
        <v>5388.4538399999992</v>
      </c>
      <c r="U39" s="2">
        <f t="shared" si="24"/>
        <v>0.17183999999999999</v>
      </c>
      <c r="V39" s="2">
        <v>861.97</v>
      </c>
      <c r="W39" s="10">
        <f t="shared" si="25"/>
        <v>358.2166079404733</v>
      </c>
      <c r="X39" s="2">
        <v>4873.8620000000001</v>
      </c>
      <c r="Y39" s="2">
        <f t="shared" si="9"/>
        <v>8636.2757087062437</v>
      </c>
      <c r="Z39" s="7">
        <f t="shared" si="10"/>
        <v>227.67962792406325</v>
      </c>
      <c r="AB39" s="6">
        <v>5269988.7772671301</v>
      </c>
      <c r="AC39" s="2">
        <v>666.81152920346506</v>
      </c>
      <c r="AD39" s="2">
        <f t="shared" si="26"/>
        <v>244.63600000000002</v>
      </c>
      <c r="AE39" s="2">
        <f t="shared" si="11"/>
        <v>1119.3537312000001</v>
      </c>
      <c r="AF39" s="10">
        <f t="shared" si="27"/>
        <v>6513.93</v>
      </c>
      <c r="AG39" s="2">
        <f t="shared" si="28"/>
        <v>0.17183999999999999</v>
      </c>
      <c r="AH39" s="2">
        <v>476.52499999999998</v>
      </c>
      <c r="AI39" s="10">
        <f t="shared" si="29"/>
        <v>233.57793033408291</v>
      </c>
      <c r="AJ39" s="2">
        <v>2233.7123000000001</v>
      </c>
      <c r="AK39" s="2">
        <f t="shared" si="12"/>
        <v>4974.6164907375487</v>
      </c>
      <c r="AL39" s="7">
        <f t="shared" si="13"/>
        <v>26.216173077394874</v>
      </c>
      <c r="AO39" s="8">
        <f>AO38+1</f>
        <v>2054</v>
      </c>
      <c r="AP39" s="10">
        <v>4474.9171748938943</v>
      </c>
      <c r="AR39">
        <v>8095.1126906001591</v>
      </c>
      <c r="AS39">
        <v>4292.5843153794995</v>
      </c>
      <c r="AT39" s="10">
        <f t="shared" si="33"/>
        <v>6193.8485029898293</v>
      </c>
      <c r="AV39" s="8">
        <f t="shared" si="30"/>
        <v>2055</v>
      </c>
      <c r="AW39" s="11">
        <v>5733724980</v>
      </c>
      <c r="AX39" s="12">
        <v>3117142440</v>
      </c>
      <c r="AY39" s="16"/>
      <c r="AZ39" s="15">
        <v>2003741460</v>
      </c>
      <c r="BA39" s="16">
        <v>3117142440</v>
      </c>
      <c r="BB39" s="16">
        <v>3117142440</v>
      </c>
      <c r="BC39" s="16"/>
      <c r="BD39" s="16">
        <f t="shared" si="2"/>
        <v>49462.77812527505</v>
      </c>
      <c r="BF39" s="16">
        <f t="shared" si="3"/>
        <v>47783.802729070616</v>
      </c>
      <c r="BG39" s="16"/>
      <c r="BH39" s="16">
        <f t="shared" si="4"/>
        <v>13948.954241346661</v>
      </c>
      <c r="BI39" s="16">
        <f t="shared" si="5"/>
        <v>25233.619324452342</v>
      </c>
      <c r="BJ39" s="16">
        <f t="shared" si="6"/>
        <v>8601.2291632716187</v>
      </c>
    </row>
    <row r="40" spans="1:62" x14ac:dyDescent="0.25">
      <c r="A40" s="8">
        <f t="shared" si="31"/>
        <v>2055</v>
      </c>
      <c r="B40" s="2">
        <f t="shared" si="14"/>
        <v>35</v>
      </c>
      <c r="D40" s="3">
        <v>6282528.7613379201</v>
      </c>
      <c r="E40" s="2">
        <v>1225.8157858345701</v>
      </c>
      <c r="F40" s="2">
        <f t="shared" si="15"/>
        <v>938.53177600000004</v>
      </c>
      <c r="G40" s="2">
        <f t="shared" si="16"/>
        <v>743.50611246000005</v>
      </c>
      <c r="H40" s="2">
        <f t="shared" si="17"/>
        <v>4586.7125999999998</v>
      </c>
      <c r="I40" s="2">
        <f t="shared" si="18"/>
        <v>0.16210000000000002</v>
      </c>
      <c r="J40" s="2">
        <f t="shared" si="19"/>
        <v>226.11169999999996</v>
      </c>
      <c r="K40" s="2">
        <f t="shared" si="20"/>
        <v>150.88880059932413</v>
      </c>
      <c r="L40" s="2">
        <v>1190.0630000000001</v>
      </c>
      <c r="M40" s="2">
        <f t="shared" si="7"/>
        <v>4474.9171748938943</v>
      </c>
      <c r="N40" s="7">
        <f t="shared" si="8"/>
        <v>28.113795855875924</v>
      </c>
      <c r="P40" s="4">
        <v>26504728.122314099</v>
      </c>
      <c r="Q40" s="2">
        <v>1211.06072967658</v>
      </c>
      <c r="R40" s="2">
        <f t="shared" si="21"/>
        <v>376.13200000000001</v>
      </c>
      <c r="S40" s="2">
        <f t="shared" si="22"/>
        <v>882.06659886</v>
      </c>
      <c r="T40" s="10">
        <f t="shared" si="23"/>
        <v>5441.4965999999995</v>
      </c>
      <c r="U40" s="2">
        <f t="shared" si="24"/>
        <v>0.16210000000000002</v>
      </c>
      <c r="V40" s="2">
        <v>861.97</v>
      </c>
      <c r="W40" s="10">
        <f t="shared" si="25"/>
        <v>361.79877401987801</v>
      </c>
      <c r="X40" s="2">
        <v>4873.8620000000001</v>
      </c>
      <c r="Y40" s="2">
        <f t="shared" si="9"/>
        <v>8566.8901025564574</v>
      </c>
      <c r="Z40" s="7">
        <f t="shared" si="10"/>
        <v>227.06309302200245</v>
      </c>
      <c r="AB40" s="6">
        <v>5358001.8462127298</v>
      </c>
      <c r="AC40" s="2">
        <v>664.56102957033102</v>
      </c>
      <c r="AD40" s="2">
        <f t="shared" si="26"/>
        <v>236.94</v>
      </c>
      <c r="AE40" s="2">
        <f t="shared" si="11"/>
        <v>1069.8721575000002</v>
      </c>
      <c r="AF40" s="10">
        <f t="shared" si="27"/>
        <v>6600.0749999999998</v>
      </c>
      <c r="AG40" s="2">
        <f t="shared" si="28"/>
        <v>0.16210000000000002</v>
      </c>
      <c r="AH40" s="2">
        <v>476.52499999999998</v>
      </c>
      <c r="AI40" s="10">
        <f t="shared" si="29"/>
        <v>238.24948894076456</v>
      </c>
      <c r="AJ40" s="2">
        <v>2233.7123000000001</v>
      </c>
      <c r="AK40" s="2">
        <f t="shared" si="12"/>
        <v>4919.8599760110956</v>
      </c>
      <c r="AL40" s="7">
        <f t="shared" si="13"/>
        <v>26.360618834575565</v>
      </c>
      <c r="AO40" s="8">
        <f t="shared" si="32"/>
        <v>2055</v>
      </c>
      <c r="AP40" s="10">
        <v>4379.3761702693173</v>
      </c>
      <c r="AR40">
        <v>8027.0098657517174</v>
      </c>
      <c r="AS40">
        <v>4245.2942171509821</v>
      </c>
      <c r="AT40" s="10">
        <f t="shared" si="33"/>
        <v>6136.1520414513498</v>
      </c>
      <c r="AV40" s="8">
        <f t="shared" si="30"/>
        <v>2056</v>
      </c>
      <c r="AW40" s="11">
        <v>5790067120</v>
      </c>
      <c r="AX40" s="12">
        <v>3107997390</v>
      </c>
      <c r="AY40" s="16"/>
      <c r="AZ40" s="15">
        <v>2037924970</v>
      </c>
      <c r="BA40" s="16">
        <v>3107997390</v>
      </c>
      <c r="BB40" s="16">
        <v>3107997390</v>
      </c>
      <c r="BC40" s="16"/>
      <c r="BD40" s="16">
        <f t="shared" si="2"/>
        <v>49139.821885553567</v>
      </c>
      <c r="BF40" s="16">
        <f t="shared" si="3"/>
        <v>47210.606509414414</v>
      </c>
      <c r="BG40" s="16"/>
      <c r="BH40" s="16">
        <f t="shared" si="4"/>
        <v>13611.089707025234</v>
      </c>
      <c r="BI40" s="16">
        <f t="shared" si="5"/>
        <v>24947.925712260589</v>
      </c>
      <c r="BJ40" s="16">
        <f t="shared" si="6"/>
        <v>8651.5910901285897</v>
      </c>
    </row>
    <row r="41" spans="1:62" x14ac:dyDescent="0.25">
      <c r="A41" s="8">
        <f t="shared" si="31"/>
        <v>2056</v>
      </c>
      <c r="B41" s="2">
        <f t="shared" si="14"/>
        <v>36</v>
      </c>
      <c r="D41" s="3">
        <v>6299393.13096538</v>
      </c>
      <c r="E41" s="2">
        <v>1211.2490382963799</v>
      </c>
      <c r="F41" s="2">
        <f t="shared" si="15"/>
        <v>908.02965760000006</v>
      </c>
      <c r="G41" s="2">
        <f t="shared" si="16"/>
        <v>703.19212978559995</v>
      </c>
      <c r="H41" s="2">
        <f t="shared" si="17"/>
        <v>4615.3329599999997</v>
      </c>
      <c r="I41" s="2">
        <f t="shared" si="18"/>
        <v>0.15236</v>
      </c>
      <c r="J41" s="2">
        <f t="shared" si="19"/>
        <v>218.97131999999993</v>
      </c>
      <c r="K41" s="2">
        <f t="shared" si="20"/>
        <v>147.87102458733764</v>
      </c>
      <c r="L41" s="2">
        <v>1190.0630000000001</v>
      </c>
      <c r="M41" s="2">
        <f t="shared" si="7"/>
        <v>4379.3761702693173</v>
      </c>
      <c r="N41" s="7">
        <f t="shared" si="8"/>
        <v>27.58741216490801</v>
      </c>
      <c r="P41" s="4">
        <v>26662184.208870102</v>
      </c>
      <c r="Q41" s="2">
        <v>1194.7642343754101</v>
      </c>
      <c r="R41" s="2">
        <f t="shared" si="21"/>
        <v>363.92319999999995</v>
      </c>
      <c r="S41" s="2">
        <f t="shared" si="22"/>
        <v>837.14801688959983</v>
      </c>
      <c r="T41" s="10">
        <f t="shared" si="23"/>
        <v>5494.5393599999989</v>
      </c>
      <c r="U41" s="2">
        <f t="shared" si="24"/>
        <v>0.15236</v>
      </c>
      <c r="V41" s="2">
        <v>861.97</v>
      </c>
      <c r="W41" s="10">
        <f t="shared" si="25"/>
        <v>365.41676176007678</v>
      </c>
      <c r="X41" s="2">
        <v>4873.8620000000001</v>
      </c>
      <c r="Y41" s="2">
        <f t="shared" si="9"/>
        <v>8497.0842130250876</v>
      </c>
      <c r="Z41" s="7">
        <f t="shared" si="10"/>
        <v>226.55082452595693</v>
      </c>
      <c r="AB41" s="6">
        <v>5449408.49954559</v>
      </c>
      <c r="AC41" s="2">
        <v>662.42137413299804</v>
      </c>
      <c r="AD41" s="2">
        <f t="shared" si="26"/>
        <v>229.24399999999997</v>
      </c>
      <c r="AE41" s="2">
        <f t="shared" si="11"/>
        <v>1018.7124791999998</v>
      </c>
      <c r="AF41" s="10">
        <f t="shared" si="27"/>
        <v>6686.2199999999993</v>
      </c>
      <c r="AG41" s="2">
        <f t="shared" si="28"/>
        <v>0.15236</v>
      </c>
      <c r="AH41" s="2">
        <v>476.52499999999998</v>
      </c>
      <c r="AI41" s="10">
        <f t="shared" si="29"/>
        <v>243.01447871957987</v>
      </c>
      <c r="AJ41" s="2">
        <v>2233.7123000000001</v>
      </c>
      <c r="AK41" s="2">
        <f t="shared" si="12"/>
        <v>4863.629632052578</v>
      </c>
      <c r="AL41" s="7">
        <f t="shared" si="13"/>
        <v>26.50390465554911</v>
      </c>
      <c r="AO41" s="8">
        <f t="shared" si="32"/>
        <v>2056</v>
      </c>
      <c r="AP41" s="10">
        <v>4283.9482419045216</v>
      </c>
      <c r="AR41">
        <v>7959.3025617648191</v>
      </c>
      <c r="AS41">
        <v>4197.9943539294836</v>
      </c>
      <c r="AT41" s="10">
        <f t="shared" si="33"/>
        <v>6078.6484578471518</v>
      </c>
      <c r="AV41" s="8">
        <f t="shared" si="30"/>
        <v>2057</v>
      </c>
      <c r="AW41" s="11">
        <v>5848569700</v>
      </c>
      <c r="AX41" s="12">
        <v>3098735550</v>
      </c>
      <c r="AY41" s="16"/>
      <c r="AZ41" s="15">
        <v>2073079760</v>
      </c>
      <c r="BA41" s="16">
        <v>3098735550</v>
      </c>
      <c r="BB41" s="16">
        <v>3098735550</v>
      </c>
      <c r="BC41" s="16"/>
      <c r="BD41" s="16">
        <f t="shared" si="2"/>
        <v>48826.22189906612</v>
      </c>
      <c r="BF41" s="16">
        <f t="shared" si="3"/>
        <v>46641.37364062175</v>
      </c>
      <c r="BG41" s="16"/>
      <c r="BH41" s="16">
        <f t="shared" si="4"/>
        <v>13274.822711549541</v>
      </c>
      <c r="BI41" s="16">
        <f t="shared" si="5"/>
        <v>24663.773801346713</v>
      </c>
      <c r="BJ41" s="16">
        <f t="shared" si="6"/>
        <v>8702.7771277254888</v>
      </c>
    </row>
    <row r="42" spans="1:62" x14ac:dyDescent="0.25">
      <c r="A42" s="8">
        <f t="shared" si="31"/>
        <v>2057</v>
      </c>
      <c r="B42" s="2">
        <f t="shared" si="14"/>
        <v>37</v>
      </c>
      <c r="D42" s="3">
        <v>6272123.1439262796</v>
      </c>
      <c r="E42" s="2">
        <v>1197.2925361105299</v>
      </c>
      <c r="F42" s="2">
        <f t="shared" si="15"/>
        <v>877.52753919999986</v>
      </c>
      <c r="G42" s="2">
        <f t="shared" si="16"/>
        <v>662.3206224984001</v>
      </c>
      <c r="H42" s="2">
        <f t="shared" si="17"/>
        <v>4643.9533199999996</v>
      </c>
      <c r="I42" s="2">
        <f t="shared" si="18"/>
        <v>0.14262000000000002</v>
      </c>
      <c r="J42" s="2">
        <f t="shared" si="19"/>
        <v>211.83094</v>
      </c>
      <c r="K42" s="2">
        <f t="shared" si="20"/>
        <v>144.9136040955909</v>
      </c>
      <c r="L42" s="2">
        <v>1190.0630000000001</v>
      </c>
      <c r="M42" s="2">
        <f t="shared" si="7"/>
        <v>4283.9482419045216</v>
      </c>
      <c r="N42" s="7">
        <f t="shared" si="8"/>
        <v>26.869450915431649</v>
      </c>
      <c r="P42" s="4">
        <v>26828090.211764701</v>
      </c>
      <c r="Q42" s="2">
        <v>1179.0361642943101</v>
      </c>
      <c r="R42" s="2">
        <f t="shared" si="21"/>
        <v>351.71440000000001</v>
      </c>
      <c r="S42" s="2">
        <f t="shared" si="22"/>
        <v>791.19616195440005</v>
      </c>
      <c r="T42" s="10">
        <f t="shared" si="23"/>
        <v>5547.5821199999991</v>
      </c>
      <c r="U42" s="2">
        <f t="shared" si="24"/>
        <v>0.14262000000000002</v>
      </c>
      <c r="V42" s="2">
        <v>861.97</v>
      </c>
      <c r="W42" s="10">
        <f t="shared" si="25"/>
        <v>369.07092937767754</v>
      </c>
      <c r="X42" s="2">
        <v>4873.8620000000001</v>
      </c>
      <c r="Y42" s="2">
        <f t="shared" si="9"/>
        <v>8426.8496556263872</v>
      </c>
      <c r="Z42" s="7">
        <f t="shared" si="10"/>
        <v>226.07628276212301</v>
      </c>
      <c r="AB42" s="6">
        <v>5543412.3757612295</v>
      </c>
      <c r="AC42" s="2">
        <v>660.38915174985902</v>
      </c>
      <c r="AD42" s="2">
        <f t="shared" si="26"/>
        <v>221.548</v>
      </c>
      <c r="AE42" s="2">
        <f t="shared" si="11"/>
        <v>965.8746963000001</v>
      </c>
      <c r="AF42" s="10">
        <f t="shared" si="27"/>
        <v>6772.3649999999998</v>
      </c>
      <c r="AG42" s="2">
        <f t="shared" si="28"/>
        <v>0.14262000000000002</v>
      </c>
      <c r="AH42" s="2">
        <v>476.52499999999998</v>
      </c>
      <c r="AI42" s="10">
        <f t="shared" si="29"/>
        <v>247.87476829397147</v>
      </c>
      <c r="AJ42" s="2">
        <v>2233.7123000000001</v>
      </c>
      <c r="AK42" s="2">
        <f t="shared" si="12"/>
        <v>4805.9239163438306</v>
      </c>
      <c r="AL42" s="7">
        <f t="shared" si="13"/>
        <v>26.641218114827268</v>
      </c>
      <c r="AO42" s="8">
        <f t="shared" si="32"/>
        <v>2057</v>
      </c>
      <c r="AP42" s="10">
        <v>4188.6118530470894</v>
      </c>
      <c r="AR42">
        <v>7891.9801807710319</v>
      </c>
      <c r="AS42">
        <v>4150.6808720013723</v>
      </c>
      <c r="AT42" s="10">
        <f t="shared" si="33"/>
        <v>6021.3305263862021</v>
      </c>
      <c r="AV42" s="8">
        <f t="shared" si="30"/>
        <v>2058</v>
      </c>
      <c r="AW42" s="11">
        <v>5912151360</v>
      </c>
      <c r="AX42" s="12">
        <v>3089407290</v>
      </c>
      <c r="AY42" s="16"/>
      <c r="AZ42" s="15">
        <v>2109362000</v>
      </c>
      <c r="BA42" s="16">
        <v>3089407290</v>
      </c>
      <c r="BB42" s="16">
        <v>3089407290</v>
      </c>
      <c r="BC42" s="16"/>
      <c r="BD42" s="16">
        <f t="shared" si="2"/>
        <v>48539.345454367787</v>
      </c>
      <c r="BF42" s="16">
        <f t="shared" si="3"/>
        <v>46077.157602320185</v>
      </c>
      <c r="BG42" s="16"/>
      <c r="BH42" s="16">
        <f t="shared" si="4"/>
        <v>12940.327993784085</v>
      </c>
      <c r="BI42" s="16">
        <f t="shared" si="5"/>
        <v>24381.541103009542</v>
      </c>
      <c r="BJ42" s="16">
        <f t="shared" si="6"/>
        <v>8755.2885055265579</v>
      </c>
    </row>
    <row r="43" spans="1:62" x14ac:dyDescent="0.25">
      <c r="A43" s="8">
        <f t="shared" si="31"/>
        <v>2058</v>
      </c>
      <c r="B43" s="2">
        <f t="shared" si="14"/>
        <v>38</v>
      </c>
      <c r="D43" s="3">
        <v>6287076.0717099803</v>
      </c>
      <c r="E43" s="2">
        <v>1183.9259496350101</v>
      </c>
      <c r="F43" s="2">
        <f t="shared" si="15"/>
        <v>847.02542080000012</v>
      </c>
      <c r="G43" s="2">
        <f t="shared" si="16"/>
        <v>620.89159059839994</v>
      </c>
      <c r="H43" s="2">
        <f t="shared" si="17"/>
        <v>4672.5736799999995</v>
      </c>
      <c r="I43" s="2">
        <f t="shared" si="18"/>
        <v>0.13288</v>
      </c>
      <c r="J43" s="2">
        <f t="shared" si="19"/>
        <v>204.69056</v>
      </c>
      <c r="K43" s="2">
        <f t="shared" si="20"/>
        <v>142.01533201367909</v>
      </c>
      <c r="L43" s="2">
        <v>1190.0630000000001</v>
      </c>
      <c r="M43" s="2">
        <f t="shared" si="7"/>
        <v>4188.6118530470894</v>
      </c>
      <c r="N43" s="7">
        <f t="shared" si="8"/>
        <v>26.334121354973156</v>
      </c>
      <c r="P43" s="4">
        <v>27022076.017591901</v>
      </c>
      <c r="Q43" s="2">
        <v>1163.8669290105399</v>
      </c>
      <c r="R43" s="2">
        <f t="shared" si="21"/>
        <v>339.50560000000002</v>
      </c>
      <c r="S43" s="2">
        <f t="shared" si="22"/>
        <v>744.21103405439987</v>
      </c>
      <c r="T43" s="10">
        <f t="shared" si="23"/>
        <v>5600.6248799999994</v>
      </c>
      <c r="U43" s="2">
        <f t="shared" si="24"/>
        <v>0.13288</v>
      </c>
      <c r="V43" s="2">
        <v>861.97</v>
      </c>
      <c r="W43" s="10">
        <f t="shared" si="25"/>
        <v>372.76163867145431</v>
      </c>
      <c r="X43" s="2">
        <v>4873.8620000000001</v>
      </c>
      <c r="Y43" s="2">
        <f t="shared" si="9"/>
        <v>8356.1772017363946</v>
      </c>
      <c r="Z43" s="7">
        <f t="shared" si="10"/>
        <v>225.80125556178925</v>
      </c>
      <c r="AB43" s="6">
        <v>5640431.0293215504</v>
      </c>
      <c r="AC43" s="2">
        <v>658.46097863234002</v>
      </c>
      <c r="AD43" s="2">
        <f t="shared" si="26"/>
        <v>213.85200000000003</v>
      </c>
      <c r="AE43" s="2">
        <f t="shared" si="11"/>
        <v>911.35880880000002</v>
      </c>
      <c r="AF43" s="10">
        <f t="shared" si="27"/>
        <v>6858.51</v>
      </c>
      <c r="AG43" s="2">
        <f t="shared" si="28"/>
        <v>0.13288</v>
      </c>
      <c r="AH43" s="2">
        <v>476.52499999999998</v>
      </c>
      <c r="AI43" s="10">
        <f t="shared" si="29"/>
        <v>252.8322636598509</v>
      </c>
      <c r="AJ43" s="2">
        <v>2233.7123000000001</v>
      </c>
      <c r="AK43" s="2">
        <f t="shared" si="12"/>
        <v>4746.7413510921915</v>
      </c>
      <c r="AL43" s="7">
        <f t="shared" si="13"/>
        <v>26.773667204864097</v>
      </c>
      <c r="AO43" s="8">
        <f t="shared" si="32"/>
        <v>2058</v>
      </c>
      <c r="AP43" s="10">
        <v>4093.3456860469259</v>
      </c>
      <c r="AR43">
        <v>7825.031393194794</v>
      </c>
      <c r="AS43">
        <v>4103.3499622544969</v>
      </c>
      <c r="AT43" s="10">
        <f t="shared" si="33"/>
        <v>5964.1906777246459</v>
      </c>
      <c r="AV43" s="8">
        <f t="shared" si="30"/>
        <v>2059</v>
      </c>
      <c r="AW43" s="11">
        <v>5978867020</v>
      </c>
      <c r="AX43" s="12">
        <v>3081821200</v>
      </c>
      <c r="AY43" s="16"/>
      <c r="AZ43" s="15">
        <v>2145318700</v>
      </c>
      <c r="BA43" s="16">
        <v>3081821200</v>
      </c>
      <c r="BB43" s="16">
        <v>3081821200</v>
      </c>
      <c r="BC43" s="16"/>
      <c r="BD43" s="16">
        <f t="shared" si="2"/>
        <v>48274.062458227294</v>
      </c>
      <c r="BF43" s="16">
        <f t="shared" si="3"/>
        <v>45533.300559070078</v>
      </c>
      <c r="BG43" s="16"/>
      <c r="BH43" s="16">
        <f t="shared" si="4"/>
        <v>12614.959514187962</v>
      </c>
      <c r="BI43" s="16">
        <f t="shared" si="5"/>
        <v>24115.34763821325</v>
      </c>
      <c r="BJ43" s="16">
        <f t="shared" si="6"/>
        <v>8802.9934066688675</v>
      </c>
    </row>
    <row r="44" spans="1:62" x14ac:dyDescent="0.25">
      <c r="A44" s="8">
        <f t="shared" si="31"/>
        <v>2059</v>
      </c>
      <c r="B44" s="2">
        <f t="shared" si="14"/>
        <v>39</v>
      </c>
      <c r="D44" s="3">
        <v>6299897.2039463902</v>
      </c>
      <c r="E44" s="2">
        <v>1171.12914418792</v>
      </c>
      <c r="F44" s="2">
        <f t="shared" si="15"/>
        <v>816.52330239999992</v>
      </c>
      <c r="G44" s="2">
        <f t="shared" si="16"/>
        <v>578.90503408560016</v>
      </c>
      <c r="H44" s="2">
        <f t="shared" si="17"/>
        <v>4701.1940400000003</v>
      </c>
      <c r="I44" s="2">
        <f t="shared" si="18"/>
        <v>0.12314000000000003</v>
      </c>
      <c r="J44" s="2">
        <f t="shared" si="19"/>
        <v>197.55017999999995</v>
      </c>
      <c r="K44" s="2">
        <f t="shared" si="20"/>
        <v>139.1750253734055</v>
      </c>
      <c r="L44" s="2">
        <v>1190.0630000000001</v>
      </c>
      <c r="M44" s="2">
        <f t="shared" si="7"/>
        <v>4093.3456860469259</v>
      </c>
      <c r="N44" s="7">
        <f t="shared" si="8"/>
        <v>25.787657042313047</v>
      </c>
      <c r="P44" s="4">
        <v>27240644.813477401</v>
      </c>
      <c r="Q44" s="2">
        <v>1149.2461862453199</v>
      </c>
      <c r="R44" s="2">
        <f t="shared" si="21"/>
        <v>327.29679999999996</v>
      </c>
      <c r="S44" s="2">
        <f t="shared" si="22"/>
        <v>696.19263318960009</v>
      </c>
      <c r="T44" s="10">
        <f t="shared" si="23"/>
        <v>5653.6676399999997</v>
      </c>
      <c r="U44" s="2">
        <f t="shared" si="24"/>
        <v>0.12314000000000003</v>
      </c>
      <c r="V44" s="2">
        <v>861.97</v>
      </c>
      <c r="W44" s="10">
        <f t="shared" si="25"/>
        <v>376.48925505816885</v>
      </c>
      <c r="X44" s="2">
        <v>4873.8620000000001</v>
      </c>
      <c r="Y44" s="2">
        <f t="shared" si="9"/>
        <v>8285.0568744930897</v>
      </c>
      <c r="Z44" s="7">
        <f t="shared" si="10"/>
        <v>225.69029157752547</v>
      </c>
      <c r="AB44" s="6">
        <v>5736579.1827638196</v>
      </c>
      <c r="AC44" s="2">
        <v>656.63350619484504</v>
      </c>
      <c r="AD44" s="2">
        <f t="shared" si="26"/>
        <v>206.15600000000001</v>
      </c>
      <c r="AE44" s="2">
        <f t="shared" si="11"/>
        <v>855.1648167000003</v>
      </c>
      <c r="AF44" s="10">
        <f t="shared" si="27"/>
        <v>6944.6550000000007</v>
      </c>
      <c r="AG44" s="2">
        <f t="shared" si="28"/>
        <v>0.12314000000000003</v>
      </c>
      <c r="AH44" s="2">
        <v>476.52499999999998</v>
      </c>
      <c r="AI44" s="10">
        <f t="shared" si="29"/>
        <v>257.8889089330479</v>
      </c>
      <c r="AJ44" s="2">
        <v>2233.7123000000001</v>
      </c>
      <c r="AK44" s="2">
        <f t="shared" si="12"/>
        <v>4686.0805318278935</v>
      </c>
      <c r="AL44" s="7">
        <f t="shared" si="13"/>
        <v>26.882072027638703</v>
      </c>
      <c r="AO44" s="8">
        <f t="shared" si="32"/>
        <v>2059</v>
      </c>
      <c r="AP44" s="10">
        <v>3998.128690942377</v>
      </c>
      <c r="AR44">
        <v>7758.444229846712</v>
      </c>
      <c r="AS44">
        <v>4055.9978669508764</v>
      </c>
      <c r="AT44" s="10">
        <f t="shared" si="33"/>
        <v>5907.2210483987947</v>
      </c>
      <c r="AV44" s="8">
        <f t="shared" si="30"/>
        <v>2060</v>
      </c>
      <c r="AW44" s="11">
        <v>6050092620</v>
      </c>
      <c r="AX44" s="12">
        <v>3075085830</v>
      </c>
      <c r="AY44" s="16"/>
      <c r="AZ44" s="15">
        <v>2182300530</v>
      </c>
      <c r="BA44" s="16">
        <v>3075085830</v>
      </c>
      <c r="BB44" s="16">
        <v>3075085830</v>
      </c>
      <c r="BC44" s="16"/>
      <c r="BD44" s="16">
        <f t="shared" si="2"/>
        <v>48033.823353659565</v>
      </c>
      <c r="BF44" s="16">
        <f t="shared" si="3"/>
        <v>45003.877092806011</v>
      </c>
      <c r="BG44" s="16"/>
      <c r="BH44" s="16">
        <f t="shared" si="4"/>
        <v>12294.588884033354</v>
      </c>
      <c r="BI44" s="16">
        <f t="shared" si="5"/>
        <v>23857.881914046888</v>
      </c>
      <c r="BJ44" s="16">
        <f t="shared" si="6"/>
        <v>8851.406294725768</v>
      </c>
    </row>
    <row r="45" spans="1:62" x14ac:dyDescent="0.25">
      <c r="A45" s="8">
        <f t="shared" si="31"/>
        <v>2060</v>
      </c>
      <c r="B45" s="2">
        <f t="shared" si="14"/>
        <v>40</v>
      </c>
      <c r="D45" s="3">
        <v>6314700.1143431002</v>
      </c>
      <c r="E45" s="2">
        <v>1158.8822291164399</v>
      </c>
      <c r="F45" s="2">
        <f t="shared" si="15"/>
        <v>786.02118399999995</v>
      </c>
      <c r="G45" s="2">
        <f t="shared" si="16"/>
        <v>536.36095296000008</v>
      </c>
      <c r="H45" s="2">
        <f t="shared" si="17"/>
        <v>4729.8144000000002</v>
      </c>
      <c r="I45" s="2">
        <f t="shared" si="18"/>
        <v>0.1134</v>
      </c>
      <c r="J45" s="2">
        <f t="shared" si="19"/>
        <v>190.40979999999996</v>
      </c>
      <c r="K45" s="2">
        <f t="shared" si="20"/>
        <v>136.39152486593738</v>
      </c>
      <c r="L45" s="2">
        <v>1190.0630000000001</v>
      </c>
      <c r="M45" s="2">
        <f t="shared" si="7"/>
        <v>3998.128690942377</v>
      </c>
      <c r="N45" s="7">
        <f t="shared" si="8"/>
        <v>25.246983701852258</v>
      </c>
      <c r="P45" s="4">
        <v>27483976.036511701</v>
      </c>
      <c r="Q45" s="2">
        <v>1135.1629343601001</v>
      </c>
      <c r="R45" s="2">
        <f t="shared" si="21"/>
        <v>315.08800000000002</v>
      </c>
      <c r="S45" s="2">
        <f t="shared" si="22"/>
        <v>647.1409593599999</v>
      </c>
      <c r="T45" s="10">
        <f t="shared" si="23"/>
        <v>5706.710399999999</v>
      </c>
      <c r="U45" s="2">
        <f t="shared" si="24"/>
        <v>0.1134</v>
      </c>
      <c r="V45" s="2">
        <v>861.97</v>
      </c>
      <c r="W45" s="10">
        <f t="shared" si="25"/>
        <v>380.25414760875054</v>
      </c>
      <c r="X45" s="2">
        <v>4873.8620000000001</v>
      </c>
      <c r="Y45" s="2">
        <f t="shared" si="9"/>
        <v>8213.4780413288518</v>
      </c>
      <c r="Z45" s="7">
        <f t="shared" si="10"/>
        <v>225.73903366429721</v>
      </c>
      <c r="AB45" s="6">
        <v>5835468.5564851305</v>
      </c>
      <c r="AC45" s="2">
        <v>654.90342801541794</v>
      </c>
      <c r="AD45" s="2">
        <f t="shared" si="26"/>
        <v>198.46000000000004</v>
      </c>
      <c r="AE45" s="2">
        <f t="shared" si="11"/>
        <v>797.29272000000003</v>
      </c>
      <c r="AF45" s="10">
        <f t="shared" si="27"/>
        <v>7030.8</v>
      </c>
      <c r="AG45" s="2">
        <f t="shared" si="28"/>
        <v>0.1134</v>
      </c>
      <c r="AH45" s="2">
        <v>476.52499999999998</v>
      </c>
      <c r="AI45" s="10">
        <f t="shared" si="29"/>
        <v>263.04668711170888</v>
      </c>
      <c r="AJ45" s="2">
        <v>2233.7123000000001</v>
      </c>
      <c r="AK45" s="2">
        <f t="shared" si="12"/>
        <v>4623.9401351271272</v>
      </c>
      <c r="AL45" s="7">
        <f t="shared" si="13"/>
        <v>26.982857265603954</v>
      </c>
      <c r="AO45" s="8">
        <f t="shared" si="32"/>
        <v>2060</v>
      </c>
      <c r="AP45" s="10">
        <v>3902.9401283822285</v>
      </c>
      <c r="AR45">
        <v>7692.2061702276205</v>
      </c>
      <c r="AS45">
        <v>4008.6208856699636</v>
      </c>
      <c r="AT45" s="10">
        <f t="shared" si="33"/>
        <v>5850.4135279487919</v>
      </c>
      <c r="AV45" s="8">
        <f t="shared" si="30"/>
        <v>2061</v>
      </c>
      <c r="AW45" s="11">
        <v>6123715420</v>
      </c>
      <c r="AX45" s="12">
        <v>3065822390</v>
      </c>
      <c r="AY45" s="16"/>
      <c r="AZ45" s="15">
        <v>2220149960</v>
      </c>
      <c r="BA45" s="16">
        <v>3065822390</v>
      </c>
      <c r="BB45" s="16">
        <v>3065822390</v>
      </c>
      <c r="BC45" s="16"/>
      <c r="BD45" s="16">
        <f t="shared" si="2"/>
        <v>47791.988766900329</v>
      </c>
      <c r="BF45" s="16">
        <f t="shared" si="3"/>
        <v>44448.398636579041</v>
      </c>
      <c r="BG45" s="16"/>
      <c r="BH45" s="16">
        <f t="shared" si="4"/>
        <v>11965.721232423712</v>
      </c>
      <c r="BI45" s="16">
        <f t="shared" si="5"/>
        <v>23582.937905179992</v>
      </c>
      <c r="BJ45" s="16">
        <f t="shared" si="6"/>
        <v>8899.7394989753338</v>
      </c>
    </row>
    <row r="46" spans="1:62" x14ac:dyDescent="0.25">
      <c r="A46" s="8">
        <f t="shared" si="31"/>
        <v>2061</v>
      </c>
      <c r="B46" s="2">
        <f t="shared" si="14"/>
        <v>41</v>
      </c>
      <c r="D46" s="3">
        <v>6326155.5426845998</v>
      </c>
      <c r="E46" s="2">
        <v>1147.1656011920099</v>
      </c>
      <c r="F46" s="2">
        <f t="shared" si="15"/>
        <v>755.51906559999998</v>
      </c>
      <c r="G46" s="2">
        <f t="shared" si="16"/>
        <v>493.25934722160014</v>
      </c>
      <c r="H46" s="2">
        <f t="shared" si="17"/>
        <v>4758.4347600000001</v>
      </c>
      <c r="I46" s="2">
        <f t="shared" si="18"/>
        <v>0.10366000000000003</v>
      </c>
      <c r="J46" s="2">
        <f t="shared" si="19"/>
        <v>183.26941999999997</v>
      </c>
      <c r="K46" s="2">
        <f t="shared" si="20"/>
        <v>133.66369436861862</v>
      </c>
      <c r="L46" s="2">
        <v>1190.0630000000001</v>
      </c>
      <c r="M46" s="2">
        <f t="shared" si="7"/>
        <v>3902.9401283822285</v>
      </c>
      <c r="N46" s="7">
        <f t="shared" si="8"/>
        <v>24.690606325931377</v>
      </c>
      <c r="P46" s="4">
        <v>27738176.519848298</v>
      </c>
      <c r="Q46" s="2">
        <v>1121.6056010555401</v>
      </c>
      <c r="R46" s="2">
        <f t="shared" si="21"/>
        <v>302.87920000000003</v>
      </c>
      <c r="S46" s="2">
        <f t="shared" si="22"/>
        <v>597.0560125656001</v>
      </c>
      <c r="T46" s="10">
        <f t="shared" si="23"/>
        <v>5759.7531599999993</v>
      </c>
      <c r="U46" s="2">
        <f t="shared" si="24"/>
        <v>0.10366000000000003</v>
      </c>
      <c r="V46" s="2">
        <v>861.97</v>
      </c>
      <c r="W46" s="10">
        <f t="shared" si="25"/>
        <v>384.05668908483807</v>
      </c>
      <c r="X46" s="2">
        <v>4873.8620000000001</v>
      </c>
      <c r="Y46" s="2">
        <f t="shared" si="9"/>
        <v>8141.4295027059788</v>
      </c>
      <c r="Z46" s="7">
        <f t="shared" si="10"/>
        <v>225.8284086699592</v>
      </c>
      <c r="AB46" s="6">
        <v>5936677.87086426</v>
      </c>
      <c r="AC46" s="2">
        <v>653.26748596321397</v>
      </c>
      <c r="AD46" s="2">
        <f t="shared" si="26"/>
        <v>190.76400000000001</v>
      </c>
      <c r="AE46" s="2">
        <f t="shared" si="11"/>
        <v>737.74251870000023</v>
      </c>
      <c r="AF46" s="10">
        <f t="shared" si="27"/>
        <v>7116.9449999999997</v>
      </c>
      <c r="AG46" s="2">
        <f t="shared" si="28"/>
        <v>0.10366000000000003</v>
      </c>
      <c r="AH46" s="2">
        <v>476.52499999999998</v>
      </c>
      <c r="AI46" s="10">
        <f t="shared" si="29"/>
        <v>268.30762085394304</v>
      </c>
      <c r="AJ46" s="2">
        <v>2233.7123000000001</v>
      </c>
      <c r="AK46" s="2">
        <f t="shared" si="12"/>
        <v>4560.3189255171583</v>
      </c>
      <c r="AL46" s="7">
        <f t="shared" si="13"/>
        <v>27.073144449201195</v>
      </c>
      <c r="AO46" s="8">
        <f t="shared" si="32"/>
        <v>2061</v>
      </c>
      <c r="AP46" s="10">
        <v>3807.759607205976</v>
      </c>
      <c r="AR46">
        <v>7626.3042267000164</v>
      </c>
      <c r="AS46">
        <v>3961.2153804778281</v>
      </c>
      <c r="AT46" s="10">
        <f t="shared" si="33"/>
        <v>5793.7598035889223</v>
      </c>
      <c r="AV46" s="8">
        <f>AV45+1</f>
        <v>2062</v>
      </c>
      <c r="AW46" s="11">
        <v>6199504100</v>
      </c>
      <c r="AX46" s="12">
        <v>3056751790</v>
      </c>
      <c r="AY46" s="16"/>
      <c r="AZ46" s="15">
        <v>2257980710</v>
      </c>
      <c r="BA46" s="16">
        <v>3056751790</v>
      </c>
      <c r="BB46" s="16">
        <v>3056751790</v>
      </c>
      <c r="BC46" s="16"/>
      <c r="BD46" s="16">
        <f t="shared" si="2"/>
        <v>47557.813651981283</v>
      </c>
      <c r="BF46" s="16">
        <f t="shared" si="3"/>
        <v>43895.443008540657</v>
      </c>
      <c r="BG46" s="16"/>
      <c r="BH46" s="16">
        <f t="shared" si="4"/>
        <v>11639.375995216564</v>
      </c>
      <c r="BI46" s="16">
        <f t="shared" si="5"/>
        <v>23311.719096049841</v>
      </c>
      <c r="BJ46" s="16">
        <f t="shared" si="6"/>
        <v>8944.3479172742464</v>
      </c>
    </row>
    <row r="47" spans="1:62" x14ac:dyDescent="0.25">
      <c r="A47" s="8">
        <f>A46+1</f>
        <v>2062</v>
      </c>
      <c r="B47" s="2">
        <f t="shared" si="14"/>
        <v>42</v>
      </c>
      <c r="D47" s="3">
        <v>6331854.3476594696</v>
      </c>
      <c r="E47" s="2">
        <v>1135.9599826543299</v>
      </c>
      <c r="F47" s="2">
        <f t="shared" si="15"/>
        <v>725.0169472</v>
      </c>
      <c r="G47" s="2">
        <f t="shared" si="16"/>
        <v>449.6002168704</v>
      </c>
      <c r="H47" s="2">
        <f t="shared" si="17"/>
        <v>4787.05512</v>
      </c>
      <c r="I47" s="2">
        <f t="shared" si="18"/>
        <v>9.3920000000000003E-2</v>
      </c>
      <c r="J47" s="2">
        <f t="shared" si="19"/>
        <v>176.12903999999997</v>
      </c>
      <c r="K47" s="2">
        <f t="shared" si="20"/>
        <v>130.99042048124625</v>
      </c>
      <c r="L47" s="2">
        <v>1190.0630000000001</v>
      </c>
      <c r="M47" s="2">
        <f t="shared" si="7"/>
        <v>3807.759607205976</v>
      </c>
      <c r="N47" s="7">
        <f t="shared" si="8"/>
        <v>24.110179223729276</v>
      </c>
      <c r="P47" s="4">
        <v>28007900.162983701</v>
      </c>
      <c r="Q47" s="2">
        <v>1108.5621279299701</v>
      </c>
      <c r="R47" s="2">
        <f t="shared" si="21"/>
        <v>290.67039999999997</v>
      </c>
      <c r="S47" s="2">
        <f t="shared" si="22"/>
        <v>545.9377928063999</v>
      </c>
      <c r="T47" s="10">
        <f t="shared" si="23"/>
        <v>5812.7959199999987</v>
      </c>
      <c r="U47" s="2">
        <f t="shared" si="24"/>
        <v>9.3920000000000003E-2</v>
      </c>
      <c r="V47" s="2">
        <v>861.97</v>
      </c>
      <c r="W47" s="10">
        <f t="shared" si="25"/>
        <v>387.89725597568645</v>
      </c>
      <c r="X47" s="2">
        <v>4873.8620000000001</v>
      </c>
      <c r="Y47" s="2">
        <f t="shared" si="9"/>
        <v>8068.8995767120568</v>
      </c>
      <c r="Z47" s="7">
        <f t="shared" si="10"/>
        <v>225.99293376969271</v>
      </c>
      <c r="AB47" s="6">
        <v>6037837.2364296103</v>
      </c>
      <c r="AC47" s="2">
        <v>651.72247554821399</v>
      </c>
      <c r="AD47" s="2">
        <f t="shared" si="26"/>
        <v>183.06799999999998</v>
      </c>
      <c r="AE47" s="2">
        <f t="shared" si="11"/>
        <v>676.5142128</v>
      </c>
      <c r="AF47" s="10">
        <f t="shared" si="27"/>
        <v>7203.09</v>
      </c>
      <c r="AG47" s="2">
        <f t="shared" si="28"/>
        <v>9.3920000000000003E-2</v>
      </c>
      <c r="AH47" s="2">
        <v>476.52499999999998</v>
      </c>
      <c r="AI47" s="10">
        <f t="shared" si="29"/>
        <v>273.6737732710219</v>
      </c>
      <c r="AJ47" s="2">
        <v>2233.7123000000001</v>
      </c>
      <c r="AK47" s="2">
        <f t="shared" si="12"/>
        <v>4495.2157616192362</v>
      </c>
      <c r="AL47" s="7">
        <f t="shared" si="13"/>
        <v>27.141381111289913</v>
      </c>
      <c r="AO47" s="8">
        <f>AO46+1</f>
        <v>2062</v>
      </c>
      <c r="AP47" s="10">
        <v>3712.5671170115311</v>
      </c>
      <c r="AR47">
        <v>7560.7250242640466</v>
      </c>
      <c r="AS47">
        <v>3913.7777803766303</v>
      </c>
      <c r="AT47" s="10">
        <f t="shared" si="33"/>
        <v>5737.2514023203385</v>
      </c>
      <c r="AV47" s="8">
        <f t="shared" si="30"/>
        <v>2063</v>
      </c>
      <c r="AW47" s="11">
        <v>6280762120</v>
      </c>
      <c r="AX47" s="12">
        <v>3049076180</v>
      </c>
      <c r="AY47" s="16"/>
      <c r="AZ47" s="15">
        <v>2296544170</v>
      </c>
      <c r="BA47" s="16">
        <v>3049076180</v>
      </c>
      <c r="BB47" s="16">
        <v>3049076180</v>
      </c>
      <c r="BC47" s="16"/>
      <c r="BD47" s="16">
        <f t="shared" si="2"/>
        <v>47354.211243741593</v>
      </c>
      <c r="BF47" s="16">
        <f t="shared" si="3"/>
        <v>43361.29008234405</v>
      </c>
      <c r="BG47" s="16"/>
      <c r="BH47" s="16">
        <f t="shared" si="4"/>
        <v>11319.899963131133</v>
      </c>
      <c r="BI47" s="16">
        <f t="shared" si="5"/>
        <v>23053.226575013425</v>
      </c>
      <c r="BJ47" s="16">
        <f t="shared" si="6"/>
        <v>8988.1635441994895</v>
      </c>
    </row>
    <row r="48" spans="1:62" x14ac:dyDescent="0.25">
      <c r="A48" s="8">
        <f t="shared" si="31"/>
        <v>2063</v>
      </c>
      <c r="B48" s="2">
        <f t="shared" si="14"/>
        <v>43</v>
      </c>
      <c r="D48" s="3">
        <v>6352387.1384210298</v>
      </c>
      <c r="E48" s="2">
        <v>1125.2464542335099</v>
      </c>
      <c r="F48" s="2">
        <f t="shared" si="15"/>
        <v>694.5148287999998</v>
      </c>
      <c r="G48" s="2">
        <f t="shared" si="16"/>
        <v>405.38356190640013</v>
      </c>
      <c r="H48" s="2">
        <f t="shared" si="17"/>
        <v>4815.6754799999999</v>
      </c>
      <c r="I48" s="2">
        <f t="shared" si="18"/>
        <v>8.4180000000000033E-2</v>
      </c>
      <c r="J48" s="2">
        <f t="shared" si="19"/>
        <v>168.98865999999998</v>
      </c>
      <c r="K48" s="2">
        <f t="shared" si="20"/>
        <v>128.37061207162131</v>
      </c>
      <c r="L48" s="2">
        <v>1190.0630000000001</v>
      </c>
      <c r="M48" s="2">
        <f t="shared" si="7"/>
        <v>3712.5671170115311</v>
      </c>
      <c r="N48" s="7">
        <f t="shared" si="8"/>
        <v>23.583663604628892</v>
      </c>
      <c r="P48" s="4">
        <v>28311281.533580001</v>
      </c>
      <c r="Q48" s="2">
        <v>1096.02005063465</v>
      </c>
      <c r="R48" s="2">
        <f t="shared" si="21"/>
        <v>278.46159999999998</v>
      </c>
      <c r="S48" s="2">
        <f t="shared" si="22"/>
        <v>493.78630008240009</v>
      </c>
      <c r="T48" s="10">
        <f t="shared" si="23"/>
        <v>5865.8386799999989</v>
      </c>
      <c r="U48" s="2">
        <f t="shared" si="24"/>
        <v>8.4180000000000033E-2</v>
      </c>
      <c r="V48" s="2">
        <v>861.97</v>
      </c>
      <c r="W48" s="10">
        <f t="shared" si="25"/>
        <v>391.77622853544329</v>
      </c>
      <c r="X48" s="2">
        <v>4873.8620000000001</v>
      </c>
      <c r="Y48" s="2">
        <f t="shared" si="9"/>
        <v>7995.8761792524929</v>
      </c>
      <c r="Z48" s="7">
        <f t="shared" si="10"/>
        <v>226.37350161846331</v>
      </c>
      <c r="AB48" s="6">
        <v>6140955.8814417599</v>
      </c>
      <c r="AC48" s="2">
        <v>650.26525054760805</v>
      </c>
      <c r="AD48" s="2">
        <f t="shared" si="26"/>
        <v>175.37199999999996</v>
      </c>
      <c r="AE48" s="2">
        <f t="shared" si="11"/>
        <v>613.60780230000023</v>
      </c>
      <c r="AF48" s="10">
        <f t="shared" si="27"/>
        <v>7289.2350000000006</v>
      </c>
      <c r="AG48" s="2">
        <f t="shared" si="28"/>
        <v>8.4180000000000033E-2</v>
      </c>
      <c r="AH48" s="2">
        <v>476.52499999999998</v>
      </c>
      <c r="AI48" s="10">
        <f t="shared" si="29"/>
        <v>279.14724873644235</v>
      </c>
      <c r="AJ48" s="2">
        <v>2233.7123000000001</v>
      </c>
      <c r="AK48" s="2">
        <f t="shared" si="12"/>
        <v>4428.6296015840508</v>
      </c>
      <c r="AL48" s="7">
        <f t="shared" si="13"/>
        <v>27.196018998574655</v>
      </c>
      <c r="AO48" s="8">
        <f t="shared" si="32"/>
        <v>2063</v>
      </c>
      <c r="AP48" s="10">
        <v>3617.3430560412589</v>
      </c>
      <c r="AR48">
        <v>7495.454875748972</v>
      </c>
      <c r="AS48">
        <v>3866.3045850872695</v>
      </c>
      <c r="AT48" s="10">
        <f t="shared" si="33"/>
        <v>5680.8797304181207</v>
      </c>
      <c r="AV48" s="8">
        <f t="shared" si="30"/>
        <v>2064</v>
      </c>
      <c r="AW48" s="11">
        <v>6364442150</v>
      </c>
      <c r="AX48" s="12">
        <v>3040202320</v>
      </c>
      <c r="AY48" s="16"/>
      <c r="AZ48" s="15">
        <v>2335873290</v>
      </c>
      <c r="BA48" s="16">
        <v>3040202320</v>
      </c>
      <c r="BB48" s="16">
        <v>3040202320</v>
      </c>
      <c r="BC48" s="16"/>
      <c r="BD48" s="16">
        <f t="shared" si="2"/>
        <v>47153.085156566252</v>
      </c>
      <c r="BF48" s="16">
        <f t="shared" si="3"/>
        <v>42816.35166522974</v>
      </c>
      <c r="BG48" s="16"/>
      <c r="BH48" s="16">
        <f t="shared" si="4"/>
        <v>10997.454751212525</v>
      </c>
      <c r="BI48" s="16">
        <f t="shared" si="5"/>
        <v>22787.699302707337</v>
      </c>
      <c r="BJ48" s="16">
        <f t="shared" si="6"/>
        <v>9031.1976113098845</v>
      </c>
    </row>
    <row r="49" spans="1:62" x14ac:dyDescent="0.25">
      <c r="A49" s="8">
        <f t="shared" si="31"/>
        <v>2064</v>
      </c>
      <c r="B49" s="2">
        <f t="shared" si="14"/>
        <v>44</v>
      </c>
      <c r="D49" s="3">
        <v>6369891.2655545501</v>
      </c>
      <c r="E49" s="2">
        <v>1115.00648348147</v>
      </c>
      <c r="F49" s="2">
        <f t="shared" si="15"/>
        <v>664.01271040000006</v>
      </c>
      <c r="G49" s="2">
        <f t="shared" si="16"/>
        <v>360.60938232960001</v>
      </c>
      <c r="H49" s="2">
        <f t="shared" si="17"/>
        <v>4844.2958399999998</v>
      </c>
      <c r="I49" s="2">
        <f t="shared" si="18"/>
        <v>7.4440000000000006E-2</v>
      </c>
      <c r="J49" s="2">
        <f t="shared" si="19"/>
        <v>161.84827999999999</v>
      </c>
      <c r="K49" s="2">
        <f t="shared" si="20"/>
        <v>125.80319983018889</v>
      </c>
      <c r="L49" s="2">
        <v>1190.0630000000001</v>
      </c>
      <c r="M49" s="2">
        <f t="shared" si="7"/>
        <v>3617.3430560412589</v>
      </c>
      <c r="N49" s="7">
        <f t="shared" si="8"/>
        <v>23.042081937191618</v>
      </c>
      <c r="P49" s="4">
        <v>28626432.816012099</v>
      </c>
      <c r="Q49" s="2">
        <v>1083.9665744369299</v>
      </c>
      <c r="R49" s="2">
        <f t="shared" si="21"/>
        <v>266.25280000000009</v>
      </c>
      <c r="S49" s="2">
        <f t="shared" si="22"/>
        <v>440.60153439359999</v>
      </c>
      <c r="T49" s="10">
        <f t="shared" si="23"/>
        <v>5918.8814399999992</v>
      </c>
      <c r="U49" s="2">
        <f t="shared" si="24"/>
        <v>7.4440000000000006E-2</v>
      </c>
      <c r="V49" s="2">
        <v>861.97</v>
      </c>
      <c r="W49" s="10">
        <f t="shared" si="25"/>
        <v>395.69399082079775</v>
      </c>
      <c r="X49" s="2">
        <v>4873.8620000000001</v>
      </c>
      <c r="Y49" s="2">
        <f t="shared" si="9"/>
        <v>7922.3468996513275</v>
      </c>
      <c r="Z49" s="7">
        <f t="shared" si="10"/>
        <v>226.78853126801047</v>
      </c>
      <c r="AB49" s="6">
        <v>6246121.8880272796</v>
      </c>
      <c r="AC49" s="2">
        <v>648.89272696182798</v>
      </c>
      <c r="AD49" s="2">
        <f t="shared" si="26"/>
        <v>167.67599999999999</v>
      </c>
      <c r="AE49" s="2">
        <f t="shared" si="11"/>
        <v>549.02328720000003</v>
      </c>
      <c r="AF49" s="10">
        <f t="shared" si="27"/>
        <v>7375.38</v>
      </c>
      <c r="AG49" s="2">
        <f t="shared" si="28"/>
        <v>7.4440000000000006E-2</v>
      </c>
      <c r="AH49" s="2">
        <v>476.52499999999998</v>
      </c>
      <c r="AI49" s="10">
        <f t="shared" si="29"/>
        <v>284.73019371117118</v>
      </c>
      <c r="AJ49" s="2">
        <v>2233.7123000000001</v>
      </c>
      <c r="AK49" s="2">
        <f t="shared" si="12"/>
        <v>4360.5595078729993</v>
      </c>
      <c r="AL49" s="7">
        <f t="shared" si="13"/>
        <v>27.236586186171007</v>
      </c>
      <c r="AO49" s="8">
        <f t="shared" si="32"/>
        <v>2064</v>
      </c>
      <c r="AP49" s="10">
        <v>3522.0682547153756</v>
      </c>
      <c r="AR49">
        <v>7430.4798522988085</v>
      </c>
      <c r="AS49">
        <v>3818.7923682164533</v>
      </c>
      <c r="AT49" s="10">
        <f t="shared" si="33"/>
        <v>5624.6361102576311</v>
      </c>
      <c r="AV49" s="8">
        <f t="shared" si="30"/>
        <v>2065</v>
      </c>
      <c r="AW49" s="11">
        <v>6451325780</v>
      </c>
      <c r="AX49" s="12">
        <v>3032889060</v>
      </c>
      <c r="AY49" s="16"/>
      <c r="AZ49" s="15">
        <v>2376685880</v>
      </c>
      <c r="BA49" s="16">
        <v>3032889060</v>
      </c>
      <c r="BB49" s="16">
        <v>3032889060</v>
      </c>
      <c r="BC49" s="16"/>
      <c r="BD49" s="16">
        <f t="shared" si="2"/>
        <v>46968.40221952353</v>
      </c>
      <c r="BF49" s="16">
        <f t="shared" si="3"/>
        <v>42293.933233078838</v>
      </c>
      <c r="BG49" s="16"/>
      <c r="BH49" s="16">
        <f t="shared" si="4"/>
        <v>10682.042278299557</v>
      </c>
      <c r="BI49" s="16">
        <f t="shared" si="5"/>
        <v>22535.821054587472</v>
      </c>
      <c r="BJ49" s="16">
        <f t="shared" si="6"/>
        <v>9076.0699001918056</v>
      </c>
    </row>
    <row r="50" spans="1:62" x14ac:dyDescent="0.25">
      <c r="A50" s="8">
        <f t="shared" si="31"/>
        <v>2065</v>
      </c>
      <c r="B50" s="2">
        <f t="shared" si="14"/>
        <v>45</v>
      </c>
      <c r="D50" s="3">
        <v>6391030.1595467897</v>
      </c>
      <c r="E50" s="2">
        <v>1105.2219487417899</v>
      </c>
      <c r="F50" s="2">
        <f t="shared" si="15"/>
        <v>633.51059200000009</v>
      </c>
      <c r="G50" s="2">
        <f t="shared" si="16"/>
        <v>315.27767814000015</v>
      </c>
      <c r="H50" s="2">
        <f t="shared" si="17"/>
        <v>4872.9161999999997</v>
      </c>
      <c r="I50" s="2">
        <f t="shared" si="18"/>
        <v>6.4700000000000035E-2</v>
      </c>
      <c r="J50" s="2">
        <f t="shared" si="19"/>
        <v>154.7079</v>
      </c>
      <c r="K50" s="2">
        <f t="shared" si="20"/>
        <v>123.28713583358511</v>
      </c>
      <c r="L50" s="2">
        <v>1190.0630000000001</v>
      </c>
      <c r="M50" s="2">
        <f t="shared" si="7"/>
        <v>3522.0682547153756</v>
      </c>
      <c r="N50" s="7">
        <f t="shared" si="8"/>
        <v>22.509644439868289</v>
      </c>
      <c r="P50" s="4">
        <v>28953806.9949705</v>
      </c>
      <c r="Q50" s="2">
        <v>1072.38864507016</v>
      </c>
      <c r="R50" s="2">
        <f t="shared" si="21"/>
        <v>254.04399999999998</v>
      </c>
      <c r="S50" s="2">
        <f t="shared" si="22"/>
        <v>386.38349574000017</v>
      </c>
      <c r="T50" s="10">
        <f t="shared" si="23"/>
        <v>5971.9241999999995</v>
      </c>
      <c r="U50" s="2">
        <f t="shared" si="24"/>
        <v>6.4700000000000035E-2</v>
      </c>
      <c r="V50" s="2">
        <v>861.97</v>
      </c>
      <c r="W50" s="10">
        <f t="shared" si="25"/>
        <v>399.65093072900572</v>
      </c>
      <c r="X50" s="2">
        <v>4873.8620000000001</v>
      </c>
      <c r="Y50" s="2">
        <f t="shared" si="9"/>
        <v>7848.299071539167</v>
      </c>
      <c r="Z50" s="7">
        <f t="shared" si="10"/>
        <v>227.2381365561512</v>
      </c>
      <c r="AB50" s="6">
        <v>6355254.70430566</v>
      </c>
      <c r="AC50" s="2">
        <v>647.60188635151997</v>
      </c>
      <c r="AD50" s="2">
        <f t="shared" si="26"/>
        <v>159.98000000000002</v>
      </c>
      <c r="AE50" s="2">
        <f t="shared" si="11"/>
        <v>482.76066750000024</v>
      </c>
      <c r="AF50" s="10">
        <f t="shared" si="27"/>
        <v>7461.5249999999996</v>
      </c>
      <c r="AG50" s="2">
        <f t="shared" si="28"/>
        <v>6.4700000000000035E-2</v>
      </c>
      <c r="AH50" s="2">
        <v>476.52499999999998</v>
      </c>
      <c r="AI50" s="10">
        <f t="shared" si="29"/>
        <v>290.42479758539463</v>
      </c>
      <c r="AJ50" s="2">
        <v>2233.7123000000001</v>
      </c>
      <c r="AK50" s="2">
        <f t="shared" si="12"/>
        <v>4291.0046514369151</v>
      </c>
      <c r="AL50" s="7">
        <f t="shared" si="13"/>
        <v>27.270427497241926</v>
      </c>
      <c r="AO50" s="8">
        <f t="shared" si="32"/>
        <v>2065</v>
      </c>
      <c r="AP50" s="10">
        <v>3426.7239951369238</v>
      </c>
      <c r="AR50">
        <v>7365.7858490909948</v>
      </c>
      <c r="AS50">
        <v>3771.237779857448</v>
      </c>
      <c r="AT50" s="10">
        <f t="shared" si="33"/>
        <v>5568.511814474221</v>
      </c>
      <c r="AV50" s="8">
        <f t="shared" si="30"/>
        <v>2066</v>
      </c>
      <c r="AW50" s="11">
        <v>6538809260</v>
      </c>
      <c r="AX50" s="12">
        <v>3024578940</v>
      </c>
      <c r="AY50" s="16"/>
      <c r="AZ50" s="15">
        <v>2418285390</v>
      </c>
      <c r="BA50" s="16">
        <v>3024578940</v>
      </c>
      <c r="BB50" s="16">
        <v>3024578940</v>
      </c>
      <c r="BC50" s="16"/>
      <c r="BD50" s="16">
        <f t="shared" si="2"/>
        <v>46775.833845787245</v>
      </c>
      <c r="BF50" s="16">
        <f t="shared" si="3"/>
        <v>41762.727209839752</v>
      </c>
      <c r="BG50" s="16"/>
      <c r="BH50" s="16">
        <f t="shared" si="4"/>
        <v>10364.397228883803</v>
      </c>
      <c r="BI50" s="16">
        <f t="shared" si="5"/>
        <v>22278.400755710642</v>
      </c>
      <c r="BJ50" s="16">
        <f t="shared" si="6"/>
        <v>9119.9292252453033</v>
      </c>
    </row>
    <row r="51" spans="1:62" x14ac:dyDescent="0.25">
      <c r="A51" s="8">
        <f t="shared" si="31"/>
        <v>2066</v>
      </c>
      <c r="B51" s="2">
        <f t="shared" si="14"/>
        <v>46</v>
      </c>
      <c r="D51" s="3">
        <v>6416127.9272396099</v>
      </c>
      <c r="E51" s="2">
        <v>1095.8751590824099</v>
      </c>
      <c r="F51" s="2">
        <f t="shared" si="15"/>
        <v>603.00847360000012</v>
      </c>
      <c r="G51" s="2">
        <f t="shared" si="16"/>
        <v>269.38844933760009</v>
      </c>
      <c r="H51" s="2">
        <f t="shared" si="17"/>
        <v>4901.5365600000005</v>
      </c>
      <c r="I51" s="2">
        <f t="shared" si="18"/>
        <v>5.4960000000000009E-2</v>
      </c>
      <c r="J51" s="2">
        <f t="shared" si="19"/>
        <v>147.56752</v>
      </c>
      <c r="K51" s="2">
        <f t="shared" si="20"/>
        <v>120.82139311691341</v>
      </c>
      <c r="L51" s="2">
        <v>1190.0630000000001</v>
      </c>
      <c r="M51" s="2">
        <f t="shared" si="7"/>
        <v>3426.7239951369238</v>
      </c>
      <c r="N51" s="7">
        <f t="shared" si="8"/>
        <v>21.986299524140104</v>
      </c>
      <c r="P51" s="4">
        <v>29279851.832205001</v>
      </c>
      <c r="Q51" s="2">
        <v>1061.2730148093201</v>
      </c>
      <c r="R51" s="2">
        <f t="shared" si="21"/>
        <v>241.83519999999999</v>
      </c>
      <c r="S51" s="2">
        <f t="shared" si="22"/>
        <v>331.13218412160006</v>
      </c>
      <c r="T51" s="10">
        <f t="shared" si="23"/>
        <v>6024.9669599999997</v>
      </c>
      <c r="U51" s="2">
        <f t="shared" si="24"/>
        <v>5.4960000000000009E-2</v>
      </c>
      <c r="V51" s="2">
        <v>861.97</v>
      </c>
      <c r="W51" s="10">
        <f t="shared" si="25"/>
        <v>403.64744003629579</v>
      </c>
      <c r="X51" s="2">
        <v>4873.8620000000001</v>
      </c>
      <c r="Y51" s="2">
        <f t="shared" si="9"/>
        <v>7773.7198389672158</v>
      </c>
      <c r="Z51" s="7">
        <f t="shared" si="10"/>
        <v>227.61336507003259</v>
      </c>
      <c r="AB51" s="6">
        <v>6466491.7413822496</v>
      </c>
      <c r="AC51" s="2">
        <v>646.38977860481396</v>
      </c>
      <c r="AD51" s="2">
        <f t="shared" si="26"/>
        <v>152.28400000000005</v>
      </c>
      <c r="AE51" s="2">
        <f t="shared" si="11"/>
        <v>414.81994320000007</v>
      </c>
      <c r="AF51" s="10">
        <f t="shared" si="27"/>
        <v>7547.67</v>
      </c>
      <c r="AG51" s="2">
        <f t="shared" si="28"/>
        <v>5.4960000000000009E-2</v>
      </c>
      <c r="AH51" s="2">
        <v>476.52499999999998</v>
      </c>
      <c r="AI51" s="10">
        <f t="shared" si="29"/>
        <v>296.23329353710255</v>
      </c>
      <c r="AJ51" s="2">
        <v>2233.7123000000001</v>
      </c>
      <c r="AK51" s="2">
        <f t="shared" si="12"/>
        <v>4219.9643153419165</v>
      </c>
      <c r="AL51" s="7">
        <f t="shared" si="13"/>
        <v>27.288364394086305</v>
      </c>
      <c r="AO51" s="8">
        <f t="shared" si="32"/>
        <v>2066</v>
      </c>
      <c r="AP51" s="10">
        <v>3331.2920268849657</v>
      </c>
      <c r="AR51">
        <v>7301.3586462811509</v>
      </c>
      <c r="AS51">
        <v>3723.6375486717129</v>
      </c>
      <c r="AT51" s="10">
        <f t="shared" si="33"/>
        <v>5512.4980974764321</v>
      </c>
      <c r="AV51" s="8">
        <f t="shared" si="30"/>
        <v>2067</v>
      </c>
      <c r="AW51" s="11">
        <v>6629434470</v>
      </c>
      <c r="AX51" s="12">
        <v>3017915480</v>
      </c>
      <c r="AY51" s="16"/>
      <c r="AZ51" s="15">
        <v>2462346150</v>
      </c>
      <c r="BA51" s="16">
        <v>3017915480</v>
      </c>
      <c r="BB51" s="16">
        <v>3017915480</v>
      </c>
      <c r="BC51" s="16"/>
      <c r="BD51" s="16">
        <f t="shared" si="2"/>
        <v>46598.302679556393</v>
      </c>
      <c r="BF51" s="16">
        <f t="shared" si="3"/>
        <v>41257.325641947675</v>
      </c>
      <c r="BG51" s="16"/>
      <c r="BH51" s="16">
        <f t="shared" si="4"/>
        <v>10053.557776336715</v>
      </c>
      <c r="BI51" s="16">
        <f t="shared" si="5"/>
        <v>22034.883283643732</v>
      </c>
      <c r="BJ51" s="16">
        <f t="shared" si="6"/>
        <v>9168.8845819672297</v>
      </c>
    </row>
    <row r="52" spans="1:62" x14ac:dyDescent="0.25">
      <c r="A52" s="8">
        <f t="shared" si="31"/>
        <v>2067</v>
      </c>
      <c r="B52" s="2">
        <f t="shared" si="14"/>
        <v>47</v>
      </c>
      <c r="D52" s="3">
        <v>6440018.6160051702</v>
      </c>
      <c r="E52" s="2">
        <v>1086.94887050799</v>
      </c>
      <c r="F52" s="2">
        <f t="shared" si="15"/>
        <v>572.50635520000014</v>
      </c>
      <c r="G52" s="2">
        <f t="shared" si="16"/>
        <v>222.94169592240021</v>
      </c>
      <c r="H52" s="2">
        <f t="shared" si="17"/>
        <v>4930.1569200000004</v>
      </c>
      <c r="I52" s="2">
        <f t="shared" si="18"/>
        <v>4.5220000000000038E-2</v>
      </c>
      <c r="J52" s="2">
        <f t="shared" si="19"/>
        <v>140.42713999999995</v>
      </c>
      <c r="K52" s="2">
        <f t="shared" si="20"/>
        <v>118.40496525457515</v>
      </c>
      <c r="L52" s="2">
        <v>1190.0630000000001</v>
      </c>
      <c r="M52" s="2">
        <f t="shared" si="7"/>
        <v>3331.2920268849657</v>
      </c>
      <c r="N52" s="7">
        <f t="shared" si="8"/>
        <v>21.453582668488774</v>
      </c>
      <c r="P52" s="4">
        <v>29610732.212448198</v>
      </c>
      <c r="Q52" s="2">
        <v>1050.6063037656199</v>
      </c>
      <c r="R52" s="2">
        <f t="shared" si="21"/>
        <v>229.62639999999999</v>
      </c>
      <c r="S52" s="2">
        <f t="shared" si="22"/>
        <v>274.84759953840017</v>
      </c>
      <c r="T52" s="10">
        <f t="shared" si="23"/>
        <v>6078.0097199999991</v>
      </c>
      <c r="U52" s="2">
        <f t="shared" si="24"/>
        <v>4.5220000000000038E-2</v>
      </c>
      <c r="V52" s="2">
        <v>861.97</v>
      </c>
      <c r="W52" s="10">
        <f t="shared" si="25"/>
        <v>407.68391443665877</v>
      </c>
      <c r="X52" s="2">
        <v>4873.8620000000001</v>
      </c>
      <c r="Y52" s="2">
        <f t="shared" si="9"/>
        <v>7698.59621774068</v>
      </c>
      <c r="Z52" s="7">
        <f t="shared" si="10"/>
        <v>227.96107101528582</v>
      </c>
      <c r="AB52" s="6">
        <v>6584310.1353672203</v>
      </c>
      <c r="AC52" s="2">
        <v>645.25352418213095</v>
      </c>
      <c r="AD52" s="2">
        <f t="shared" si="26"/>
        <v>144.58799999999997</v>
      </c>
      <c r="AE52" s="2">
        <f t="shared" si="11"/>
        <v>345.20111430000031</v>
      </c>
      <c r="AF52" s="10">
        <f t="shared" si="27"/>
        <v>7633.8150000000005</v>
      </c>
      <c r="AG52" s="2">
        <f t="shared" si="28"/>
        <v>4.5220000000000038E-2</v>
      </c>
      <c r="AH52" s="2">
        <v>476.52499999999998</v>
      </c>
      <c r="AI52" s="10">
        <f t="shared" si="29"/>
        <v>302.1579594078446</v>
      </c>
      <c r="AJ52" s="2">
        <v>2233.7123000000001</v>
      </c>
      <c r="AK52" s="2">
        <f t="shared" si="12"/>
        <v>4147.4378978899758</v>
      </c>
      <c r="AL52" s="7">
        <f t="shared" si="13"/>
        <v>27.308017386883087</v>
      </c>
      <c r="AO52" s="8">
        <f t="shared" si="32"/>
        <v>2067</v>
      </c>
      <c r="AP52" s="10">
        <v>3235.7545794028038</v>
      </c>
      <c r="AR52">
        <v>7237.1839652134222</v>
      </c>
      <c r="AS52">
        <v>3675.9884834963359</v>
      </c>
      <c r="AT52" s="10">
        <f t="shared" si="33"/>
        <v>5456.5862243548791</v>
      </c>
      <c r="AV52" s="8">
        <f t="shared" si="30"/>
        <v>2068</v>
      </c>
      <c r="AW52" s="11">
        <v>6720373230</v>
      </c>
      <c r="AX52" s="12">
        <v>3011955620</v>
      </c>
      <c r="AY52" s="16"/>
      <c r="AZ52" s="15">
        <v>2508283300</v>
      </c>
      <c r="BA52" s="16">
        <v>3011955620</v>
      </c>
      <c r="BB52" s="16">
        <v>3011955620</v>
      </c>
      <c r="BC52" s="16"/>
      <c r="BD52" s="16">
        <f t="shared" si="2"/>
        <v>46416.245179714315</v>
      </c>
      <c r="BF52" s="16">
        <f t="shared" si="3"/>
        <v>40764.446631517647</v>
      </c>
      <c r="BG52" s="16"/>
      <c r="BH52" s="16">
        <f t="shared" si="4"/>
        <v>9745.9491903730122</v>
      </c>
      <c r="BI52" s="16">
        <f t="shared" si="5"/>
        <v>21798.076916998452</v>
      </c>
      <c r="BJ52" s="16">
        <f t="shared" si="6"/>
        <v>9220.4205241461859</v>
      </c>
    </row>
    <row r="53" spans="1:62" x14ac:dyDescent="0.25">
      <c r="A53" s="8">
        <f t="shared" si="31"/>
        <v>2068</v>
      </c>
      <c r="B53" s="2">
        <f t="shared" si="14"/>
        <v>48</v>
      </c>
      <c r="D53" s="3">
        <v>6450215.4491061699</v>
      </c>
      <c r="E53" s="2">
        <v>1078.42629875892</v>
      </c>
      <c r="F53" s="2">
        <f t="shared" si="15"/>
        <v>542.00423679999994</v>
      </c>
      <c r="G53" s="2">
        <f t="shared" si="16"/>
        <v>175.93741789440034</v>
      </c>
      <c r="H53" s="2">
        <f t="shared" si="17"/>
        <v>4958.7772800000002</v>
      </c>
      <c r="I53" s="2">
        <f t="shared" si="18"/>
        <v>3.5480000000000067E-2</v>
      </c>
      <c r="J53" s="2">
        <f t="shared" si="19"/>
        <v>133.28675999999996</v>
      </c>
      <c r="K53" s="2">
        <f t="shared" si="20"/>
        <v>116.03686594948364</v>
      </c>
      <c r="L53" s="2">
        <v>1190.0630000000001</v>
      </c>
      <c r="M53" s="2">
        <f t="shared" si="7"/>
        <v>3235.7545794028038</v>
      </c>
      <c r="N53" s="7">
        <f t="shared" si="8"/>
        <v>20.87131417758</v>
      </c>
      <c r="P53" s="4">
        <v>29930507.1422855</v>
      </c>
      <c r="Q53" s="2">
        <v>1040.3750564396901</v>
      </c>
      <c r="R53" s="2">
        <f t="shared" si="21"/>
        <v>217.41759999999999</v>
      </c>
      <c r="S53" s="2">
        <f t="shared" si="22"/>
        <v>217.52974199040037</v>
      </c>
      <c r="T53" s="10">
        <f t="shared" si="23"/>
        <v>6131.0524799999985</v>
      </c>
      <c r="U53" s="2">
        <f t="shared" si="24"/>
        <v>3.5480000000000067E-2</v>
      </c>
      <c r="V53" s="2">
        <v>861.97</v>
      </c>
      <c r="W53" s="10">
        <f t="shared" si="25"/>
        <v>411.76075358102537</v>
      </c>
      <c r="X53" s="2">
        <v>4873.8620000000001</v>
      </c>
      <c r="Y53" s="2">
        <f t="shared" si="9"/>
        <v>7622.9151520111154</v>
      </c>
      <c r="Z53" s="7">
        <f t="shared" si="10"/>
        <v>228.15771640230506</v>
      </c>
      <c r="AB53" s="6">
        <v>6707146.0208007405</v>
      </c>
      <c r="AC53" s="2">
        <v>644.19031588354596</v>
      </c>
      <c r="AD53" s="2">
        <f t="shared" si="26"/>
        <v>136.892</v>
      </c>
      <c r="AE53" s="2">
        <f t="shared" si="11"/>
        <v>273.90418080000052</v>
      </c>
      <c r="AF53" s="10">
        <f t="shared" si="27"/>
        <v>7719.96</v>
      </c>
      <c r="AG53" s="2">
        <f t="shared" si="28"/>
        <v>3.5480000000000067E-2</v>
      </c>
      <c r="AH53" s="2">
        <v>476.52499999999998</v>
      </c>
      <c r="AI53" s="10">
        <f t="shared" si="29"/>
        <v>308.20111859600149</v>
      </c>
      <c r="AJ53" s="2">
        <v>2233.7123000000001</v>
      </c>
      <c r="AK53" s="2">
        <f t="shared" si="12"/>
        <v>4073.4249152795483</v>
      </c>
      <c r="AL53" s="7">
        <f t="shared" si="13"/>
        <v>27.321055711547817</v>
      </c>
      <c r="AO53" s="8">
        <f t="shared" si="32"/>
        <v>2068</v>
      </c>
      <c r="AP53" s="10">
        <v>3140.0943712768239</v>
      </c>
      <c r="AR53">
        <v>7173.2475199769797</v>
      </c>
      <c r="AS53">
        <v>3628.2874745199547</v>
      </c>
      <c r="AT53" s="10">
        <f t="shared" si="33"/>
        <v>5400.7674972484674</v>
      </c>
      <c r="AV53" s="8">
        <f>AV52+1</f>
        <v>2069</v>
      </c>
      <c r="AW53" s="11">
        <v>6811445280</v>
      </c>
      <c r="AX53" s="12">
        <v>3007327590</v>
      </c>
      <c r="AY53" s="16"/>
      <c r="AZ53" s="15">
        <v>2555395450</v>
      </c>
      <c r="BA53" s="16">
        <v>3007327590</v>
      </c>
      <c r="BB53" s="16">
        <v>3007327590</v>
      </c>
      <c r="BC53" s="16"/>
      <c r="BD53" s="16">
        <f t="shared" si="2"/>
        <v>46230.324715454983</v>
      </c>
      <c r="BF53" s="16">
        <f t="shared" si="3"/>
        <v>40287.306918350623</v>
      </c>
      <c r="BG53" s="16"/>
      <c r="BH53" s="16">
        <f t="shared" si="4"/>
        <v>9443.2924379444958</v>
      </c>
      <c r="BI53" s="16">
        <f t="shared" si="5"/>
        <v>21572.305176725848</v>
      </c>
      <c r="BJ53" s="16">
        <f t="shared" si="6"/>
        <v>9271.7093036802835</v>
      </c>
    </row>
    <row r="54" spans="1:62" x14ac:dyDescent="0.25">
      <c r="A54" s="8">
        <f>A53+1</f>
        <v>2069</v>
      </c>
      <c r="B54" s="2">
        <f t="shared" si="14"/>
        <v>49</v>
      </c>
      <c r="D54" s="3">
        <v>6478700.39087319</v>
      </c>
      <c r="E54" s="2">
        <v>1070.2911289927299</v>
      </c>
      <c r="F54" s="2">
        <f t="shared" si="15"/>
        <v>511.50211839999997</v>
      </c>
      <c r="G54" s="2">
        <f t="shared" si="16"/>
        <v>128.37561525359993</v>
      </c>
      <c r="H54" s="2">
        <f t="shared" si="17"/>
        <v>4987.3976400000001</v>
      </c>
      <c r="I54" s="2">
        <f t="shared" si="18"/>
        <v>2.5739999999999985E-2</v>
      </c>
      <c r="J54" s="2">
        <f t="shared" si="19"/>
        <v>126.14637999999997</v>
      </c>
      <c r="K54" s="2">
        <f t="shared" si="20"/>
        <v>113.71612863049397</v>
      </c>
      <c r="L54" s="2">
        <v>1190.0630000000001</v>
      </c>
      <c r="M54" s="2">
        <f t="shared" si="7"/>
        <v>3140.0943712768239</v>
      </c>
      <c r="N54" s="7">
        <f t="shared" si="8"/>
        <v>20.343730630569862</v>
      </c>
      <c r="P54" s="4">
        <v>30242879.935511101</v>
      </c>
      <c r="Q54" s="2">
        <v>1030.5657936140501</v>
      </c>
      <c r="R54" s="2">
        <f t="shared" si="21"/>
        <v>205.2088</v>
      </c>
      <c r="S54" s="2">
        <f t="shared" si="22"/>
        <v>159.17861147759987</v>
      </c>
      <c r="T54" s="10">
        <f t="shared" si="23"/>
        <v>6184.0952399999987</v>
      </c>
      <c r="U54" s="2">
        <f t="shared" si="24"/>
        <v>2.5739999999999985E-2</v>
      </c>
      <c r="V54" s="2">
        <v>861.97</v>
      </c>
      <c r="W54" s="10">
        <f t="shared" si="25"/>
        <v>415.87836111683561</v>
      </c>
      <c r="X54" s="2">
        <v>4873.8620000000001</v>
      </c>
      <c r="Y54" s="2">
        <f t="shared" si="9"/>
        <v>7546.6635662084864</v>
      </c>
      <c r="Z54" s="7">
        <f t="shared" si="10"/>
        <v>228.23284014653927</v>
      </c>
      <c r="AB54" s="6">
        <v>6833123.8378990302</v>
      </c>
      <c r="AC54" s="2">
        <v>643.19742018142097</v>
      </c>
      <c r="AD54" s="2">
        <f t="shared" si="26"/>
        <v>129.19599999999997</v>
      </c>
      <c r="AE54" s="2">
        <f t="shared" si="11"/>
        <v>200.92914269999989</v>
      </c>
      <c r="AF54" s="10">
        <f t="shared" si="27"/>
        <v>7806.1049999999996</v>
      </c>
      <c r="AG54" s="2">
        <f t="shared" si="28"/>
        <v>2.5739999999999985E-2</v>
      </c>
      <c r="AH54" s="2">
        <v>476.52499999999998</v>
      </c>
      <c r="AI54" s="10">
        <f t="shared" si="29"/>
        <v>314.36514096792155</v>
      </c>
      <c r="AJ54" s="2">
        <v>2233.7123000000001</v>
      </c>
      <c r="AK54" s="2">
        <f t="shared" si="12"/>
        <v>3997.9250038493424</v>
      </c>
      <c r="AL54" s="7">
        <f t="shared" si="13"/>
        <v>27.318316645935514</v>
      </c>
      <c r="AO54" s="8">
        <f>AO53+1</f>
        <v>2069</v>
      </c>
      <c r="AP54" s="10">
        <v>3044.2949000323956</v>
      </c>
      <c r="AR54">
        <v>7109.5350644230784</v>
      </c>
      <c r="AS54">
        <v>3580.5314940674125</v>
      </c>
      <c r="AT54" s="10">
        <f t="shared" si="33"/>
        <v>5345.0332792452455</v>
      </c>
      <c r="AV54" s="8">
        <f t="shared" si="30"/>
        <v>2070</v>
      </c>
      <c r="AW54" s="11">
        <v>6902212530</v>
      </c>
      <c r="AX54" s="12">
        <v>3000687620</v>
      </c>
      <c r="AY54" s="16"/>
      <c r="AZ54" s="15">
        <v>2603474420</v>
      </c>
      <c r="BA54" s="16">
        <v>3000687620</v>
      </c>
      <c r="BB54" s="16">
        <v>3000687620</v>
      </c>
      <c r="BC54" s="16"/>
      <c r="BD54" s="16">
        <f t="shared" si="2"/>
        <v>46027.533691429875</v>
      </c>
      <c r="BF54" s="16">
        <f t="shared" si="3"/>
        <v>39790.294024735471</v>
      </c>
      <c r="BG54" s="16"/>
      <c r="BH54" s="16">
        <f t="shared" si="4"/>
        <v>9134.9780181563474</v>
      </c>
      <c r="BI54" s="16">
        <f t="shared" si="5"/>
        <v>21333.493851770236</v>
      </c>
      <c r="BJ54" s="16">
        <f t="shared" si="6"/>
        <v>9321.8221548088914</v>
      </c>
    </row>
    <row r="55" spans="1:62" x14ac:dyDescent="0.25">
      <c r="A55" s="8">
        <f t="shared" si="31"/>
        <v>2070</v>
      </c>
      <c r="B55" s="2">
        <f t="shared" si="14"/>
        <v>50</v>
      </c>
      <c r="D55" s="3">
        <v>6495179.4959923299</v>
      </c>
      <c r="E55" s="2">
        <v>1062.5275226308399</v>
      </c>
      <c r="F55">
        <v>481</v>
      </c>
      <c r="G55" s="2">
        <f t="shared" si="16"/>
        <v>80.256287999999998</v>
      </c>
      <c r="H55" s="2">
        <f t="shared" si="17"/>
        <v>5016.018</v>
      </c>
      <c r="I55" s="2">
        <v>1.6E-2</v>
      </c>
      <c r="J55" s="2">
        <f>J5/4</f>
        <v>119.00628334367143</v>
      </c>
      <c r="K55" s="2">
        <f t="shared" si="20"/>
        <v>111.44180605788409</v>
      </c>
      <c r="L55" s="2">
        <v>1190.0630000000001</v>
      </c>
      <c r="M55" s="2">
        <f t="shared" si="7"/>
        <v>3044.2949000323956</v>
      </c>
      <c r="N55" s="7">
        <f t="shared" si="8"/>
        <v>19.773241814444436</v>
      </c>
      <c r="P55" s="4">
        <v>30546216.7164689</v>
      </c>
      <c r="Q55" s="2">
        <v>1021.16505969944</v>
      </c>
      <c r="R55" s="2">
        <v>193</v>
      </c>
      <c r="S55" s="2">
        <f t="shared" si="22"/>
        <v>99.794207999999983</v>
      </c>
      <c r="T55" s="10">
        <f t="shared" si="23"/>
        <v>6237.137999999999</v>
      </c>
      <c r="U55" s="2">
        <v>1.6E-2</v>
      </c>
      <c r="V55" s="2">
        <v>861.97</v>
      </c>
      <c r="W55" s="10">
        <f t="shared" si="25"/>
        <v>420.03714472800397</v>
      </c>
      <c r="X55" s="2">
        <v>4873.8620000000001</v>
      </c>
      <c r="Y55" s="2">
        <f t="shared" si="9"/>
        <v>7469.8284124274451</v>
      </c>
      <c r="Z55" s="7">
        <f t="shared" si="10"/>
        <v>228.17499752084558</v>
      </c>
      <c r="AB55" s="6">
        <v>6961686.9530598698</v>
      </c>
      <c r="AC55" s="2">
        <v>642.27217815864901</v>
      </c>
      <c r="AD55" s="2">
        <v>121.5</v>
      </c>
      <c r="AE55" s="2">
        <f t="shared" si="11"/>
        <v>126.27600000000055</v>
      </c>
      <c r="AF55" s="10">
        <f t="shared" si="27"/>
        <v>7892.25</v>
      </c>
      <c r="AG55" s="2">
        <f t="shared" si="28"/>
        <v>1.600000000000007E-2</v>
      </c>
      <c r="AH55" s="2">
        <v>476.52499999999998</v>
      </c>
      <c r="AI55" s="10">
        <f t="shared" si="29"/>
        <v>320.65244378727999</v>
      </c>
      <c r="AJ55" s="2">
        <v>2233.7123000000001</v>
      </c>
      <c r="AK55" s="2">
        <f t="shared" si="12"/>
        <v>3920.9379219459297</v>
      </c>
      <c r="AL55" s="7">
        <f t="shared" si="13"/>
        <v>27.29634237496866</v>
      </c>
      <c r="AO55" s="8">
        <f t="shared" si="32"/>
        <v>2070</v>
      </c>
      <c r="AZ55" s="12"/>
      <c r="BA55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D87D-03EA-417F-828B-291B909533D4}">
  <dimension ref="A1:D53"/>
  <sheetViews>
    <sheetView topLeftCell="B1" zoomScale="60" workbookViewId="0">
      <selection sqref="A1:C53"/>
    </sheetView>
  </sheetViews>
  <sheetFormatPr baseColWidth="10" defaultRowHeight="15" x14ac:dyDescent="0.25"/>
  <cols>
    <col min="2" max="2" width="17.28515625" customWidth="1"/>
    <col min="3" max="3" width="13.7109375" customWidth="1"/>
    <col min="4" max="4" width="14.42578125" customWidth="1"/>
    <col min="7" max="7" width="11.42578125" customWidth="1"/>
  </cols>
  <sheetData>
    <row r="1" spans="1:4" x14ac:dyDescent="0.25">
      <c r="A1" s="8" t="s">
        <v>1</v>
      </c>
      <c r="B1" s="11" t="s">
        <v>26</v>
      </c>
      <c r="C1" s="12"/>
      <c r="D1" s="10"/>
    </row>
    <row r="2" spans="1:4" x14ac:dyDescent="0.25">
      <c r="A2" s="8"/>
      <c r="B2" s="10" t="s">
        <v>27</v>
      </c>
      <c r="C2" s="10" t="s">
        <v>28</v>
      </c>
      <c r="D2" s="10" t="s">
        <v>9</v>
      </c>
    </row>
    <row r="3" spans="1:4" x14ac:dyDescent="0.25">
      <c r="A3" s="8">
        <v>2020</v>
      </c>
      <c r="B3" s="12">
        <v>3900541160</v>
      </c>
      <c r="C3" s="12">
        <v>3175965020</v>
      </c>
      <c r="D3" s="11">
        <v>7076506180</v>
      </c>
    </row>
    <row r="4" spans="1:4" x14ac:dyDescent="0.25">
      <c r="A4" s="8">
        <v>2021</v>
      </c>
      <c r="B4" s="11">
        <v>3954395340</v>
      </c>
      <c r="C4" s="12">
        <v>3185030760</v>
      </c>
      <c r="D4" s="12">
        <v>7139426100</v>
      </c>
    </row>
    <row r="5" spans="1:4" x14ac:dyDescent="0.25">
      <c r="A5" s="8">
        <v>2022</v>
      </c>
      <c r="B5" s="11">
        <v>4005493770</v>
      </c>
      <c r="C5" s="12">
        <v>3189183380</v>
      </c>
      <c r="D5" s="12">
        <v>7194677150</v>
      </c>
    </row>
    <row r="6" spans="1:4" x14ac:dyDescent="0.25">
      <c r="A6" s="8">
        <v>2023</v>
      </c>
      <c r="B6" s="11">
        <v>4057131480</v>
      </c>
      <c r="C6" s="12">
        <v>3193294130</v>
      </c>
      <c r="D6" s="12">
        <v>7250425600</v>
      </c>
    </row>
    <row r="7" spans="1:4" x14ac:dyDescent="0.25">
      <c r="A7" s="8">
        <v>2024</v>
      </c>
      <c r="B7" s="11">
        <v>4109644220</v>
      </c>
      <c r="C7" s="12">
        <v>3204307690</v>
      </c>
      <c r="D7" s="12">
        <v>7313951910</v>
      </c>
    </row>
    <row r="8" spans="1:4" x14ac:dyDescent="0.25">
      <c r="A8" s="8">
        <f>A7+1</f>
        <v>2025</v>
      </c>
      <c r="B8" s="11">
        <v>4171428490</v>
      </c>
      <c r="C8" s="12">
        <v>3206767270</v>
      </c>
      <c r="D8" s="12">
        <v>7378195760</v>
      </c>
    </row>
    <row r="9" spans="1:4" x14ac:dyDescent="0.25">
      <c r="A9" s="8">
        <f t="shared" ref="A9:A53" si="0">A8+1</f>
        <v>2026</v>
      </c>
      <c r="B9" s="11">
        <v>4239812440</v>
      </c>
      <c r="C9" s="12">
        <v>3213286960</v>
      </c>
      <c r="D9" s="12">
        <v>7453099400</v>
      </c>
    </row>
    <row r="10" spans="1:4" x14ac:dyDescent="0.25">
      <c r="A10" s="8">
        <f t="shared" si="0"/>
        <v>2027</v>
      </c>
      <c r="B10" s="11">
        <v>4308905300</v>
      </c>
      <c r="C10" s="12">
        <v>3241578290</v>
      </c>
      <c r="D10" s="12">
        <v>7550483590</v>
      </c>
    </row>
    <row r="11" spans="1:4" x14ac:dyDescent="0.25">
      <c r="A11" s="8">
        <f t="shared" si="0"/>
        <v>2028</v>
      </c>
      <c r="B11" s="11">
        <v>4373586240</v>
      </c>
      <c r="C11" s="12">
        <v>3244361570</v>
      </c>
      <c r="D11" s="12">
        <v>7617947810</v>
      </c>
    </row>
    <row r="12" spans="1:4" x14ac:dyDescent="0.25">
      <c r="A12" s="8">
        <f t="shared" si="0"/>
        <v>2029</v>
      </c>
      <c r="B12" s="11">
        <v>4436895280</v>
      </c>
      <c r="C12" s="12">
        <v>3243576210</v>
      </c>
      <c r="D12" s="12">
        <v>7680471500</v>
      </c>
    </row>
    <row r="13" spans="1:4" x14ac:dyDescent="0.25">
      <c r="A13" s="8">
        <f t="shared" si="0"/>
        <v>2030</v>
      </c>
      <c r="B13" s="11">
        <v>4503349570</v>
      </c>
      <c r="C13" s="12">
        <v>3241391830</v>
      </c>
      <c r="D13" s="12">
        <v>7744741400</v>
      </c>
    </row>
    <row r="14" spans="1:4" x14ac:dyDescent="0.25">
      <c r="A14" s="8">
        <f t="shared" si="0"/>
        <v>2031</v>
      </c>
      <c r="B14" s="11">
        <v>4566965980</v>
      </c>
      <c r="C14" s="12">
        <v>3239958920</v>
      </c>
      <c r="D14" s="12">
        <v>7806924890</v>
      </c>
    </row>
    <row r="15" spans="1:4" x14ac:dyDescent="0.25">
      <c r="A15" s="8">
        <f t="shared" si="0"/>
        <v>2032</v>
      </c>
      <c r="B15" s="11">
        <v>4628931860</v>
      </c>
      <c r="C15" s="12">
        <v>3234981670</v>
      </c>
      <c r="D15" s="12">
        <v>7863913530</v>
      </c>
    </row>
    <row r="16" spans="1:4" x14ac:dyDescent="0.25">
      <c r="A16" s="8">
        <f t="shared" si="0"/>
        <v>2033</v>
      </c>
      <c r="B16" s="11">
        <v>4690929120</v>
      </c>
      <c r="C16" s="12">
        <v>3236213190</v>
      </c>
      <c r="D16" s="12">
        <v>7927142310</v>
      </c>
    </row>
    <row r="17" spans="1:4" x14ac:dyDescent="0.25">
      <c r="A17" s="8">
        <f t="shared" si="0"/>
        <v>2034</v>
      </c>
      <c r="B17" s="11">
        <v>4750524900</v>
      </c>
      <c r="C17" s="12">
        <v>3235054850</v>
      </c>
      <c r="D17" s="12">
        <v>7985579750</v>
      </c>
    </row>
    <row r="18" spans="1:4" x14ac:dyDescent="0.25">
      <c r="A18" s="8">
        <f t="shared" si="0"/>
        <v>2035</v>
      </c>
      <c r="B18" s="11">
        <v>4809473070</v>
      </c>
      <c r="C18" s="12">
        <v>3235801140</v>
      </c>
      <c r="D18" s="12">
        <v>8045274220</v>
      </c>
    </row>
    <row r="19" spans="1:4" x14ac:dyDescent="0.25">
      <c r="A19" s="8">
        <f t="shared" si="0"/>
        <v>2036</v>
      </c>
      <c r="B19" s="11">
        <v>4868790880</v>
      </c>
      <c r="C19" s="12">
        <v>3234649650</v>
      </c>
      <c r="D19" s="12">
        <v>8103440520</v>
      </c>
    </row>
    <row r="20" spans="1:4" x14ac:dyDescent="0.25">
      <c r="A20" s="8">
        <f t="shared" si="0"/>
        <v>2037</v>
      </c>
      <c r="B20" s="11">
        <v>4928612200</v>
      </c>
      <c r="C20" s="12">
        <v>3231763000</v>
      </c>
      <c r="D20" s="12">
        <v>8160375200</v>
      </c>
    </row>
    <row r="21" spans="1:4" x14ac:dyDescent="0.25">
      <c r="A21" s="8">
        <f t="shared" si="0"/>
        <v>2038</v>
      </c>
      <c r="B21" s="11">
        <v>4987703020</v>
      </c>
      <c r="C21" s="12">
        <v>3228231460</v>
      </c>
      <c r="D21" s="12">
        <v>8215934480</v>
      </c>
    </row>
    <row r="22" spans="1:4" x14ac:dyDescent="0.25">
      <c r="A22" s="8">
        <f t="shared" si="0"/>
        <v>2039</v>
      </c>
      <c r="B22" s="11">
        <v>5045590620</v>
      </c>
      <c r="C22" s="12">
        <v>3224059250</v>
      </c>
      <c r="D22" s="12">
        <v>8269649880</v>
      </c>
    </row>
    <row r="23" spans="1:4" x14ac:dyDescent="0.25">
      <c r="A23" s="8">
        <f t="shared" si="0"/>
        <v>2040</v>
      </c>
      <c r="B23" s="11">
        <v>5104176930</v>
      </c>
      <c r="C23" s="12">
        <v>3221099790</v>
      </c>
      <c r="D23" s="12">
        <v>8325276720</v>
      </c>
    </row>
    <row r="24" spans="1:4" x14ac:dyDescent="0.25">
      <c r="A24" s="8">
        <f t="shared" si="0"/>
        <v>2041</v>
      </c>
      <c r="B24" s="11">
        <v>5157800960</v>
      </c>
      <c r="C24" s="12">
        <v>3216649120</v>
      </c>
      <c r="D24" s="12">
        <v>8374450080</v>
      </c>
    </row>
    <row r="25" spans="1:4" x14ac:dyDescent="0.25">
      <c r="A25" s="8">
        <f t="shared" si="0"/>
        <v>2042</v>
      </c>
      <c r="B25" s="11">
        <v>5206228230</v>
      </c>
      <c r="C25" s="12">
        <v>3210728260</v>
      </c>
      <c r="D25" s="12">
        <v>8416956490</v>
      </c>
    </row>
    <row r="26" spans="1:4" x14ac:dyDescent="0.25">
      <c r="A26" s="8">
        <f t="shared" si="0"/>
        <v>2043</v>
      </c>
      <c r="B26" s="11">
        <v>5254354420</v>
      </c>
      <c r="C26" s="12">
        <v>3204348880</v>
      </c>
      <c r="D26" s="12">
        <v>8458703300</v>
      </c>
    </row>
    <row r="27" spans="1:4" x14ac:dyDescent="0.25">
      <c r="A27" s="8">
        <f>A26+1</f>
        <v>2044</v>
      </c>
      <c r="B27" s="11">
        <v>5297864140</v>
      </c>
      <c r="C27" s="12">
        <v>3199617490</v>
      </c>
      <c r="D27" s="12">
        <v>8497481630</v>
      </c>
    </row>
    <row r="28" spans="1:4" x14ac:dyDescent="0.25">
      <c r="A28" s="8">
        <f t="shared" si="0"/>
        <v>2045</v>
      </c>
      <c r="B28" s="11">
        <v>5336211240</v>
      </c>
      <c r="C28" s="12">
        <v>3193330800</v>
      </c>
      <c r="D28" s="12">
        <v>8529542030</v>
      </c>
    </row>
    <row r="29" spans="1:4" x14ac:dyDescent="0.25">
      <c r="A29" s="8">
        <f t="shared" si="0"/>
        <v>2046</v>
      </c>
      <c r="B29" s="11">
        <v>5371930570</v>
      </c>
      <c r="C29" s="12">
        <v>3181494550</v>
      </c>
      <c r="D29" s="12">
        <v>8553425120</v>
      </c>
    </row>
    <row r="30" spans="1:4" x14ac:dyDescent="0.25">
      <c r="A30" s="8">
        <f t="shared" si="0"/>
        <v>2047</v>
      </c>
      <c r="B30" s="11">
        <v>5406319050</v>
      </c>
      <c r="C30" s="12">
        <v>3175529800</v>
      </c>
      <c r="D30" s="12">
        <v>8581848850</v>
      </c>
    </row>
    <row r="31" spans="1:4" x14ac:dyDescent="0.25">
      <c r="A31" s="8">
        <f t="shared" si="0"/>
        <v>2048</v>
      </c>
      <c r="B31" s="11">
        <v>5442426050</v>
      </c>
      <c r="C31" s="12">
        <v>3170213520</v>
      </c>
      <c r="D31" s="12">
        <v>8612639570</v>
      </c>
    </row>
    <row r="32" spans="1:4" x14ac:dyDescent="0.25">
      <c r="A32" s="8">
        <f t="shared" si="0"/>
        <v>2049</v>
      </c>
      <c r="B32" s="11">
        <v>5480056670</v>
      </c>
      <c r="C32" s="12">
        <v>3162676070</v>
      </c>
      <c r="D32" s="12">
        <v>8642732740</v>
      </c>
    </row>
    <row r="33" spans="1:4" x14ac:dyDescent="0.25">
      <c r="A33" s="8">
        <f t="shared" si="0"/>
        <v>2050</v>
      </c>
      <c r="B33" s="11">
        <v>5519522280</v>
      </c>
      <c r="C33" s="12">
        <v>3153531570</v>
      </c>
      <c r="D33" s="12">
        <v>8673053850</v>
      </c>
    </row>
    <row r="34" spans="1:4" x14ac:dyDescent="0.25">
      <c r="A34" s="8">
        <f t="shared" si="0"/>
        <v>2051</v>
      </c>
      <c r="B34" s="11">
        <v>5558194400</v>
      </c>
      <c r="C34" s="12">
        <v>3145981580</v>
      </c>
      <c r="D34" s="12">
        <v>8704175980</v>
      </c>
    </row>
    <row r="35" spans="1:4" x14ac:dyDescent="0.25">
      <c r="A35" s="8">
        <f t="shared" si="0"/>
        <v>2052</v>
      </c>
      <c r="B35" s="11">
        <v>5594776380</v>
      </c>
      <c r="C35" s="12">
        <v>3138727380</v>
      </c>
      <c r="D35" s="12">
        <v>8733503760</v>
      </c>
    </row>
    <row r="36" spans="1:4" x14ac:dyDescent="0.25">
      <c r="A36" s="8">
        <f t="shared" si="0"/>
        <v>2053</v>
      </c>
      <c r="B36" s="11">
        <v>5635129490</v>
      </c>
      <c r="C36" s="12">
        <v>3130723630</v>
      </c>
      <c r="D36" s="12">
        <v>8765853110</v>
      </c>
    </row>
    <row r="37" spans="1:4" x14ac:dyDescent="0.25">
      <c r="A37" s="8">
        <f>A36+1</f>
        <v>2054</v>
      </c>
      <c r="B37" s="11">
        <v>5680889620</v>
      </c>
      <c r="C37" s="12">
        <v>3122114140</v>
      </c>
      <c r="D37" s="12">
        <v>8803003760</v>
      </c>
    </row>
    <row r="38" spans="1:4" x14ac:dyDescent="0.25">
      <c r="A38" s="8">
        <f t="shared" si="0"/>
        <v>2055</v>
      </c>
      <c r="B38" s="11">
        <v>5733724980</v>
      </c>
      <c r="C38" s="12">
        <v>3117142440</v>
      </c>
      <c r="D38" s="12">
        <v>8850867410</v>
      </c>
    </row>
    <row r="39" spans="1:4" x14ac:dyDescent="0.25">
      <c r="A39" s="8">
        <f t="shared" si="0"/>
        <v>2056</v>
      </c>
      <c r="B39" s="11">
        <v>5790067120</v>
      </c>
      <c r="C39" s="12">
        <v>3107997390</v>
      </c>
      <c r="D39" s="12">
        <v>8898064510</v>
      </c>
    </row>
    <row r="40" spans="1:4" x14ac:dyDescent="0.25">
      <c r="A40" s="8">
        <f t="shared" si="0"/>
        <v>2057</v>
      </c>
      <c r="B40" s="11">
        <v>5848569700</v>
      </c>
      <c r="C40" s="12">
        <v>3098735550</v>
      </c>
      <c r="D40" s="12">
        <v>8947305250</v>
      </c>
    </row>
    <row r="41" spans="1:4" x14ac:dyDescent="0.25">
      <c r="A41" s="8">
        <f t="shared" si="0"/>
        <v>2058</v>
      </c>
      <c r="B41" s="11">
        <v>5912151360</v>
      </c>
      <c r="C41" s="12">
        <v>3089407290</v>
      </c>
      <c r="D41" s="12">
        <v>9001558660</v>
      </c>
    </row>
    <row r="42" spans="1:4" x14ac:dyDescent="0.25">
      <c r="A42" s="8">
        <f t="shared" si="0"/>
        <v>2059</v>
      </c>
      <c r="B42" s="11">
        <v>5978867020</v>
      </c>
      <c r="C42" s="12">
        <v>3081821200</v>
      </c>
      <c r="D42" s="12">
        <v>9060688220</v>
      </c>
    </row>
    <row r="43" spans="1:4" x14ac:dyDescent="0.25">
      <c r="A43" s="8">
        <f t="shared" si="0"/>
        <v>2060</v>
      </c>
      <c r="B43" s="11">
        <v>6050092620</v>
      </c>
      <c r="C43" s="12">
        <v>3075085830</v>
      </c>
      <c r="D43" s="12">
        <v>9125178440</v>
      </c>
    </row>
    <row r="44" spans="1:4" x14ac:dyDescent="0.25">
      <c r="A44" s="8">
        <f t="shared" si="0"/>
        <v>2061</v>
      </c>
      <c r="B44" s="11">
        <v>6123715420</v>
      </c>
      <c r="C44" s="12">
        <v>3065822390</v>
      </c>
      <c r="D44" s="12">
        <v>9189537810</v>
      </c>
    </row>
    <row r="45" spans="1:4" x14ac:dyDescent="0.25">
      <c r="A45" s="8">
        <f>A44+1</f>
        <v>2062</v>
      </c>
      <c r="B45" s="11">
        <v>6199504100</v>
      </c>
      <c r="C45" s="12">
        <v>3056751790</v>
      </c>
      <c r="D45" s="12">
        <v>9256255890</v>
      </c>
    </row>
    <row r="46" spans="1:4" x14ac:dyDescent="0.25">
      <c r="A46" s="8">
        <f t="shared" si="0"/>
        <v>2063</v>
      </c>
      <c r="B46" s="11">
        <v>6280762120</v>
      </c>
      <c r="C46" s="12">
        <v>3049076180</v>
      </c>
      <c r="D46" s="12">
        <v>9329838300</v>
      </c>
    </row>
    <row r="47" spans="1:4" x14ac:dyDescent="0.25">
      <c r="A47" s="8">
        <f t="shared" si="0"/>
        <v>2064</v>
      </c>
      <c r="B47" s="11">
        <v>6364442150</v>
      </c>
      <c r="C47" s="12">
        <v>3040202320</v>
      </c>
      <c r="D47" s="12">
        <v>9404644470</v>
      </c>
    </row>
    <row r="48" spans="1:4" x14ac:dyDescent="0.25">
      <c r="A48" s="8">
        <f t="shared" si="0"/>
        <v>2065</v>
      </c>
      <c r="B48" s="11">
        <v>6451325780</v>
      </c>
      <c r="C48" s="12">
        <v>3032889060</v>
      </c>
      <c r="D48" s="12">
        <v>9484214840</v>
      </c>
    </row>
    <row r="49" spans="1:4" x14ac:dyDescent="0.25">
      <c r="A49" s="8">
        <f t="shared" si="0"/>
        <v>2066</v>
      </c>
      <c r="B49" s="11">
        <v>6538809260</v>
      </c>
      <c r="C49" s="12">
        <v>3024578940</v>
      </c>
      <c r="D49" s="12">
        <v>9563388200</v>
      </c>
    </row>
    <row r="50" spans="1:4" x14ac:dyDescent="0.25">
      <c r="A50" s="8">
        <f t="shared" si="0"/>
        <v>2067</v>
      </c>
      <c r="B50" s="11">
        <v>6629434470</v>
      </c>
      <c r="C50" s="12">
        <v>3017915480</v>
      </c>
      <c r="D50" s="12">
        <v>9647349950</v>
      </c>
    </row>
    <row r="51" spans="1:4" x14ac:dyDescent="0.25">
      <c r="A51" s="8">
        <f t="shared" si="0"/>
        <v>2068</v>
      </c>
      <c r="B51" s="11">
        <v>6720373230</v>
      </c>
      <c r="C51" s="12">
        <v>3011955620</v>
      </c>
      <c r="D51" s="12">
        <v>9732328840</v>
      </c>
    </row>
    <row r="52" spans="1:4" x14ac:dyDescent="0.25">
      <c r="A52" s="8">
        <f>A51+1</f>
        <v>2069</v>
      </c>
      <c r="B52" s="11">
        <v>6811445280</v>
      </c>
      <c r="C52" s="12">
        <v>3007327590</v>
      </c>
      <c r="D52" s="12">
        <v>9818772870</v>
      </c>
    </row>
    <row r="53" spans="1:4" x14ac:dyDescent="0.25">
      <c r="A53" s="8">
        <f t="shared" si="0"/>
        <v>2070</v>
      </c>
      <c r="B53" s="11">
        <v>6902212530</v>
      </c>
      <c r="C53" s="12">
        <v>3000687620</v>
      </c>
      <c r="D53" s="12">
        <v>9902900160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7AC7-2928-47D6-AEEB-36EB5BC9F486}">
  <dimension ref="A1"/>
  <sheetViews>
    <sheetView zoomScale="38" workbookViewId="0">
      <selection activeCell="O64" sqref="O6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47EE-D148-40AD-B297-B6727651B78A}">
  <dimension ref="A1:I10"/>
  <sheetViews>
    <sheetView workbookViewId="0">
      <selection activeCell="C2" sqref="C2"/>
    </sheetView>
  </sheetViews>
  <sheetFormatPr baseColWidth="10" defaultRowHeight="15" x14ac:dyDescent="0.25"/>
  <cols>
    <col min="4" max="4" width="18.85546875" customWidth="1"/>
  </cols>
  <sheetData>
    <row r="1" spans="1:9" x14ac:dyDescent="0.25">
      <c r="A1" t="s">
        <v>34</v>
      </c>
      <c r="C1" s="13">
        <v>0.03</v>
      </c>
      <c r="I1" s="13">
        <v>0.05</v>
      </c>
    </row>
    <row r="3" spans="1:9" x14ac:dyDescent="0.25">
      <c r="A3" t="s">
        <v>35</v>
      </c>
      <c r="B3" t="s">
        <v>36</v>
      </c>
      <c r="C3" t="s">
        <v>38</v>
      </c>
      <c r="D3" t="s">
        <v>37</v>
      </c>
      <c r="F3" t="s">
        <v>39</v>
      </c>
      <c r="G3" t="s">
        <v>36</v>
      </c>
      <c r="H3" t="s">
        <v>38</v>
      </c>
      <c r="I3" t="s">
        <v>37</v>
      </c>
    </row>
    <row r="4" spans="1:9" x14ac:dyDescent="0.25">
      <c r="A4">
        <v>2010</v>
      </c>
      <c r="B4">
        <v>3.77</v>
      </c>
      <c r="C4">
        <v>16.32</v>
      </c>
      <c r="D4">
        <f>B4/C4</f>
        <v>0.2310049019607843</v>
      </c>
      <c r="F4">
        <v>2010</v>
      </c>
      <c r="G4">
        <v>250</v>
      </c>
      <c r="H4">
        <v>2.72</v>
      </c>
      <c r="I4">
        <f>G4/H4</f>
        <v>91.911764705882348</v>
      </c>
    </row>
    <row r="5" spans="1:9" x14ac:dyDescent="0.25">
      <c r="A5">
        <v>2011</v>
      </c>
      <c r="B5">
        <v>4.12</v>
      </c>
      <c r="C5">
        <v>16.559999999999999</v>
      </c>
      <c r="D5" s="10">
        <f t="shared" ref="D5:D10" si="0">B5/C5</f>
        <v>0.24879227053140099</v>
      </c>
      <c r="F5">
        <v>2011</v>
      </c>
      <c r="G5">
        <v>250</v>
      </c>
      <c r="H5">
        <v>2.77</v>
      </c>
      <c r="I5" s="10">
        <f t="shared" ref="I5:I10" si="1">G5/H5</f>
        <v>90.25270758122744</v>
      </c>
    </row>
    <row r="6" spans="1:9" x14ac:dyDescent="0.25">
      <c r="A6">
        <v>2012</v>
      </c>
      <c r="B6">
        <v>4.09</v>
      </c>
      <c r="C6">
        <v>16.79</v>
      </c>
      <c r="D6" s="10">
        <f t="shared" si="0"/>
        <v>0.24359737939249554</v>
      </c>
      <c r="F6">
        <v>2012</v>
      </c>
      <c r="G6">
        <v>260</v>
      </c>
      <c r="H6">
        <v>2.8250000000000002</v>
      </c>
      <c r="I6" s="10">
        <f t="shared" si="1"/>
        <v>92.035398230088489</v>
      </c>
    </row>
    <row r="7" spans="1:9" x14ac:dyDescent="0.25">
      <c r="A7">
        <v>2013</v>
      </c>
      <c r="B7">
        <v>4.42</v>
      </c>
      <c r="C7">
        <v>17.04</v>
      </c>
      <c r="D7" s="10">
        <f t="shared" si="0"/>
        <v>0.25938967136150237</v>
      </c>
      <c r="F7">
        <v>2013</v>
      </c>
      <c r="G7">
        <v>220</v>
      </c>
      <c r="H7">
        <v>2.8820000000000001</v>
      </c>
      <c r="I7" s="10">
        <f t="shared" si="1"/>
        <v>76.33587786259541</v>
      </c>
    </row>
    <row r="8" spans="1:9" x14ac:dyDescent="0.25">
      <c r="A8">
        <v>2014</v>
      </c>
      <c r="B8">
        <v>4.51</v>
      </c>
      <c r="C8">
        <v>17.29</v>
      </c>
      <c r="D8" s="10">
        <f t="shared" si="0"/>
        <v>0.26084441873915559</v>
      </c>
      <c r="F8">
        <v>2014</v>
      </c>
      <c r="G8">
        <v>320</v>
      </c>
      <c r="H8">
        <v>2.94</v>
      </c>
      <c r="I8" s="10">
        <f t="shared" si="1"/>
        <v>108.84353741496599</v>
      </c>
    </row>
    <row r="9" spans="1:9" x14ac:dyDescent="0.25">
      <c r="A9">
        <v>2015</v>
      </c>
      <c r="B9">
        <v>4.79</v>
      </c>
      <c r="C9">
        <v>17.54</v>
      </c>
      <c r="D9" s="10">
        <f t="shared" si="0"/>
        <v>0.27309007981755989</v>
      </c>
      <c r="F9">
        <v>2015</v>
      </c>
      <c r="G9">
        <v>330</v>
      </c>
      <c r="H9">
        <v>2.9980000000000002</v>
      </c>
      <c r="I9" s="10">
        <f t="shared" si="1"/>
        <v>110.07338225483655</v>
      </c>
    </row>
    <row r="10" spans="1:9" x14ac:dyDescent="0.25">
      <c r="A10">
        <v>2016</v>
      </c>
      <c r="B10">
        <v>4.8</v>
      </c>
      <c r="C10">
        <v>17.79</v>
      </c>
      <c r="D10" s="10">
        <f t="shared" si="0"/>
        <v>0.26981450252951095</v>
      </c>
      <c r="F10">
        <v>2016</v>
      </c>
      <c r="G10">
        <v>370</v>
      </c>
      <c r="H10">
        <v>3.056</v>
      </c>
      <c r="I10" s="10">
        <f t="shared" si="1"/>
        <v>121.07329842931937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</dc:creator>
  <cp:lastModifiedBy>Sylvie</cp:lastModifiedBy>
  <dcterms:created xsi:type="dcterms:W3CDTF">2020-12-08T22:40:55Z</dcterms:created>
  <dcterms:modified xsi:type="dcterms:W3CDTF">2020-12-16T17:58:33Z</dcterms:modified>
</cp:coreProperties>
</file>