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robma\Documents\Work\ilemt_hw\input\"/>
    </mc:Choice>
  </mc:AlternateContent>
  <xr:revisionPtr revIDLastSave="0" documentId="13_ncr:1_{5C39FA60-A4FC-43A9-B6CC-9D031421B02E}" xr6:coauthVersionLast="45" xr6:coauthVersionMax="45" xr10:uidLastSave="{00000000-0000-0000-0000-000000000000}"/>
  <bookViews>
    <workbookView xWindow="11040" yWindow="6672" windowWidth="15372" windowHeight="16248" activeTab="2" xr2:uid="{A167505A-04D4-416C-9B79-616B1C61F63E}"/>
  </bookViews>
  <sheets>
    <sheet name="Input board" sheetId="4" r:id="rId1"/>
    <sheet name="Main board" sheetId="5" r:id="rId2"/>
    <sheet name="Input carryover"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5" l="1"/>
  <c r="B20" i="5"/>
  <c r="B19" i="5"/>
  <c r="F11" i="6"/>
  <c r="C11" i="6"/>
  <c r="H4" i="6"/>
  <c r="D11" i="6" s="1"/>
  <c r="G11" i="6" s="1"/>
  <c r="G4" i="6"/>
  <c r="F4" i="6"/>
  <c r="C10" i="6" s="1"/>
  <c r="F10" i="6" s="1"/>
  <c r="E4" i="6"/>
  <c r="D4" i="6"/>
  <c r="C9" i="6" s="1"/>
  <c r="C4" i="6"/>
  <c r="C8" i="6" s="1"/>
  <c r="F8" i="6" l="1"/>
  <c r="I8" i="6" s="1"/>
  <c r="D8" i="6"/>
  <c r="G8" i="6" s="1"/>
  <c r="D9" i="6"/>
  <c r="G9" i="6" s="1"/>
  <c r="F9" i="6"/>
  <c r="D10" i="6"/>
  <c r="G10" i="6" s="1"/>
  <c r="F16" i="4"/>
  <c r="F17" i="4" s="1"/>
  <c r="H9" i="4"/>
  <c r="G9" i="4"/>
  <c r="E7" i="4"/>
  <c r="E16" i="4" s="1"/>
  <c r="E17" i="4" s="1"/>
  <c r="D7" i="4"/>
  <c r="D16" i="4" s="1"/>
  <c r="D17" i="4" s="1"/>
  <c r="C7" i="4"/>
  <c r="C16" i="4" s="1"/>
  <c r="C17" i="4" s="1"/>
  <c r="I6" i="4"/>
  <c r="G6" i="4"/>
  <c r="I5" i="4"/>
  <c r="I7" i="4" s="1"/>
  <c r="I16" i="4" s="1"/>
  <c r="G5" i="4"/>
  <c r="G7" i="4" s="1"/>
  <c r="G16" i="4" s="1"/>
  <c r="I17" i="4" l="1"/>
  <c r="G17" i="4"/>
  <c r="H5" i="4"/>
  <c r="H6" i="4"/>
  <c r="H7" i="4" l="1"/>
  <c r="H16" i="4" s="1"/>
  <c r="H17" i="4" s="1"/>
</calcChain>
</file>

<file path=xl/sharedStrings.xml><?xml version="1.0" encoding="utf-8"?>
<sst xmlns="http://schemas.openxmlformats.org/spreadsheetml/2006/main" count="64" uniqueCount="57">
  <si>
    <t>Device</t>
  </si>
  <si>
    <t>VDD +2.5</t>
  </si>
  <si>
    <t>OVDD +3.3</t>
  </si>
  <si>
    <t>LTC2512/24</t>
  </si>
  <si>
    <t>Per channel</t>
  </si>
  <si>
    <t>Per board</t>
  </si>
  <si>
    <t>FIN1048</t>
  </si>
  <si>
    <t>Function</t>
  </si>
  <si>
    <t>ADC</t>
  </si>
  <si>
    <t>LDVS receiver</t>
  </si>
  <si>
    <t>FIN1047</t>
  </si>
  <si>
    <t>LVDS driver</t>
  </si>
  <si>
    <t>AD8599</t>
  </si>
  <si>
    <t>Input stage 1</t>
  </si>
  <si>
    <t>THS4131</t>
  </si>
  <si>
    <t>ADC driver</t>
  </si>
  <si>
    <t>Analog Iq</t>
  </si>
  <si>
    <t>Load Ohms</t>
  </si>
  <si>
    <t>mA @ Vd</t>
  </si>
  <si>
    <t>@FS</t>
  </si>
  <si>
    <t>Saturated</t>
  </si>
  <si>
    <t>-6 dB</t>
  </si>
  <si>
    <t>OPA27</t>
  </si>
  <si>
    <t>Reference buffer</t>
  </si>
  <si>
    <t>V+ load</t>
  </si>
  <si>
    <t>Vd (avg):</t>
  </si>
  <si>
    <t>Channel total (mA)</t>
  </si>
  <si>
    <t>Board total (mA)</t>
  </si>
  <si>
    <t>V supply</t>
  </si>
  <si>
    <t>Board total (W)</t>
  </si>
  <si>
    <t>Load current</t>
  </si>
  <si>
    <t>Grand total power</t>
  </si>
  <si>
    <t xml:space="preserve">A model of power consumption per input board, including the effect of signal level.   The relatively high voltage  analog supplies use most of the power. Power increases dramatically in saturation (input overload) because of increased analog load current.  </t>
  </si>
  <si>
    <t>Load current is computed from several differential voltages across a effective parallel resistance of the feedback and output loads seen at each stage.  Vd is the differential voltage seen by the load resistance, which reaches ~3V from each rail in satuation.  In linear operation this is the average voltage (giving the average current).  In saturation the THS4131 goes into current limit because it is driving a diode clamp.</t>
  </si>
  <si>
    <t>Typ</t>
  </si>
  <si>
    <t>Max</t>
  </si>
  <si>
    <t>Carryover from input board</t>
  </si>
  <si>
    <t>+5 analog</t>
  </si>
  <si>
    <t>+5 digital</t>
  </si>
  <si>
    <t>V+</t>
  </si>
  <si>
    <t>V-</t>
  </si>
  <si>
    <t>Rail</t>
  </si>
  <si>
    <t>Volts</t>
  </si>
  <si>
    <t>Typ mA</t>
  </si>
  <si>
    <t>Max mA</t>
  </si>
  <si>
    <t>V+/V- mA</t>
  </si>
  <si>
    <t>V+ extra</t>
  </si>
  <si>
    <t>+5 total mA</t>
  </si>
  <si>
    <t>For three input boards</t>
  </si>
  <si>
    <t>Microzed</t>
  </si>
  <si>
    <t>+5V mA</t>
  </si>
  <si>
    <t>Drivers</t>
  </si>
  <si>
    <t>Clock</t>
  </si>
  <si>
    <t>Input analog</t>
  </si>
  <si>
    <t>Input digital</t>
  </si>
  <si>
    <t>Total:</t>
  </si>
  <si>
    <t>Main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</si>
</sst>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bgColor indexed="64"/>
      </patternFill>
    </fill>
    <fill>
      <patternFill patternType="solid">
        <fgColor rgb="FFFF99CC"/>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49" fontId="0" fillId="0" borderId="0" xfId="0" applyNumberFormat="1" applyAlignment="1">
      <alignment horizontal="center"/>
    </xf>
    <xf numFmtId="0" fontId="0" fillId="0" borderId="0" xfId="0" applyFont="1"/>
    <xf numFmtId="0" fontId="0" fillId="0" borderId="2" xfId="0" applyFont="1" applyBorder="1" applyAlignment="1">
      <alignment horizontal="right"/>
    </xf>
    <xf numFmtId="0" fontId="0" fillId="0" borderId="3" xfId="0" applyFont="1" applyBorder="1"/>
    <xf numFmtId="0" fontId="0" fillId="0" borderId="4" xfId="0" applyFont="1" applyBorder="1"/>
    <xf numFmtId="0" fontId="0" fillId="2" borderId="5" xfId="0" applyFont="1" applyFill="1" applyBorder="1"/>
    <xf numFmtId="164" fontId="0" fillId="2" borderId="5" xfId="0" applyNumberFormat="1" applyFont="1" applyFill="1" applyBorder="1"/>
    <xf numFmtId="0" fontId="0" fillId="2" borderId="5" xfId="0" applyFill="1" applyBorder="1"/>
    <xf numFmtId="164" fontId="0" fillId="2" borderId="5" xfId="0" applyNumberFormat="1" applyFill="1" applyBorder="1"/>
    <xf numFmtId="49"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2" fontId="0" fillId="2" borderId="0" xfId="0" applyNumberFormat="1" applyFill="1"/>
    <xf numFmtId="49" fontId="0" fillId="4" borderId="0" xfId="0" applyNumberFormat="1" applyFill="1" applyBorder="1" applyAlignment="1">
      <alignment horizontal="center"/>
    </xf>
    <xf numFmtId="0" fontId="0" fillId="4" borderId="0" xfId="0" applyFill="1"/>
    <xf numFmtId="164" fontId="0" fillId="4" borderId="0" xfId="0" applyNumberFormat="1" applyFill="1"/>
    <xf numFmtId="2" fontId="0" fillId="5" borderId="0" xfId="0" applyNumberFormat="1" applyFill="1"/>
    <xf numFmtId="2" fontId="0" fillId="3" borderId="7" xfId="0" applyNumberFormat="1" applyFill="1" applyBorder="1"/>
    <xf numFmtId="0" fontId="0" fillId="0" borderId="2" xfId="0" applyBorder="1"/>
    <xf numFmtId="0" fontId="0" fillId="0" borderId="3" xfId="0" applyBorder="1"/>
    <xf numFmtId="0" fontId="0" fillId="0" borderId="4" xfId="0" applyBorder="1"/>
    <xf numFmtId="0" fontId="0" fillId="5" borderId="0" xfId="0" applyFill="1" applyAlignment="1">
      <alignment horizontal="left"/>
    </xf>
    <xf numFmtId="2" fontId="0" fillId="5" borderId="0" xfId="0" applyNumberFormat="1" applyFill="1" applyBorder="1"/>
    <xf numFmtId="0" fontId="0" fillId="5" borderId="0" xfId="0" applyFill="1" applyBorder="1" applyAlignment="1">
      <alignment horizontal="center"/>
    </xf>
    <xf numFmtId="2" fontId="0" fillId="6" borderId="6" xfId="0" applyNumberFormat="1" applyFill="1" applyBorder="1"/>
    <xf numFmtId="2" fontId="0" fillId="6" borderId="7" xfId="0" applyNumberFormat="1" applyFill="1" applyBorder="1"/>
    <xf numFmtId="0" fontId="0" fillId="0" borderId="0" xfId="0" applyAlignment="1">
      <alignment horizontal="left" vertical="top" wrapText="1"/>
    </xf>
    <xf numFmtId="164" fontId="0" fillId="0" borderId="0" xfId="0" applyNumberFormat="1"/>
    <xf numFmtId="0" fontId="0" fillId="0" borderId="0" xfId="0" applyAlignment="1">
      <alignment horizontal="center"/>
    </xf>
    <xf numFmtId="0" fontId="0" fillId="0" borderId="0" xfId="0" quotePrefix="1"/>
    <xf numFmtId="164" fontId="0" fillId="0" borderId="0" xfId="0" applyNumberFormat="1" applyAlignment="1">
      <alignment horizontal="center"/>
    </xf>
    <xf numFmtId="49" fontId="0" fillId="0" borderId="9" xfId="0" applyNumberFormat="1" applyFill="1" applyBorder="1" applyAlignment="1">
      <alignment horizontal="center"/>
    </xf>
    <xf numFmtId="164" fontId="0" fillId="0" borderId="13" xfId="0" applyNumberFormat="1" applyBorder="1"/>
    <xf numFmtId="1" fontId="0" fillId="0" borderId="1" xfId="0" applyNumberFormat="1" applyBorder="1"/>
    <xf numFmtId="1" fontId="0" fillId="0" borderId="0" xfId="0" applyNumberFormat="1" applyAlignment="1">
      <alignment horizontal="right"/>
    </xf>
    <xf numFmtId="0" fontId="0" fillId="0" borderId="0" xfId="0" applyAlignment="1">
      <alignment horizontal="left"/>
    </xf>
    <xf numFmtId="0" fontId="0" fillId="8" borderId="0" xfId="0" applyFill="1"/>
    <xf numFmtId="0" fontId="0" fillId="8" borderId="0" xfId="0" quotePrefix="1" applyFill="1" applyAlignment="1">
      <alignment horizontal="center"/>
    </xf>
    <xf numFmtId="0" fontId="0" fillId="0" borderId="12" xfId="0" quotePrefix="1" applyBorder="1" applyAlignment="1">
      <alignment horizontal="center" vertical="center"/>
    </xf>
    <xf numFmtId="0" fontId="0" fillId="0" borderId="1" xfId="0" applyBorder="1" applyAlignment="1">
      <alignment horizontal="center"/>
    </xf>
    <xf numFmtId="0" fontId="0" fillId="2" borderId="5" xfId="0" applyFill="1" applyBorder="1" applyAlignment="1">
      <alignment horizontal="left"/>
    </xf>
    <xf numFmtId="0" fontId="0" fillId="2" borderId="0" xfId="0" applyFill="1" applyAlignment="1">
      <alignment horizontal="left"/>
    </xf>
    <xf numFmtId="0" fontId="0" fillId="6" borderId="7" xfId="0" applyFill="1" applyBorder="1" applyAlignment="1">
      <alignment horizontal="center"/>
    </xf>
    <xf numFmtId="0" fontId="0" fillId="6" borderId="8" xfId="0" applyFill="1" applyBorder="1" applyAlignment="1">
      <alignment horizontal="center"/>
    </xf>
    <xf numFmtId="0" fontId="0" fillId="4" borderId="0" xfId="0" applyFill="1" applyAlignment="1">
      <alignment horizontal="center"/>
    </xf>
    <xf numFmtId="0" fontId="0" fillId="0" borderId="0" xfId="0" applyAlignment="1">
      <alignment horizontal="left" vertical="top" wrapText="1"/>
    </xf>
    <xf numFmtId="49" fontId="0" fillId="0" borderId="0" xfId="0" applyNumberFormat="1" applyBorder="1" applyAlignment="1">
      <alignment horizontal="center"/>
    </xf>
    <xf numFmtId="49" fontId="0" fillId="4" borderId="1" xfId="0" applyNumberFormat="1" applyFill="1" applyBorder="1" applyAlignment="1">
      <alignment horizontal="center" wrapText="1"/>
    </xf>
    <xf numFmtId="0" fontId="0" fillId="2" borderId="5" xfId="0" applyFont="1" applyFill="1" applyBorder="1" applyAlignment="1">
      <alignment horizontal="left"/>
    </xf>
    <xf numFmtId="0" fontId="0" fillId="7" borderId="0" xfId="0" applyFill="1" applyAlignment="1">
      <alignment horizontal="center"/>
    </xf>
    <xf numFmtId="0" fontId="0" fillId="0" borderId="0" xfId="0"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49" fontId="0" fillId="5" borderId="9" xfId="0" applyNumberFormat="1" applyFill="1" applyBorder="1" applyAlignment="1">
      <alignment horizontal="center" vertical="center"/>
    </xf>
    <xf numFmtId="0" fontId="0" fillId="5" borderId="9"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2EB3-1105-44A2-A5EF-8F26935DE3F6}">
  <dimension ref="A1:Q19"/>
  <sheetViews>
    <sheetView workbookViewId="0">
      <selection activeCell="D16" sqref="D16"/>
    </sheetView>
  </sheetViews>
  <sheetFormatPr defaultRowHeight="14.4" x14ac:dyDescent="0.3"/>
  <cols>
    <col min="1" max="1" width="12.109375" customWidth="1"/>
    <col min="2" max="2" width="19" customWidth="1"/>
    <col min="4" max="4" width="10.6640625" customWidth="1"/>
    <col min="5" max="5" width="10.33203125" customWidth="1"/>
    <col min="6" max="7" width="10.5546875" customWidth="1"/>
  </cols>
  <sheetData>
    <row r="1" spans="1:17" ht="15" customHeight="1" x14ac:dyDescent="0.3">
      <c r="G1" s="45" t="s">
        <v>30</v>
      </c>
      <c r="H1" s="45"/>
      <c r="I1" s="45"/>
      <c r="K1" s="46" t="s">
        <v>32</v>
      </c>
      <c r="L1" s="46"/>
      <c r="M1" s="46"/>
      <c r="N1" s="46"/>
      <c r="O1" s="46"/>
      <c r="P1" s="46"/>
      <c r="Q1" s="46"/>
    </row>
    <row r="2" spans="1:17" s="1" customFormat="1" x14ac:dyDescent="0.3">
      <c r="A2" s="47" t="s">
        <v>4</v>
      </c>
      <c r="B2" s="47"/>
      <c r="C2" s="47"/>
      <c r="D2" s="47"/>
      <c r="E2" s="47"/>
      <c r="F2" s="47"/>
      <c r="G2" s="14" t="s">
        <v>21</v>
      </c>
      <c r="H2" s="14" t="s">
        <v>19</v>
      </c>
      <c r="I2" s="14" t="s">
        <v>20</v>
      </c>
      <c r="K2" s="46"/>
      <c r="L2" s="46"/>
      <c r="M2" s="46"/>
      <c r="N2" s="46"/>
      <c r="O2" s="46"/>
      <c r="P2" s="46"/>
      <c r="Q2" s="46"/>
    </row>
    <row r="3" spans="1:17" s="1" customFormat="1" x14ac:dyDescent="0.3">
      <c r="A3" s="10" t="s">
        <v>0</v>
      </c>
      <c r="B3" s="10" t="s">
        <v>7</v>
      </c>
      <c r="C3" s="10" t="s">
        <v>1</v>
      </c>
      <c r="D3" s="10" t="s">
        <v>2</v>
      </c>
      <c r="E3" s="10" t="s">
        <v>16</v>
      </c>
      <c r="F3" s="10" t="s">
        <v>17</v>
      </c>
      <c r="G3" s="48" t="s">
        <v>18</v>
      </c>
      <c r="H3" s="48"/>
      <c r="I3" s="48"/>
      <c r="K3" s="46"/>
      <c r="L3" s="46"/>
      <c r="M3" s="46"/>
      <c r="N3" s="46"/>
      <c r="O3" s="46"/>
      <c r="P3" s="46"/>
      <c r="Q3" s="46"/>
    </row>
    <row r="4" spans="1:17" x14ac:dyDescent="0.3">
      <c r="A4" t="s">
        <v>3</v>
      </c>
      <c r="B4" t="s">
        <v>8</v>
      </c>
      <c r="C4">
        <v>16</v>
      </c>
      <c r="D4">
        <v>0.4</v>
      </c>
      <c r="E4">
        <v>0</v>
      </c>
      <c r="G4" s="15"/>
      <c r="H4" s="15"/>
      <c r="I4" s="15"/>
      <c r="K4" s="46"/>
      <c r="L4" s="46"/>
      <c r="M4" s="46"/>
      <c r="N4" s="46"/>
      <c r="O4" s="46"/>
      <c r="P4" s="46"/>
      <c r="Q4" s="46"/>
    </row>
    <row r="5" spans="1:17" x14ac:dyDescent="0.3">
      <c r="A5" t="s">
        <v>12</v>
      </c>
      <c r="B5" t="s">
        <v>13</v>
      </c>
      <c r="C5">
        <v>0</v>
      </c>
      <c r="D5">
        <v>0</v>
      </c>
      <c r="E5">
        <v>11</v>
      </c>
      <c r="F5">
        <v>667</v>
      </c>
      <c r="G5" s="16">
        <f>G9/F5 *1000</f>
        <v>2.3875562218890556</v>
      </c>
      <c r="H5" s="16">
        <f>H9/F5 *1000</f>
        <v>4.7751124437781112</v>
      </c>
      <c r="I5" s="16">
        <f>I9/F5*1000</f>
        <v>10.494752623688155</v>
      </c>
      <c r="K5" s="46"/>
      <c r="L5" s="46"/>
      <c r="M5" s="46"/>
      <c r="N5" s="46"/>
      <c r="O5" s="46"/>
      <c r="P5" s="46"/>
      <c r="Q5" s="46"/>
    </row>
    <row r="6" spans="1:17" s="2" customFormat="1" ht="14.4" customHeight="1" x14ac:dyDescent="0.3">
      <c r="A6" s="2" t="s">
        <v>14</v>
      </c>
      <c r="B6" s="2" t="s">
        <v>15</v>
      </c>
      <c r="E6" s="2">
        <v>15</v>
      </c>
      <c r="F6" s="2">
        <v>857</v>
      </c>
      <c r="G6" s="16">
        <f>G9/F6 *1000</f>
        <v>1.8582263710618436</v>
      </c>
      <c r="H6" s="16">
        <f>H9/F6 *1000</f>
        <v>3.7164527421236873</v>
      </c>
      <c r="I6" s="16">
        <f>50</f>
        <v>50</v>
      </c>
      <c r="K6" s="46" t="s">
        <v>33</v>
      </c>
      <c r="L6" s="46"/>
      <c r="M6" s="46"/>
      <c r="N6" s="46"/>
      <c r="O6" s="46"/>
      <c r="P6" s="46"/>
      <c r="Q6" s="46"/>
    </row>
    <row r="7" spans="1:17" s="2" customFormat="1" x14ac:dyDescent="0.3">
      <c r="A7" s="49" t="s">
        <v>26</v>
      </c>
      <c r="B7" s="49"/>
      <c r="C7" s="6">
        <f>C4</f>
        <v>16</v>
      </c>
      <c r="D7" s="6">
        <f>D4</f>
        <v>0.4</v>
      </c>
      <c r="E7" s="6">
        <f>SUM(E4:E6)</f>
        <v>26</v>
      </c>
      <c r="F7" s="6"/>
      <c r="G7" s="7">
        <f>SUM(G5:G6)</f>
        <v>4.2457825929508992</v>
      </c>
      <c r="H7" s="7">
        <f>SUM(H5:H6)</f>
        <v>8.4915651859017984</v>
      </c>
      <c r="I7" s="7">
        <f>SUM(I5:I6)</f>
        <v>60.494752623688157</v>
      </c>
      <c r="K7" s="46"/>
      <c r="L7" s="46"/>
      <c r="M7" s="46"/>
      <c r="N7" s="46"/>
      <c r="O7" s="46"/>
      <c r="P7" s="46"/>
      <c r="Q7" s="46"/>
    </row>
    <row r="8" spans="1:17" s="2" customFormat="1" x14ac:dyDescent="0.3">
      <c r="K8" s="46"/>
      <c r="L8" s="46"/>
      <c r="M8" s="46"/>
      <c r="N8" s="46"/>
      <c r="O8" s="46"/>
      <c r="P8" s="46"/>
      <c r="Q8" s="46"/>
    </row>
    <row r="9" spans="1:17" s="2" customFormat="1" x14ac:dyDescent="0.3">
      <c r="F9" s="3" t="s">
        <v>25</v>
      </c>
      <c r="G9" s="4">
        <f>2.5*0.637</f>
        <v>1.5925</v>
      </c>
      <c r="H9" s="4">
        <f>5*0.637</f>
        <v>3.1850000000000001</v>
      </c>
      <c r="I9" s="5">
        <v>7</v>
      </c>
      <c r="K9" s="46"/>
      <c r="L9" s="46"/>
      <c r="M9" s="46"/>
      <c r="N9" s="46"/>
      <c r="O9" s="46"/>
      <c r="P9" s="46"/>
      <c r="Q9" s="46"/>
    </row>
    <row r="10" spans="1:17" s="2" customFormat="1" x14ac:dyDescent="0.3">
      <c r="K10" s="46"/>
      <c r="L10" s="46"/>
      <c r="M10" s="46"/>
      <c r="N10" s="46"/>
      <c r="O10" s="46"/>
      <c r="P10" s="46"/>
      <c r="Q10" s="46"/>
    </row>
    <row r="11" spans="1:17" x14ac:dyDescent="0.3">
      <c r="A11" s="40" t="s">
        <v>5</v>
      </c>
      <c r="B11" s="40"/>
      <c r="C11" s="40"/>
      <c r="D11" s="40"/>
      <c r="E11" s="40"/>
      <c r="F11" s="11" t="s">
        <v>24</v>
      </c>
      <c r="G11" s="11"/>
      <c r="H11" s="12"/>
      <c r="I11" s="12"/>
      <c r="K11" s="46"/>
      <c r="L11" s="46"/>
      <c r="M11" s="46"/>
      <c r="N11" s="46"/>
      <c r="O11" s="46"/>
      <c r="P11" s="46"/>
      <c r="Q11" s="46"/>
    </row>
    <row r="12" spans="1:17" x14ac:dyDescent="0.3">
      <c r="A12" t="s">
        <v>10</v>
      </c>
      <c r="B12" t="s">
        <v>11</v>
      </c>
      <c r="C12">
        <v>0</v>
      </c>
      <c r="D12">
        <v>22</v>
      </c>
      <c r="E12">
        <v>0</v>
      </c>
      <c r="K12" s="46"/>
      <c r="L12" s="46"/>
      <c r="M12" s="46"/>
      <c r="N12" s="46"/>
      <c r="O12" s="46"/>
      <c r="P12" s="46"/>
      <c r="Q12" s="46"/>
    </row>
    <row r="13" spans="1:17" x14ac:dyDescent="0.3">
      <c r="A13" t="s">
        <v>6</v>
      </c>
      <c r="B13" t="s">
        <v>9</v>
      </c>
      <c r="C13">
        <v>0</v>
      </c>
      <c r="D13">
        <v>15</v>
      </c>
      <c r="E13">
        <v>0</v>
      </c>
      <c r="K13" s="27"/>
      <c r="L13" s="27"/>
      <c r="M13" s="27"/>
      <c r="N13" s="27"/>
      <c r="O13" s="27"/>
      <c r="P13" s="27"/>
      <c r="Q13" s="27"/>
    </row>
    <row r="14" spans="1:17" x14ac:dyDescent="0.3">
      <c r="A14" t="s">
        <v>22</v>
      </c>
      <c r="B14" t="s">
        <v>23</v>
      </c>
      <c r="E14">
        <v>3.3</v>
      </c>
      <c r="F14">
        <v>11</v>
      </c>
      <c r="K14" s="27"/>
      <c r="L14" s="27"/>
      <c r="M14" s="27"/>
      <c r="N14" s="27"/>
      <c r="O14" s="27"/>
      <c r="P14" s="27"/>
      <c r="Q14" s="27"/>
    </row>
    <row r="15" spans="1:17" x14ac:dyDescent="0.3">
      <c r="F15" s="1"/>
      <c r="K15" s="27"/>
      <c r="L15" s="27"/>
      <c r="M15" s="27"/>
      <c r="N15" s="27"/>
      <c r="O15" s="27"/>
      <c r="P15" s="27"/>
      <c r="Q15" s="27"/>
    </row>
    <row r="16" spans="1:17" ht="15" thickBot="1" x14ac:dyDescent="0.35">
      <c r="A16" s="41" t="s">
        <v>27</v>
      </c>
      <c r="B16" s="41"/>
      <c r="C16" s="8">
        <f>C7*3+SUM(C12:C14)</f>
        <v>48</v>
      </c>
      <c r="D16" s="8">
        <f>D7*3+SUM(D12:D14)</f>
        <v>38.200000000000003</v>
      </c>
      <c r="E16" s="8">
        <f>E7*3+E14</f>
        <v>81.3</v>
      </c>
      <c r="F16" s="8">
        <f>F14</f>
        <v>11</v>
      </c>
      <c r="G16" s="9">
        <f>G7*3</f>
        <v>12.737347778852698</v>
      </c>
      <c r="H16" s="9">
        <f>H7*3</f>
        <v>25.474695557705395</v>
      </c>
      <c r="I16" s="9">
        <f>I7*3</f>
        <v>181.48425787106447</v>
      </c>
    </row>
    <row r="17" spans="1:11" ht="15" thickBot="1" x14ac:dyDescent="0.35">
      <c r="A17" s="42" t="s">
        <v>29</v>
      </c>
      <c r="B17" s="42"/>
      <c r="C17" s="13">
        <f>C16/1000*C19</f>
        <v>0.24</v>
      </c>
      <c r="D17" s="13">
        <f>D16/1000*D19</f>
        <v>0.19100000000000003</v>
      </c>
      <c r="E17" s="13">
        <f>E16/1000*E19</f>
        <v>1.3008</v>
      </c>
      <c r="F17" s="13">
        <f>F16/1000*F19</f>
        <v>0.10999999999999999</v>
      </c>
      <c r="G17" s="25">
        <f>G16/1000*G19+SUM(C17:F17)</f>
        <v>2.0455975644616431</v>
      </c>
      <c r="H17" s="26">
        <f>H16/1000*H19+SUM(C17:F17)</f>
        <v>2.2493951289232865</v>
      </c>
      <c r="I17" s="18">
        <f>I16/1000*I19+SUM(C17:F17)</f>
        <v>4.7455481259370318</v>
      </c>
      <c r="J17" s="43" t="s">
        <v>31</v>
      </c>
      <c r="K17" s="44"/>
    </row>
    <row r="18" spans="1:11" x14ac:dyDescent="0.3">
      <c r="A18" s="22"/>
      <c r="B18" s="22"/>
      <c r="C18" s="17"/>
      <c r="D18" s="17"/>
      <c r="E18" s="17"/>
      <c r="F18" s="17"/>
      <c r="G18" s="23"/>
      <c r="H18" s="23"/>
      <c r="I18" s="23"/>
      <c r="J18" s="24"/>
      <c r="K18" s="24"/>
    </row>
    <row r="19" spans="1:11" x14ac:dyDescent="0.3">
      <c r="A19" s="19" t="s">
        <v>28</v>
      </c>
      <c r="B19" s="20"/>
      <c r="C19" s="20">
        <v>5</v>
      </c>
      <c r="D19" s="20">
        <v>5</v>
      </c>
      <c r="E19" s="20">
        <v>16</v>
      </c>
      <c r="F19" s="20">
        <v>10</v>
      </c>
      <c r="G19" s="20">
        <v>16</v>
      </c>
      <c r="H19" s="20">
        <v>16</v>
      </c>
      <c r="I19" s="21">
        <v>16</v>
      </c>
    </row>
  </sheetData>
  <mergeCells count="10">
    <mergeCell ref="A11:E11"/>
    <mergeCell ref="A16:B16"/>
    <mergeCell ref="A17:B17"/>
    <mergeCell ref="J17:K17"/>
    <mergeCell ref="G1:I1"/>
    <mergeCell ref="K1:Q5"/>
    <mergeCell ref="A2:F2"/>
    <mergeCell ref="G3:I3"/>
    <mergeCell ref="A7:B7"/>
    <mergeCell ref="K6:Q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F1EC-9FBB-4CAA-8BC7-3ED1566AC145}">
  <dimension ref="A10:I21"/>
  <sheetViews>
    <sheetView workbookViewId="0">
      <selection activeCell="F13" sqref="F13"/>
    </sheetView>
  </sheetViews>
  <sheetFormatPr defaultRowHeight="14.4" x14ac:dyDescent="0.3"/>
  <cols>
    <col min="1" max="1" width="18.5546875" customWidth="1"/>
    <col min="7" max="7" width="9.5546875" bestFit="1" customWidth="1"/>
    <col min="8" max="8" width="10.5546875" bestFit="1" customWidth="1"/>
    <col min="9" max="9" width="11.44140625" customWidth="1"/>
    <col min="10" max="11" width="9.5546875" bestFit="1" customWidth="1"/>
  </cols>
  <sheetData>
    <row r="10" spans="1:9" x14ac:dyDescent="0.3">
      <c r="A10" s="50" t="s">
        <v>56</v>
      </c>
      <c r="B10" s="50"/>
      <c r="C10" s="50"/>
      <c r="D10" s="50"/>
      <c r="E10" s="50"/>
      <c r="F10" s="50"/>
      <c r="G10" s="50"/>
      <c r="H10" s="50"/>
      <c r="I10" s="50"/>
    </row>
    <row r="15" spans="1:9" x14ac:dyDescent="0.3">
      <c r="A15" s="37" t="s">
        <v>41</v>
      </c>
      <c r="B15" s="38" t="s">
        <v>50</v>
      </c>
    </row>
    <row r="16" spans="1:9" x14ac:dyDescent="0.3">
      <c r="A16" t="s">
        <v>49</v>
      </c>
      <c r="B16">
        <v>1200</v>
      </c>
    </row>
    <row r="17" spans="1:2" x14ac:dyDescent="0.3">
      <c r="A17" t="s">
        <v>51</v>
      </c>
      <c r="B17">
        <v>100</v>
      </c>
    </row>
    <row r="18" spans="1:2" x14ac:dyDescent="0.3">
      <c r="A18" t="s">
        <v>52</v>
      </c>
      <c r="B18">
        <v>100</v>
      </c>
    </row>
    <row r="19" spans="1:2" x14ac:dyDescent="0.3">
      <c r="A19" t="s">
        <v>53</v>
      </c>
      <c r="B19">
        <f>'Input carryover'!G8</f>
        <v>144</v>
      </c>
    </row>
    <row r="20" spans="1:2" x14ac:dyDescent="0.3">
      <c r="A20" s="12" t="s">
        <v>54</v>
      </c>
      <c r="B20" s="34">
        <f>'Input carryover'!G9</f>
        <v>114.60000000000001</v>
      </c>
    </row>
    <row r="21" spans="1:2" x14ac:dyDescent="0.3">
      <c r="A21" s="36" t="s">
        <v>55</v>
      </c>
      <c r="B21" s="35">
        <f>SUM(B16:B20)</f>
        <v>1658.6</v>
      </c>
    </row>
  </sheetData>
  <mergeCells count="1">
    <mergeCell ref="A10:I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87B6-D35D-4836-A3AC-26A8D09124F1}">
  <dimension ref="A1:I11"/>
  <sheetViews>
    <sheetView tabSelected="1" workbookViewId="0">
      <selection activeCell="J13" sqref="J13"/>
    </sheetView>
  </sheetViews>
  <sheetFormatPr defaultRowHeight="14.4" x14ac:dyDescent="0.3"/>
  <cols>
    <col min="9" max="9" width="12.21875" customWidth="1"/>
  </cols>
  <sheetData>
    <row r="1" spans="1:9" x14ac:dyDescent="0.3">
      <c r="A1" s="50" t="s">
        <v>36</v>
      </c>
      <c r="B1" s="50"/>
      <c r="C1" s="50"/>
      <c r="D1" s="50"/>
      <c r="E1" s="50"/>
      <c r="F1" s="50"/>
      <c r="G1" s="50"/>
      <c r="H1" s="50"/>
      <c r="I1" s="50"/>
    </row>
    <row r="2" spans="1:9" x14ac:dyDescent="0.3">
      <c r="A2" s="51"/>
      <c r="B2" s="51"/>
      <c r="C2" s="54" t="s">
        <v>1</v>
      </c>
      <c r="D2" s="54" t="s">
        <v>2</v>
      </c>
      <c r="E2" s="54" t="s">
        <v>16</v>
      </c>
      <c r="F2" s="55" t="s">
        <v>46</v>
      </c>
      <c r="G2" s="52" t="s">
        <v>45</v>
      </c>
      <c r="H2" s="53"/>
    </row>
    <row r="3" spans="1:9" x14ac:dyDescent="0.3">
      <c r="A3" s="40"/>
      <c r="B3" s="40"/>
      <c r="C3" s="54"/>
      <c r="D3" s="54"/>
      <c r="E3" s="54"/>
      <c r="F3" s="55"/>
      <c r="G3" s="32" t="s">
        <v>34</v>
      </c>
      <c r="H3" s="32" t="s">
        <v>35</v>
      </c>
    </row>
    <row r="4" spans="1:9" x14ac:dyDescent="0.3">
      <c r="A4" s="41" t="s">
        <v>27</v>
      </c>
      <c r="B4" s="41"/>
      <c r="C4">
        <f>'Input board'!C16</f>
        <v>48</v>
      </c>
      <c r="D4">
        <f>'Input board'!D16</f>
        <v>38.200000000000003</v>
      </c>
      <c r="E4">
        <f>'Input board'!E16</f>
        <v>81.3</v>
      </c>
      <c r="F4">
        <f>'Input board'!F16</f>
        <v>11</v>
      </c>
      <c r="G4" s="28">
        <f>'Input board'!E16+'Input board'!G16</f>
        <v>94.037347778852691</v>
      </c>
      <c r="H4" s="28">
        <f>'Input board'!E16+'Input board'!I16</f>
        <v>262.78425787106448</v>
      </c>
    </row>
    <row r="6" spans="1:9" x14ac:dyDescent="0.3">
      <c r="C6" s="28"/>
      <c r="D6" s="28"/>
      <c r="F6" s="50" t="s">
        <v>48</v>
      </c>
      <c r="G6" s="50"/>
      <c r="H6" s="50"/>
      <c r="I6" s="50"/>
    </row>
    <row r="7" spans="1:9" x14ac:dyDescent="0.3">
      <c r="A7" s="29" t="s">
        <v>41</v>
      </c>
      <c r="B7" s="29" t="s">
        <v>42</v>
      </c>
      <c r="C7" s="31" t="s">
        <v>43</v>
      </c>
      <c r="D7" s="31" t="s">
        <v>44</v>
      </c>
      <c r="F7" s="29" t="s">
        <v>43</v>
      </c>
      <c r="G7" s="29" t="s">
        <v>44</v>
      </c>
      <c r="I7" s="39" t="s">
        <v>47</v>
      </c>
    </row>
    <row r="8" spans="1:9" x14ac:dyDescent="0.3">
      <c r="A8" s="30" t="s">
        <v>37</v>
      </c>
      <c r="B8">
        <v>5</v>
      </c>
      <c r="C8">
        <f>C4</f>
        <v>48</v>
      </c>
      <c r="D8">
        <f>C8</f>
        <v>48</v>
      </c>
      <c r="F8" s="28">
        <f t="shared" ref="F8:G11" si="0">C8*3</f>
        <v>144</v>
      </c>
      <c r="G8" s="28">
        <f t="shared" si="0"/>
        <v>144</v>
      </c>
      <c r="I8" s="33">
        <f>F8+F9</f>
        <v>258.60000000000002</v>
      </c>
    </row>
    <row r="9" spans="1:9" x14ac:dyDescent="0.3">
      <c r="A9" s="30" t="s">
        <v>38</v>
      </c>
      <c r="B9">
        <v>5</v>
      </c>
      <c r="C9">
        <f>D4</f>
        <v>38.200000000000003</v>
      </c>
      <c r="D9">
        <f>C9</f>
        <v>38.200000000000003</v>
      </c>
      <c r="F9" s="28">
        <f t="shared" si="0"/>
        <v>114.60000000000001</v>
      </c>
      <c r="G9" s="28">
        <f t="shared" si="0"/>
        <v>114.60000000000001</v>
      </c>
    </row>
    <row r="10" spans="1:9" x14ac:dyDescent="0.3">
      <c r="A10" t="s">
        <v>39</v>
      </c>
      <c r="B10">
        <v>10</v>
      </c>
      <c r="C10" s="28">
        <f>G4+F4</f>
        <v>105.03734777885269</v>
      </c>
      <c r="D10" s="28">
        <f>H4+F4</f>
        <v>273.78425787106448</v>
      </c>
      <c r="F10" s="28">
        <f t="shared" si="0"/>
        <v>315.11204333655809</v>
      </c>
      <c r="G10" s="28">
        <f t="shared" si="0"/>
        <v>821.35277361319345</v>
      </c>
    </row>
    <row r="11" spans="1:9" x14ac:dyDescent="0.3">
      <c r="A11" t="s">
        <v>40</v>
      </c>
      <c r="B11">
        <v>6</v>
      </c>
      <c r="C11" s="28">
        <f>G4</f>
        <v>94.037347778852691</v>
      </c>
      <c r="D11" s="28">
        <f>H4</f>
        <v>262.78425787106448</v>
      </c>
      <c r="F11" s="28">
        <f t="shared" si="0"/>
        <v>282.11204333655809</v>
      </c>
      <c r="G11" s="28">
        <f t="shared" si="0"/>
        <v>788.35277361319345</v>
      </c>
    </row>
  </sheetData>
  <mergeCells count="9">
    <mergeCell ref="A2:B3"/>
    <mergeCell ref="F6:I6"/>
    <mergeCell ref="A1:I1"/>
    <mergeCell ref="A4:B4"/>
    <mergeCell ref="G2:H2"/>
    <mergeCell ref="C2:C3"/>
    <mergeCell ref="D2:D3"/>
    <mergeCell ref="E2:E3"/>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board</vt:lpstr>
      <vt:lpstr>Main board</vt:lpstr>
      <vt:lpstr>Input carryover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dcterms:created xsi:type="dcterms:W3CDTF">2020-01-07T20:29:11Z</dcterms:created>
  <dcterms:modified xsi:type="dcterms:W3CDTF">2020-07-28T16:34:59Z</dcterms:modified>
</cp:coreProperties>
</file>