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robma\Documents\Work\ilemt_hw\input\"/>
    </mc:Choice>
  </mc:AlternateContent>
  <xr:revisionPtr revIDLastSave="0" documentId="13_ncr:1_{DD33C5AC-2883-4456-A7A1-C15931A2A4CF}" xr6:coauthVersionLast="45" xr6:coauthVersionMax="45" xr10:uidLastSave="{00000000-0000-0000-0000-000000000000}"/>
  <bookViews>
    <workbookView xWindow="420" yWindow="1380" windowWidth="19425" windowHeight="10890" activeTab="2" xr2:uid="{A167505A-04D4-416C-9B79-616B1C61F63E}"/>
  </bookViews>
  <sheets>
    <sheet name="Plan A" sheetId="1" r:id="rId1"/>
    <sheet name="Plan B" sheetId="3" r:id="rId2"/>
    <sheet name="Plan C"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4" l="1"/>
  <c r="F17" i="4" s="1"/>
  <c r="H9" i="4"/>
  <c r="G9" i="4"/>
  <c r="E7" i="4"/>
  <c r="E16" i="4" s="1"/>
  <c r="E17" i="4" s="1"/>
  <c r="D7" i="4"/>
  <c r="D16" i="4" s="1"/>
  <c r="D17" i="4" s="1"/>
  <c r="C7" i="4"/>
  <c r="C16" i="4" s="1"/>
  <c r="C17" i="4" s="1"/>
  <c r="I6" i="4"/>
  <c r="G6" i="4"/>
  <c r="I5" i="4"/>
  <c r="I7" i="4" s="1"/>
  <c r="I16" i="4" s="1"/>
  <c r="G5" i="4"/>
  <c r="G7" i="4" s="1"/>
  <c r="G16" i="4" s="1"/>
  <c r="H11" i="3"/>
  <c r="H5" i="3" s="1"/>
  <c r="G11" i="3"/>
  <c r="G8" i="3" s="1"/>
  <c r="F19" i="3"/>
  <c r="F18" i="3"/>
  <c r="E9" i="3"/>
  <c r="E18" i="3" s="1"/>
  <c r="E19" i="3" s="1"/>
  <c r="D9" i="3"/>
  <c r="D18" i="3" s="1"/>
  <c r="D19" i="3" s="1"/>
  <c r="C9" i="3"/>
  <c r="C18" i="3" s="1"/>
  <c r="C19" i="3" s="1"/>
  <c r="I8" i="3"/>
  <c r="I7" i="3"/>
  <c r="I6" i="3"/>
  <c r="I5" i="3"/>
  <c r="I9" i="3" s="1"/>
  <c r="I18" i="3" s="1"/>
  <c r="I8" i="1"/>
  <c r="I7" i="1"/>
  <c r="I6" i="1"/>
  <c r="I5" i="1"/>
  <c r="H8" i="1"/>
  <c r="H6" i="1"/>
  <c r="H5" i="1"/>
  <c r="G8" i="1"/>
  <c r="G7" i="1"/>
  <c r="G6" i="1"/>
  <c r="G5" i="1"/>
  <c r="F18" i="1"/>
  <c r="F19" i="1" s="1"/>
  <c r="D19" i="1"/>
  <c r="E19" i="1"/>
  <c r="C19" i="1"/>
  <c r="E18" i="1"/>
  <c r="D18" i="1"/>
  <c r="C18" i="1"/>
  <c r="H11" i="1"/>
  <c r="G11" i="1"/>
  <c r="D9" i="1"/>
  <c r="C9" i="1"/>
  <c r="H7" i="1"/>
  <c r="E9" i="1"/>
  <c r="I17" i="4" l="1"/>
  <c r="G17" i="4"/>
  <c r="H5" i="4"/>
  <c r="H6" i="4"/>
  <c r="I19" i="3"/>
  <c r="G6" i="3"/>
  <c r="H7" i="3"/>
  <c r="G5" i="3"/>
  <c r="G9" i="3" s="1"/>
  <c r="G18" i="3" s="1"/>
  <c r="G19" i="3" s="1"/>
  <c r="H8" i="3"/>
  <c r="H6" i="3"/>
  <c r="H9" i="3" s="1"/>
  <c r="H18" i="3" s="1"/>
  <c r="H19" i="3" s="1"/>
  <c r="G7" i="3"/>
  <c r="G9" i="1"/>
  <c r="G18" i="1" s="1"/>
  <c r="G19" i="1" s="1"/>
  <c r="H9" i="1"/>
  <c r="H18" i="1" s="1"/>
  <c r="H19" i="1" s="1"/>
  <c r="I9" i="1"/>
  <c r="I18" i="1" s="1"/>
  <c r="I19" i="1" s="1"/>
  <c r="H7" i="4" l="1"/>
  <c r="H16" i="4" s="1"/>
  <c r="H17" i="4" s="1"/>
</calcChain>
</file>

<file path=xl/sharedStrings.xml><?xml version="1.0" encoding="utf-8"?>
<sst xmlns="http://schemas.openxmlformats.org/spreadsheetml/2006/main" count="106" uniqueCount="39">
  <si>
    <t>Device</t>
  </si>
  <si>
    <t>VDD +2.5</t>
  </si>
  <si>
    <t>OVDD +3.3</t>
  </si>
  <si>
    <t>LTC2512/24</t>
  </si>
  <si>
    <t>Per channel</t>
  </si>
  <si>
    <t>Per board</t>
  </si>
  <si>
    <t>FIN1048</t>
  </si>
  <si>
    <t>Function</t>
  </si>
  <si>
    <t>ADC</t>
  </si>
  <si>
    <t>LDVS receiver</t>
  </si>
  <si>
    <t>FIN1047</t>
  </si>
  <si>
    <t>LVDS driver</t>
  </si>
  <si>
    <t>AD8599</t>
  </si>
  <si>
    <t>Input stage 1</t>
  </si>
  <si>
    <t>NJM2068</t>
  </si>
  <si>
    <t>THS4131</t>
  </si>
  <si>
    <t>ADC driver</t>
  </si>
  <si>
    <t>Analog Iq</t>
  </si>
  <si>
    <t>Load Ohms</t>
  </si>
  <si>
    <t>Stage 2</t>
  </si>
  <si>
    <t>Antialias</t>
  </si>
  <si>
    <t>mA @ Vd</t>
  </si>
  <si>
    <t>@FS</t>
  </si>
  <si>
    <t>Saturated</t>
  </si>
  <si>
    <t>-6 dB</t>
  </si>
  <si>
    <t>OPA27</t>
  </si>
  <si>
    <t>Reference buffer</t>
  </si>
  <si>
    <t>V+ load</t>
  </si>
  <si>
    <t>Vd (avg):</t>
  </si>
  <si>
    <t>Channel total (mA)</t>
  </si>
  <si>
    <t>Board total (mA)</t>
  </si>
  <si>
    <t>V supply</t>
  </si>
  <si>
    <t>Board total (W)</t>
  </si>
  <si>
    <t>Load current</t>
  </si>
  <si>
    <t>Grand total power</t>
  </si>
  <si>
    <t xml:space="preserve">A model of power consumption per input board, including the effect of signal level.   The relatively high voltage  analog supplies use most of the power. Power increases dramatically in saturation (input overload) because of increased analog load current.  </t>
  </si>
  <si>
    <t>Load current is computed from several differential voltages across a effective parallel resistance of the feedback and output loads seen at each stage.  Vd is the differential voltage seen by the load resistance, which reaches ~3V from each rail in satuation.  In linear operation this is the average voltage (giving the average current).</t>
  </si>
  <si>
    <t>Like plan B, but move Stage 2 and Antialias into the driver</t>
  </si>
  <si>
    <t>Changing to +9/-5 analog supplies, giving +8/-4 rails with 1V LDO regulators.  This gives satuation voltage of about +6/-1, or 7V.  Also, put the driver to unity gain and halve the swing for the signals (reducing stage 1 gain by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</si>
</sst>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 x14ac:knownFonts="1">
    <font>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bgColor indexed="64"/>
      </patternFill>
    </fill>
    <fill>
      <patternFill patternType="solid">
        <fgColor rgb="FFFF99CC"/>
        <bgColor indexed="64"/>
      </patternFill>
    </fill>
  </fills>
  <borders count="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49" fontId="0" fillId="0" borderId="0" xfId="0" applyNumberFormat="1" applyAlignment="1">
      <alignment horizontal="center"/>
    </xf>
    <xf numFmtId="0" fontId="0" fillId="0" borderId="0" xfId="0" applyFont="1"/>
    <xf numFmtId="0" fontId="0" fillId="0" borderId="0" xfId="0" applyAlignment="1">
      <alignment horizontal="right"/>
    </xf>
    <xf numFmtId="0" fontId="0" fillId="0" borderId="2" xfId="0" applyFont="1" applyBorder="1" applyAlignment="1">
      <alignment horizontal="right"/>
    </xf>
    <xf numFmtId="0" fontId="0" fillId="0" borderId="3" xfId="0" applyFont="1" applyBorder="1"/>
    <xf numFmtId="0" fontId="0" fillId="0" borderId="4" xfId="0" applyFont="1" applyBorder="1"/>
    <xf numFmtId="0" fontId="0" fillId="2" borderId="5" xfId="0" applyFont="1" applyFill="1" applyBorder="1" applyAlignment="1">
      <alignment horizontal="left"/>
    </xf>
    <xf numFmtId="0" fontId="0" fillId="2" borderId="5" xfId="0" applyFont="1" applyFill="1" applyBorder="1"/>
    <xf numFmtId="165" fontId="0" fillId="2" borderId="5" xfId="0" applyNumberFormat="1" applyFont="1" applyFill="1" applyBorder="1"/>
    <xf numFmtId="0" fontId="0" fillId="2" borderId="5" xfId="0" applyFill="1" applyBorder="1" applyAlignment="1">
      <alignment horizontal="left"/>
    </xf>
    <xf numFmtId="0" fontId="0" fillId="2" borderId="5" xfId="0" applyFill="1" applyBorder="1"/>
    <xf numFmtId="165" fontId="0" fillId="2" borderId="5" xfId="0" applyNumberFormat="1" applyFill="1" applyBorder="1"/>
    <xf numFmtId="49" fontId="0" fillId="0" borderId="1" xfId="0" applyNumberFormat="1" applyBorder="1" applyAlignment="1">
      <alignment horizontal="center"/>
    </xf>
    <xf numFmtId="49" fontId="0" fillId="0" borderId="0"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xf numFmtId="0" fontId="0" fillId="2" borderId="0" xfId="0" applyFill="1" applyAlignment="1">
      <alignment horizontal="left"/>
    </xf>
    <xf numFmtId="2" fontId="0" fillId="2" borderId="0" xfId="0" applyNumberFormat="1" applyFill="1"/>
    <xf numFmtId="0" fontId="0" fillId="4" borderId="0" xfId="0" applyFill="1" applyAlignment="1">
      <alignment horizontal="center"/>
    </xf>
    <xf numFmtId="49" fontId="0" fillId="4" borderId="0" xfId="0" applyNumberFormat="1" applyFill="1" applyBorder="1" applyAlignment="1">
      <alignment horizontal="center"/>
    </xf>
    <xf numFmtId="49" fontId="0" fillId="4" borderId="1" xfId="0" applyNumberFormat="1" applyFill="1" applyBorder="1" applyAlignment="1">
      <alignment horizontal="center" wrapText="1"/>
    </xf>
    <xf numFmtId="0" fontId="0" fillId="4" borderId="0" xfId="0" applyFill="1"/>
    <xf numFmtId="165" fontId="0" fillId="4" borderId="0" xfId="0" applyNumberFormat="1" applyFill="1"/>
    <xf numFmtId="2" fontId="0" fillId="5" borderId="0" xfId="0" applyNumberFormat="1" applyFill="1"/>
    <xf numFmtId="2" fontId="0" fillId="3" borderId="7" xfId="0" applyNumberFormat="1" applyFill="1" applyBorder="1"/>
    <xf numFmtId="0" fontId="0" fillId="0" borderId="2" xfId="0" applyBorder="1"/>
    <xf numFmtId="0" fontId="0" fillId="0" borderId="3" xfId="0" applyBorder="1"/>
    <xf numFmtId="0" fontId="0" fillId="0" borderId="4" xfId="0" applyBorder="1"/>
    <xf numFmtId="0" fontId="0" fillId="5" borderId="0" xfId="0" applyFill="1" applyAlignment="1">
      <alignment horizontal="left"/>
    </xf>
    <xf numFmtId="2" fontId="0" fillId="5" borderId="0" xfId="0" applyNumberFormat="1" applyFill="1" applyBorder="1"/>
    <xf numFmtId="0" fontId="0" fillId="5" borderId="0" xfId="0" applyFill="1" applyBorder="1" applyAlignment="1">
      <alignment horizontal="center"/>
    </xf>
    <xf numFmtId="2" fontId="0" fillId="6" borderId="6" xfId="0" applyNumberFormat="1" applyFill="1" applyBorder="1"/>
    <xf numFmtId="2" fontId="0" fillId="6" borderId="7" xfId="0" applyNumberFormat="1" applyFill="1" applyBorder="1"/>
    <xf numFmtId="0" fontId="0" fillId="6" borderId="7" xfId="0" applyFill="1" applyBorder="1" applyAlignment="1">
      <alignment horizontal="center"/>
    </xf>
    <xf numFmtId="0" fontId="0" fillId="6" borderId="8" xfId="0" applyFill="1" applyBorder="1" applyAlignment="1">
      <alignment horizontal="center"/>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FF99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986A-5CCB-4F27-A802-4AF52C0DECAE}">
  <dimension ref="A1:Q21"/>
  <sheetViews>
    <sheetView workbookViewId="0">
      <selection activeCell="E21" sqref="E21"/>
    </sheetView>
  </sheetViews>
  <sheetFormatPr defaultRowHeight="15" x14ac:dyDescent="0.25"/>
  <cols>
    <col min="1" max="1" width="12.140625" customWidth="1"/>
    <col min="2" max="2" width="19" customWidth="1"/>
    <col min="4" max="4" width="10.7109375" customWidth="1"/>
    <col min="5" max="5" width="10.28515625" customWidth="1"/>
    <col min="6" max="7" width="10.5703125" customWidth="1"/>
  </cols>
  <sheetData>
    <row r="1" spans="1:17" ht="15" customHeight="1" x14ac:dyDescent="0.25">
      <c r="G1" s="20" t="s">
        <v>33</v>
      </c>
      <c r="H1" s="20"/>
      <c r="I1" s="20"/>
      <c r="K1" s="37" t="s">
        <v>35</v>
      </c>
      <c r="L1" s="37"/>
      <c r="M1" s="37"/>
      <c r="N1" s="37"/>
      <c r="O1" s="37"/>
      <c r="P1" s="37"/>
      <c r="Q1" s="37"/>
    </row>
    <row r="2" spans="1:17" s="1" customFormat="1" x14ac:dyDescent="0.25">
      <c r="A2" s="14" t="s">
        <v>4</v>
      </c>
      <c r="B2" s="14"/>
      <c r="C2" s="14"/>
      <c r="D2" s="14"/>
      <c r="E2" s="14"/>
      <c r="F2" s="14"/>
      <c r="G2" s="21" t="s">
        <v>24</v>
      </c>
      <c r="H2" s="21" t="s">
        <v>22</v>
      </c>
      <c r="I2" s="21" t="s">
        <v>23</v>
      </c>
      <c r="K2" s="37"/>
      <c r="L2" s="37"/>
      <c r="M2" s="37"/>
      <c r="N2" s="37"/>
      <c r="O2" s="37"/>
      <c r="P2" s="37"/>
      <c r="Q2" s="37"/>
    </row>
    <row r="3" spans="1:17" s="1" customFormat="1" x14ac:dyDescent="0.25">
      <c r="A3" s="13" t="s">
        <v>0</v>
      </c>
      <c r="B3" s="13" t="s">
        <v>7</v>
      </c>
      <c r="C3" s="13" t="s">
        <v>1</v>
      </c>
      <c r="D3" s="13" t="s">
        <v>2</v>
      </c>
      <c r="E3" s="13" t="s">
        <v>17</v>
      </c>
      <c r="F3" s="13" t="s">
        <v>18</v>
      </c>
      <c r="G3" s="22" t="s">
        <v>21</v>
      </c>
      <c r="H3" s="22"/>
      <c r="I3" s="22"/>
      <c r="K3" s="37"/>
      <c r="L3" s="37"/>
      <c r="M3" s="37"/>
      <c r="N3" s="37"/>
      <c r="O3" s="37"/>
      <c r="P3" s="37"/>
      <c r="Q3" s="37"/>
    </row>
    <row r="4" spans="1:17" x14ac:dyDescent="0.25">
      <c r="A4" t="s">
        <v>3</v>
      </c>
      <c r="B4" t="s">
        <v>8</v>
      </c>
      <c r="C4">
        <v>16</v>
      </c>
      <c r="D4">
        <v>0.4</v>
      </c>
      <c r="E4">
        <v>0</v>
      </c>
      <c r="G4" s="23"/>
      <c r="H4" s="23"/>
      <c r="I4" s="23"/>
      <c r="K4" s="37"/>
      <c r="L4" s="37"/>
      <c r="M4" s="37"/>
      <c r="N4" s="37"/>
      <c r="O4" s="37"/>
      <c r="P4" s="37"/>
      <c r="Q4" s="37"/>
    </row>
    <row r="5" spans="1:17" x14ac:dyDescent="0.25">
      <c r="A5" t="s">
        <v>12</v>
      </c>
      <c r="B5" t="s">
        <v>13</v>
      </c>
      <c r="C5">
        <v>0</v>
      </c>
      <c r="D5">
        <v>0</v>
      </c>
      <c r="E5">
        <v>11</v>
      </c>
      <c r="F5">
        <v>667</v>
      </c>
      <c r="G5" s="24">
        <f>G11/F5 *1000</f>
        <v>4.7751124437781112</v>
      </c>
      <c r="H5" s="24">
        <f>H11/F5 *1000</f>
        <v>9.5502248875562223</v>
      </c>
      <c r="I5" s="24">
        <f>I11/F5*1000</f>
        <v>29.985007496251875</v>
      </c>
      <c r="K5" s="37"/>
      <c r="L5" s="37"/>
      <c r="M5" s="37"/>
      <c r="N5" s="37"/>
      <c r="O5" s="37"/>
      <c r="P5" s="37"/>
      <c r="Q5" s="37"/>
    </row>
    <row r="6" spans="1:17" x14ac:dyDescent="0.25">
      <c r="A6" t="s">
        <v>14</v>
      </c>
      <c r="B6" t="s">
        <v>19</v>
      </c>
      <c r="C6">
        <v>0</v>
      </c>
      <c r="D6">
        <v>0</v>
      </c>
      <c r="E6">
        <v>8</v>
      </c>
      <c r="F6">
        <v>1300</v>
      </c>
      <c r="G6" s="24">
        <f>G11/F6 *1000</f>
        <v>2.4499999999999997</v>
      </c>
      <c r="H6" s="24">
        <f>H11/F6 *1000</f>
        <v>4.8999999999999995</v>
      </c>
      <c r="I6" s="24">
        <f>I11/F6*1000</f>
        <v>15.384615384615385</v>
      </c>
      <c r="K6" s="37" t="s">
        <v>36</v>
      </c>
      <c r="L6" s="37"/>
      <c r="M6" s="37"/>
      <c r="N6" s="37"/>
      <c r="O6" s="37"/>
      <c r="P6" s="37"/>
      <c r="Q6" s="37"/>
    </row>
    <row r="7" spans="1:17" x14ac:dyDescent="0.25">
      <c r="B7" t="s">
        <v>20</v>
      </c>
      <c r="C7">
        <v>0</v>
      </c>
      <c r="D7">
        <v>0</v>
      </c>
      <c r="E7">
        <v>0</v>
      </c>
      <c r="F7">
        <v>1000</v>
      </c>
      <c r="G7" s="24">
        <f>G11/F7 *1000</f>
        <v>3.1850000000000001</v>
      </c>
      <c r="H7" s="24">
        <f>H11/F7 *1000 + E7</f>
        <v>6.37</v>
      </c>
      <c r="I7" s="24">
        <f>I11/F7*1000</f>
        <v>20</v>
      </c>
      <c r="K7" s="37"/>
      <c r="L7" s="37"/>
      <c r="M7" s="37"/>
      <c r="N7" s="37"/>
      <c r="O7" s="37"/>
      <c r="P7" s="37"/>
      <c r="Q7" s="37"/>
    </row>
    <row r="8" spans="1:17" s="2" customFormat="1" x14ac:dyDescent="0.25">
      <c r="A8" s="2" t="s">
        <v>15</v>
      </c>
      <c r="B8" s="2" t="s">
        <v>16</v>
      </c>
      <c r="E8" s="2">
        <v>15</v>
      </c>
      <c r="F8" s="2">
        <v>857</v>
      </c>
      <c r="G8" s="24">
        <f>G11/F8 *1000</f>
        <v>3.7164527421236873</v>
      </c>
      <c r="H8" s="24">
        <f>H11/F8 *1000</f>
        <v>7.4329054842473745</v>
      </c>
      <c r="I8" s="24">
        <f>50</f>
        <v>50</v>
      </c>
      <c r="K8" s="37"/>
      <c r="L8" s="37"/>
      <c r="M8" s="37"/>
      <c r="N8" s="37"/>
      <c r="O8" s="37"/>
      <c r="P8" s="37"/>
      <c r="Q8" s="37"/>
    </row>
    <row r="9" spans="1:17" s="2" customFormat="1" x14ac:dyDescent="0.25">
      <c r="A9" s="7" t="s">
        <v>29</v>
      </c>
      <c r="B9" s="7"/>
      <c r="C9" s="8">
        <f>C4</f>
        <v>16</v>
      </c>
      <c r="D9" s="8">
        <f>D4</f>
        <v>0.4</v>
      </c>
      <c r="E9" s="8">
        <f>SUM(E4:E8)</f>
        <v>34</v>
      </c>
      <c r="F9" s="8"/>
      <c r="G9" s="9">
        <f>SUM(G5:G8)</f>
        <v>14.126565185901798</v>
      </c>
      <c r="H9" s="9">
        <f>SUM(H5:H8)</f>
        <v>28.253130371803596</v>
      </c>
      <c r="I9" s="9">
        <f>SUM(I5:I8)</f>
        <v>115.36962288086727</v>
      </c>
      <c r="K9" s="37"/>
      <c r="L9" s="37"/>
      <c r="M9" s="37"/>
      <c r="N9" s="37"/>
      <c r="O9" s="37"/>
      <c r="P9" s="37"/>
      <c r="Q9" s="37"/>
    </row>
    <row r="10" spans="1:17" s="2" customFormat="1" x14ac:dyDescent="0.25">
      <c r="K10" s="37"/>
      <c r="L10" s="37"/>
      <c r="M10" s="37"/>
      <c r="N10" s="37"/>
      <c r="O10" s="37"/>
      <c r="P10" s="37"/>
      <c r="Q10" s="37"/>
    </row>
    <row r="11" spans="1:17" s="2" customFormat="1" x14ac:dyDescent="0.25">
      <c r="F11" s="4" t="s">
        <v>28</v>
      </c>
      <c r="G11" s="5">
        <f>5*0.637</f>
        <v>3.1850000000000001</v>
      </c>
      <c r="H11" s="5">
        <f>10*0.637</f>
        <v>6.37</v>
      </c>
      <c r="I11" s="6">
        <v>20</v>
      </c>
      <c r="K11" s="38"/>
      <c r="L11" s="38"/>
      <c r="M11" s="38"/>
      <c r="N11" s="38"/>
      <c r="O11" s="38"/>
      <c r="P11" s="38"/>
      <c r="Q11" s="38"/>
    </row>
    <row r="12" spans="1:17" s="2" customFormat="1" x14ac:dyDescent="0.25">
      <c r="K12" s="38"/>
      <c r="L12" s="38"/>
      <c r="M12" s="38"/>
      <c r="N12" s="38"/>
      <c r="O12" s="38"/>
      <c r="P12" s="38"/>
      <c r="Q12" s="38"/>
    </row>
    <row r="13" spans="1:17" x14ac:dyDescent="0.25">
      <c r="A13" s="15" t="s">
        <v>5</v>
      </c>
      <c r="B13" s="15"/>
      <c r="C13" s="15"/>
      <c r="D13" s="15"/>
      <c r="E13" s="15"/>
      <c r="F13" s="16" t="s">
        <v>27</v>
      </c>
      <c r="G13" s="16"/>
      <c r="H13" s="17"/>
      <c r="I13" s="17"/>
      <c r="K13" s="38"/>
      <c r="L13" s="38"/>
      <c r="M13" s="38"/>
      <c r="N13" s="38"/>
      <c r="O13" s="38"/>
      <c r="P13" s="38"/>
      <c r="Q13" s="38"/>
    </row>
    <row r="14" spans="1:17" x14ac:dyDescent="0.25">
      <c r="A14" t="s">
        <v>10</v>
      </c>
      <c r="B14" t="s">
        <v>11</v>
      </c>
      <c r="C14">
        <v>0</v>
      </c>
      <c r="D14">
        <v>22</v>
      </c>
      <c r="E14">
        <v>0</v>
      </c>
      <c r="K14" s="38"/>
      <c r="L14" s="38"/>
      <c r="M14" s="38"/>
      <c r="N14" s="38"/>
      <c r="O14" s="38"/>
      <c r="P14" s="38"/>
      <c r="Q14" s="38"/>
    </row>
    <row r="15" spans="1:17" x14ac:dyDescent="0.25">
      <c r="A15" t="s">
        <v>6</v>
      </c>
      <c r="B15" t="s">
        <v>9</v>
      </c>
      <c r="C15">
        <v>0</v>
      </c>
      <c r="D15">
        <v>15</v>
      </c>
      <c r="E15">
        <v>0</v>
      </c>
      <c r="M15" s="3"/>
    </row>
    <row r="16" spans="1:17" x14ac:dyDescent="0.25">
      <c r="A16" t="s">
        <v>25</v>
      </c>
      <c r="B16" t="s">
        <v>26</v>
      </c>
      <c r="E16">
        <v>3.3</v>
      </c>
      <c r="F16">
        <v>11</v>
      </c>
    </row>
    <row r="17" spans="1:11" x14ac:dyDescent="0.25">
      <c r="F17" s="1"/>
    </row>
    <row r="18" spans="1:11" ht="15.75" thickBot="1" x14ac:dyDescent="0.3">
      <c r="A18" s="10" t="s">
        <v>30</v>
      </c>
      <c r="B18" s="10"/>
      <c r="C18" s="11">
        <f>C9*3+SUM(C14:C16)</f>
        <v>48</v>
      </c>
      <c r="D18" s="11">
        <f>D9*3+SUM(D14:D16)</f>
        <v>38.200000000000003</v>
      </c>
      <c r="E18" s="11">
        <f>E9*3+E16</f>
        <v>105.3</v>
      </c>
      <c r="F18" s="11">
        <f>F16</f>
        <v>11</v>
      </c>
      <c r="G18" s="12">
        <f>G9*3</f>
        <v>42.379695557705396</v>
      </c>
      <c r="H18" s="12">
        <f>H9*3</f>
        <v>84.759391115410793</v>
      </c>
      <c r="I18" s="12">
        <f>I9*3</f>
        <v>346.10886864260181</v>
      </c>
    </row>
    <row r="19" spans="1:11" ht="15.75" thickBot="1" x14ac:dyDescent="0.3">
      <c r="A19" s="18" t="s">
        <v>32</v>
      </c>
      <c r="B19" s="18"/>
      <c r="C19" s="19">
        <f>C18/1000*C21</f>
        <v>0.24</v>
      </c>
      <c r="D19" s="19">
        <f>D18/1000*D21</f>
        <v>0.19100000000000003</v>
      </c>
      <c r="E19" s="19">
        <f>E18/1000*E21</f>
        <v>3.1589999999999998</v>
      </c>
      <c r="F19" s="19">
        <f>F18/1000*F21</f>
        <v>0.16499999999999998</v>
      </c>
      <c r="G19" s="33">
        <f>G18/1000*G21+SUM(C19:F19)</f>
        <v>5.0263908667311616</v>
      </c>
      <c r="H19" s="34">
        <f>H18/1000*H21+SUM(C19:F19)</f>
        <v>6.2977817334623243</v>
      </c>
      <c r="I19" s="26">
        <f>I18/1000*I21+SUM(C19:F19)</f>
        <v>14.138266059278056</v>
      </c>
      <c r="J19" s="35" t="s">
        <v>34</v>
      </c>
      <c r="K19" s="36"/>
    </row>
    <row r="20" spans="1:11" x14ac:dyDescent="0.25">
      <c r="A20" s="30"/>
      <c r="B20" s="30"/>
      <c r="C20" s="25"/>
      <c r="D20" s="25"/>
      <c r="E20" s="25"/>
      <c r="F20" s="25"/>
      <c r="G20" s="31"/>
      <c r="H20" s="31"/>
      <c r="I20" s="31"/>
      <c r="J20" s="32"/>
      <c r="K20" s="32"/>
    </row>
    <row r="21" spans="1:11" x14ac:dyDescent="0.25">
      <c r="A21" s="27" t="s">
        <v>31</v>
      </c>
      <c r="B21" s="28"/>
      <c r="C21" s="28">
        <v>5</v>
      </c>
      <c r="D21" s="28">
        <v>5</v>
      </c>
      <c r="E21" s="28">
        <v>30</v>
      </c>
      <c r="F21" s="28">
        <v>15</v>
      </c>
      <c r="G21" s="28">
        <v>30</v>
      </c>
      <c r="H21" s="28">
        <v>30</v>
      </c>
      <c r="I21" s="29">
        <v>30</v>
      </c>
    </row>
  </sheetData>
  <mergeCells count="10">
    <mergeCell ref="A18:B18"/>
    <mergeCell ref="A19:B19"/>
    <mergeCell ref="G1:I1"/>
    <mergeCell ref="J19:K19"/>
    <mergeCell ref="K1:Q5"/>
    <mergeCell ref="K6:Q10"/>
    <mergeCell ref="A2:F2"/>
    <mergeCell ref="G3:I3"/>
    <mergeCell ref="A13:E13"/>
    <mergeCell ref="A9:B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0AB4-9CF6-434C-8F3B-0051E4E05D58}">
  <dimension ref="A1:Q21"/>
  <sheetViews>
    <sheetView workbookViewId="0">
      <selection activeCell="K1" sqref="K1:Q5"/>
    </sheetView>
  </sheetViews>
  <sheetFormatPr defaultRowHeight="15" x14ac:dyDescent="0.25"/>
  <cols>
    <col min="1" max="1" width="12.140625" customWidth="1"/>
    <col min="2" max="2" width="19" customWidth="1"/>
    <col min="4" max="4" width="10.7109375" customWidth="1"/>
    <col min="5" max="5" width="10.28515625" customWidth="1"/>
    <col min="6" max="7" width="10.5703125" customWidth="1"/>
  </cols>
  <sheetData>
    <row r="1" spans="1:17" ht="15" customHeight="1" x14ac:dyDescent="0.25">
      <c r="G1" s="20" t="s">
        <v>33</v>
      </c>
      <c r="H1" s="20"/>
      <c r="I1" s="20"/>
      <c r="K1" s="37" t="s">
        <v>38</v>
      </c>
      <c r="L1" s="37"/>
      <c r="M1" s="37"/>
      <c r="N1" s="37"/>
      <c r="O1" s="37"/>
      <c r="P1" s="37"/>
      <c r="Q1" s="37"/>
    </row>
    <row r="2" spans="1:17" s="1" customFormat="1" x14ac:dyDescent="0.25">
      <c r="A2" s="14" t="s">
        <v>4</v>
      </c>
      <c r="B2" s="14"/>
      <c r="C2" s="14"/>
      <c r="D2" s="14"/>
      <c r="E2" s="14"/>
      <c r="F2" s="14"/>
      <c r="G2" s="21" t="s">
        <v>24</v>
      </c>
      <c r="H2" s="21" t="s">
        <v>22</v>
      </c>
      <c r="I2" s="21" t="s">
        <v>23</v>
      </c>
      <c r="K2" s="37"/>
      <c r="L2" s="37"/>
      <c r="M2" s="37"/>
      <c r="N2" s="37"/>
      <c r="O2" s="37"/>
      <c r="P2" s="37"/>
      <c r="Q2" s="37"/>
    </row>
    <row r="3" spans="1:17" s="1" customFormat="1" x14ac:dyDescent="0.25">
      <c r="A3" s="13" t="s">
        <v>0</v>
      </c>
      <c r="B3" s="13" t="s">
        <v>7</v>
      </c>
      <c r="C3" s="13" t="s">
        <v>1</v>
      </c>
      <c r="D3" s="13" t="s">
        <v>2</v>
      </c>
      <c r="E3" s="13" t="s">
        <v>17</v>
      </c>
      <c r="F3" s="13" t="s">
        <v>18</v>
      </c>
      <c r="G3" s="22" t="s">
        <v>21</v>
      </c>
      <c r="H3" s="22"/>
      <c r="I3" s="22"/>
      <c r="K3" s="37"/>
      <c r="L3" s="37"/>
      <c r="M3" s="37"/>
      <c r="N3" s="37"/>
      <c r="O3" s="37"/>
      <c r="P3" s="37"/>
      <c r="Q3" s="37"/>
    </row>
    <row r="4" spans="1:17" x14ac:dyDescent="0.25">
      <c r="A4" t="s">
        <v>3</v>
      </c>
      <c r="B4" t="s">
        <v>8</v>
      </c>
      <c r="C4">
        <v>16</v>
      </c>
      <c r="D4">
        <v>0.4</v>
      </c>
      <c r="E4">
        <v>0</v>
      </c>
      <c r="G4" s="23"/>
      <c r="H4" s="23"/>
      <c r="I4" s="23"/>
      <c r="K4" s="37"/>
      <c r="L4" s="37"/>
      <c r="M4" s="37"/>
      <c r="N4" s="37"/>
      <c r="O4" s="37"/>
      <c r="P4" s="37"/>
      <c r="Q4" s="37"/>
    </row>
    <row r="5" spans="1:17" x14ac:dyDescent="0.25">
      <c r="A5" t="s">
        <v>12</v>
      </c>
      <c r="B5" t="s">
        <v>13</v>
      </c>
      <c r="C5">
        <v>0</v>
      </c>
      <c r="D5">
        <v>0</v>
      </c>
      <c r="E5">
        <v>11</v>
      </c>
      <c r="F5">
        <v>667</v>
      </c>
      <c r="G5" s="24">
        <f>G11/F5 *1000</f>
        <v>2.3875562218890556</v>
      </c>
      <c r="H5" s="24">
        <f>H11/F5 *1000</f>
        <v>4.7751124437781112</v>
      </c>
      <c r="I5" s="24">
        <f>I11/F5*1000</f>
        <v>10.494752623688155</v>
      </c>
      <c r="K5" s="37"/>
      <c r="L5" s="37"/>
      <c r="M5" s="37"/>
      <c r="N5" s="37"/>
      <c r="O5" s="37"/>
      <c r="P5" s="37"/>
      <c r="Q5" s="37"/>
    </row>
    <row r="6" spans="1:17" x14ac:dyDescent="0.25">
      <c r="A6" t="s">
        <v>14</v>
      </c>
      <c r="B6" t="s">
        <v>19</v>
      </c>
      <c r="C6">
        <v>0</v>
      </c>
      <c r="D6">
        <v>0</v>
      </c>
      <c r="E6">
        <v>8</v>
      </c>
      <c r="F6">
        <v>1300</v>
      </c>
      <c r="G6" s="24">
        <f>G11/F6 *1000</f>
        <v>1.2249999999999999</v>
      </c>
      <c r="H6" s="24">
        <f>H11/F6 *1000</f>
        <v>2.4499999999999997</v>
      </c>
      <c r="I6" s="24">
        <f>I11/F6*1000</f>
        <v>5.3846153846153841</v>
      </c>
      <c r="K6" s="38"/>
      <c r="L6" s="38"/>
      <c r="M6" s="38"/>
      <c r="N6" s="38"/>
      <c r="O6" s="38"/>
      <c r="P6" s="38"/>
      <c r="Q6" s="38"/>
    </row>
    <row r="7" spans="1:17" x14ac:dyDescent="0.25">
      <c r="B7" t="s">
        <v>20</v>
      </c>
      <c r="C7">
        <v>0</v>
      </c>
      <c r="D7">
        <v>0</v>
      </c>
      <c r="E7">
        <v>0</v>
      </c>
      <c r="F7">
        <v>1000</v>
      </c>
      <c r="G7" s="24">
        <f>G11/F7 *1000</f>
        <v>1.5925</v>
      </c>
      <c r="H7" s="24">
        <f>H11/F7 *1000 + E7</f>
        <v>3.1850000000000001</v>
      </c>
      <c r="I7" s="24">
        <f>I11/F7*1000</f>
        <v>7</v>
      </c>
      <c r="K7" s="38"/>
      <c r="L7" s="38"/>
      <c r="M7" s="38"/>
      <c r="N7" s="38"/>
      <c r="O7" s="38"/>
      <c r="P7" s="38"/>
      <c r="Q7" s="38"/>
    </row>
    <row r="8" spans="1:17" s="2" customFormat="1" x14ac:dyDescent="0.25">
      <c r="A8" s="2" t="s">
        <v>15</v>
      </c>
      <c r="B8" s="2" t="s">
        <v>16</v>
      </c>
      <c r="E8" s="2">
        <v>15</v>
      </c>
      <c r="F8" s="2">
        <v>857</v>
      </c>
      <c r="G8" s="24">
        <f>G11/F8 *1000</f>
        <v>1.8582263710618436</v>
      </c>
      <c r="H8" s="24">
        <f>H11/F8 *1000</f>
        <v>3.7164527421236873</v>
      </c>
      <c r="I8" s="24">
        <f>50</f>
        <v>50</v>
      </c>
      <c r="K8" s="38"/>
      <c r="L8" s="38"/>
      <c r="M8" s="38"/>
      <c r="N8" s="38"/>
      <c r="O8" s="38"/>
      <c r="P8" s="38"/>
      <c r="Q8" s="38"/>
    </row>
    <row r="9" spans="1:17" s="2" customFormat="1" x14ac:dyDescent="0.25">
      <c r="A9" s="7" t="s">
        <v>29</v>
      </c>
      <c r="B9" s="7"/>
      <c r="C9" s="8">
        <f>C4</f>
        <v>16</v>
      </c>
      <c r="D9" s="8">
        <f>D4</f>
        <v>0.4</v>
      </c>
      <c r="E9" s="8">
        <f>SUM(E4:E8)</f>
        <v>34</v>
      </c>
      <c r="F9" s="8"/>
      <c r="G9" s="9">
        <f>SUM(G5:G8)</f>
        <v>7.0632825929508991</v>
      </c>
      <c r="H9" s="9">
        <f>SUM(H5:H8)</f>
        <v>14.126565185901798</v>
      </c>
      <c r="I9" s="9">
        <f>SUM(I5:I8)</f>
        <v>72.879368008303544</v>
      </c>
      <c r="K9" s="38"/>
      <c r="L9" s="38"/>
      <c r="M9" s="38"/>
      <c r="N9" s="38"/>
      <c r="O9" s="38"/>
      <c r="P9" s="38"/>
      <c r="Q9" s="38"/>
    </row>
    <row r="10" spans="1:17" s="2" customFormat="1" x14ac:dyDescent="0.25">
      <c r="K10" s="38"/>
      <c r="L10" s="38"/>
      <c r="M10" s="38"/>
      <c r="N10" s="38"/>
      <c r="O10" s="38"/>
      <c r="P10" s="38"/>
      <c r="Q10" s="38"/>
    </row>
    <row r="11" spans="1:17" s="2" customFormat="1" x14ac:dyDescent="0.25">
      <c r="F11" s="4" t="s">
        <v>28</v>
      </c>
      <c r="G11" s="5">
        <f>2.5*0.637</f>
        <v>1.5925</v>
      </c>
      <c r="H11" s="5">
        <f>5*0.637</f>
        <v>3.1850000000000001</v>
      </c>
      <c r="I11" s="6">
        <v>7</v>
      </c>
      <c r="K11" s="38"/>
      <c r="L11" s="38"/>
      <c r="M11" s="38"/>
      <c r="N11" s="38"/>
      <c r="O11" s="38"/>
      <c r="P11" s="38"/>
      <c r="Q11" s="38"/>
    </row>
    <row r="12" spans="1:17" s="2" customFormat="1" x14ac:dyDescent="0.25">
      <c r="K12" s="38"/>
      <c r="L12" s="38"/>
      <c r="M12" s="38"/>
      <c r="N12" s="38"/>
      <c r="O12" s="38"/>
      <c r="P12" s="38"/>
      <c r="Q12" s="38"/>
    </row>
    <row r="13" spans="1:17" x14ac:dyDescent="0.25">
      <c r="A13" s="15" t="s">
        <v>5</v>
      </c>
      <c r="B13" s="15"/>
      <c r="C13" s="15"/>
      <c r="D13" s="15"/>
      <c r="E13" s="15"/>
      <c r="F13" s="16" t="s">
        <v>27</v>
      </c>
      <c r="G13" s="16"/>
      <c r="H13" s="17"/>
      <c r="I13" s="17"/>
      <c r="K13" s="38"/>
      <c r="L13" s="38"/>
      <c r="M13" s="38"/>
      <c r="N13" s="38"/>
      <c r="O13" s="38"/>
      <c r="P13" s="38"/>
      <c r="Q13" s="38"/>
    </row>
    <row r="14" spans="1:17" x14ac:dyDescent="0.25">
      <c r="A14" t="s">
        <v>10</v>
      </c>
      <c r="B14" t="s">
        <v>11</v>
      </c>
      <c r="C14">
        <v>0</v>
      </c>
      <c r="D14">
        <v>22</v>
      </c>
      <c r="E14">
        <v>0</v>
      </c>
      <c r="K14" s="38"/>
      <c r="L14" s="38"/>
      <c r="M14" s="38"/>
      <c r="N14" s="38"/>
      <c r="O14" s="38"/>
      <c r="P14" s="38"/>
      <c r="Q14" s="38"/>
    </row>
    <row r="15" spans="1:17" x14ac:dyDescent="0.25">
      <c r="A15" t="s">
        <v>6</v>
      </c>
      <c r="B15" t="s">
        <v>9</v>
      </c>
      <c r="C15">
        <v>0</v>
      </c>
      <c r="D15">
        <v>15</v>
      </c>
      <c r="E15">
        <v>0</v>
      </c>
      <c r="M15" s="3"/>
    </row>
    <row r="16" spans="1:17" x14ac:dyDescent="0.25">
      <c r="A16" t="s">
        <v>25</v>
      </c>
      <c r="B16" t="s">
        <v>26</v>
      </c>
      <c r="E16">
        <v>3.3</v>
      </c>
      <c r="F16">
        <v>11</v>
      </c>
    </row>
    <row r="17" spans="1:11" x14ac:dyDescent="0.25">
      <c r="F17" s="1"/>
    </row>
    <row r="18" spans="1:11" ht="15.75" thickBot="1" x14ac:dyDescent="0.3">
      <c r="A18" s="10" t="s">
        <v>30</v>
      </c>
      <c r="B18" s="10"/>
      <c r="C18" s="11">
        <f>C9*3+SUM(C14:C16)</f>
        <v>48</v>
      </c>
      <c r="D18" s="11">
        <f>D9*3+SUM(D14:D16)</f>
        <v>38.200000000000003</v>
      </c>
      <c r="E18" s="11">
        <f>E9*3+E16</f>
        <v>105.3</v>
      </c>
      <c r="F18" s="11">
        <f>F16</f>
        <v>11</v>
      </c>
      <c r="G18" s="12">
        <f>G9*3</f>
        <v>21.189847778852698</v>
      </c>
      <c r="H18" s="12">
        <f>H9*3</f>
        <v>42.379695557705396</v>
      </c>
      <c r="I18" s="12">
        <f>I9*3</f>
        <v>218.63810402491063</v>
      </c>
    </row>
    <row r="19" spans="1:11" ht="15.75" thickBot="1" x14ac:dyDescent="0.3">
      <c r="A19" s="18" t="s">
        <v>32</v>
      </c>
      <c r="B19" s="18"/>
      <c r="C19" s="19">
        <f>C18/1000*C21</f>
        <v>0.24</v>
      </c>
      <c r="D19" s="19">
        <f>D18/1000*D21</f>
        <v>0.19100000000000003</v>
      </c>
      <c r="E19" s="19">
        <f>E18/1000*E21</f>
        <v>1.4742</v>
      </c>
      <c r="F19" s="19">
        <f>F18/1000*F21</f>
        <v>9.8999999999999991E-2</v>
      </c>
      <c r="G19" s="33">
        <f>G18/1000*G21+SUM(C19:F19)</f>
        <v>2.3008578689039378</v>
      </c>
      <c r="H19" s="34">
        <f>H18/1000*H21+SUM(C19:F19)</f>
        <v>2.5975157378078757</v>
      </c>
      <c r="I19" s="26">
        <f>I18/1000*I21+SUM(C19:F19)</f>
        <v>5.0651334563487485</v>
      </c>
      <c r="J19" s="35" t="s">
        <v>34</v>
      </c>
      <c r="K19" s="36"/>
    </row>
    <row r="20" spans="1:11" x14ac:dyDescent="0.25">
      <c r="A20" s="30"/>
      <c r="B20" s="30"/>
      <c r="C20" s="25"/>
      <c r="D20" s="25"/>
      <c r="E20" s="25"/>
      <c r="F20" s="25"/>
      <c r="G20" s="31"/>
      <c r="H20" s="31"/>
      <c r="I20" s="31"/>
      <c r="J20" s="32"/>
      <c r="K20" s="32"/>
    </row>
    <row r="21" spans="1:11" x14ac:dyDescent="0.25">
      <c r="A21" s="27" t="s">
        <v>31</v>
      </c>
      <c r="B21" s="28"/>
      <c r="C21" s="28">
        <v>5</v>
      </c>
      <c r="D21" s="28">
        <v>5</v>
      </c>
      <c r="E21" s="28">
        <v>14</v>
      </c>
      <c r="F21" s="28">
        <v>9</v>
      </c>
      <c r="G21" s="28">
        <v>14</v>
      </c>
      <c r="H21" s="28">
        <v>14</v>
      </c>
      <c r="I21" s="29">
        <v>14</v>
      </c>
    </row>
  </sheetData>
  <mergeCells count="9">
    <mergeCell ref="A13:E13"/>
    <mergeCell ref="A18:B18"/>
    <mergeCell ref="A19:B19"/>
    <mergeCell ref="J19:K19"/>
    <mergeCell ref="G1:I1"/>
    <mergeCell ref="K1:Q5"/>
    <mergeCell ref="A2:F2"/>
    <mergeCell ref="G3:I3"/>
    <mergeCell ref="A9:B9"/>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2EB3-1105-44A2-A5EF-8F26935DE3F6}">
  <dimension ref="A1:Q19"/>
  <sheetViews>
    <sheetView tabSelected="1" workbookViewId="0">
      <selection activeCell="O15" sqref="O15"/>
    </sheetView>
  </sheetViews>
  <sheetFormatPr defaultRowHeight="15" x14ac:dyDescent="0.25"/>
  <cols>
    <col min="1" max="1" width="12.140625" customWidth="1"/>
    <col min="2" max="2" width="19" customWidth="1"/>
    <col min="4" max="4" width="10.7109375" customWidth="1"/>
    <col min="5" max="5" width="10.28515625" customWidth="1"/>
    <col min="6" max="7" width="10.5703125" customWidth="1"/>
  </cols>
  <sheetData>
    <row r="1" spans="1:17" ht="15" customHeight="1" x14ac:dyDescent="0.25">
      <c r="G1" s="20" t="s">
        <v>33</v>
      </c>
      <c r="H1" s="20"/>
      <c r="I1" s="20"/>
      <c r="K1" s="37" t="s">
        <v>37</v>
      </c>
      <c r="L1" s="37"/>
      <c r="M1" s="37"/>
      <c r="N1" s="37"/>
      <c r="O1" s="37"/>
      <c r="P1" s="37"/>
      <c r="Q1" s="37"/>
    </row>
    <row r="2" spans="1:17" s="1" customFormat="1" x14ac:dyDescent="0.25">
      <c r="A2" s="14" t="s">
        <v>4</v>
      </c>
      <c r="B2" s="14"/>
      <c r="C2" s="14"/>
      <c r="D2" s="14"/>
      <c r="E2" s="14"/>
      <c r="F2" s="14"/>
      <c r="G2" s="21" t="s">
        <v>24</v>
      </c>
      <c r="H2" s="21" t="s">
        <v>22</v>
      </c>
      <c r="I2" s="21" t="s">
        <v>23</v>
      </c>
      <c r="K2" s="37"/>
      <c r="L2" s="37"/>
      <c r="M2" s="37"/>
      <c r="N2" s="37"/>
      <c r="O2" s="37"/>
      <c r="P2" s="37"/>
      <c r="Q2" s="37"/>
    </row>
    <row r="3" spans="1:17" s="1" customFormat="1" x14ac:dyDescent="0.25">
      <c r="A3" s="13" t="s">
        <v>0</v>
      </c>
      <c r="B3" s="13" t="s">
        <v>7</v>
      </c>
      <c r="C3" s="13" t="s">
        <v>1</v>
      </c>
      <c r="D3" s="13" t="s">
        <v>2</v>
      </c>
      <c r="E3" s="13" t="s">
        <v>17</v>
      </c>
      <c r="F3" s="13" t="s">
        <v>18</v>
      </c>
      <c r="G3" s="22" t="s">
        <v>21</v>
      </c>
      <c r="H3" s="22"/>
      <c r="I3" s="22"/>
      <c r="K3" s="37"/>
      <c r="L3" s="37"/>
      <c r="M3" s="37"/>
      <c r="N3" s="37"/>
      <c r="O3" s="37"/>
      <c r="P3" s="37"/>
      <c r="Q3" s="37"/>
    </row>
    <row r="4" spans="1:17" x14ac:dyDescent="0.25">
      <c r="A4" t="s">
        <v>3</v>
      </c>
      <c r="B4" t="s">
        <v>8</v>
      </c>
      <c r="C4">
        <v>16</v>
      </c>
      <c r="D4">
        <v>0.4</v>
      </c>
      <c r="E4">
        <v>0</v>
      </c>
      <c r="G4" s="23"/>
      <c r="H4" s="23"/>
      <c r="I4" s="23"/>
      <c r="K4" s="37"/>
      <c r="L4" s="37"/>
      <c r="M4" s="37"/>
      <c r="N4" s="37"/>
      <c r="O4" s="37"/>
      <c r="P4" s="37"/>
      <c r="Q4" s="37"/>
    </row>
    <row r="5" spans="1:17" x14ac:dyDescent="0.25">
      <c r="A5" t="s">
        <v>12</v>
      </c>
      <c r="B5" t="s">
        <v>13</v>
      </c>
      <c r="C5">
        <v>0</v>
      </c>
      <c r="D5">
        <v>0</v>
      </c>
      <c r="E5">
        <v>11</v>
      </c>
      <c r="F5">
        <v>667</v>
      </c>
      <c r="G5" s="24">
        <f>G9/F5 *1000</f>
        <v>2.3875562218890556</v>
      </c>
      <c r="H5" s="24">
        <f>H9/F5 *1000</f>
        <v>4.7751124437781112</v>
      </c>
      <c r="I5" s="24">
        <f>I9/F5*1000</f>
        <v>10.494752623688155</v>
      </c>
      <c r="K5" s="37"/>
      <c r="L5" s="37"/>
      <c r="M5" s="37"/>
      <c r="N5" s="37"/>
      <c r="O5" s="37"/>
      <c r="P5" s="37"/>
      <c r="Q5" s="37"/>
    </row>
    <row r="6" spans="1:17" s="2" customFormat="1" x14ac:dyDescent="0.25">
      <c r="A6" s="2" t="s">
        <v>15</v>
      </c>
      <c r="B6" s="2" t="s">
        <v>16</v>
      </c>
      <c r="E6" s="2">
        <v>15</v>
      </c>
      <c r="F6" s="2">
        <v>857</v>
      </c>
      <c r="G6" s="24">
        <f>G9/F6 *1000</f>
        <v>1.8582263710618436</v>
      </c>
      <c r="H6" s="24">
        <f>H9/F6 *1000</f>
        <v>3.7164527421236873</v>
      </c>
      <c r="I6" s="24">
        <f>50</f>
        <v>50</v>
      </c>
      <c r="K6" s="38"/>
      <c r="L6" s="38"/>
      <c r="M6" s="38"/>
      <c r="N6" s="38"/>
      <c r="O6" s="38"/>
      <c r="P6" s="38"/>
      <c r="Q6" s="38"/>
    </row>
    <row r="7" spans="1:17" s="2" customFormat="1" x14ac:dyDescent="0.25">
      <c r="A7" s="7" t="s">
        <v>29</v>
      </c>
      <c r="B7" s="7"/>
      <c r="C7" s="8">
        <f>C4</f>
        <v>16</v>
      </c>
      <c r="D7" s="8">
        <f>D4</f>
        <v>0.4</v>
      </c>
      <c r="E7" s="8">
        <f>SUM(E4:E6)</f>
        <v>26</v>
      </c>
      <c r="F7" s="8"/>
      <c r="G7" s="9">
        <f>SUM(G5:G6)</f>
        <v>4.2457825929508992</v>
      </c>
      <c r="H7" s="9">
        <f>SUM(H5:H6)</f>
        <v>8.4915651859017984</v>
      </c>
      <c r="I7" s="9">
        <f>SUM(I5:I6)</f>
        <v>60.494752623688157</v>
      </c>
      <c r="K7" s="38"/>
      <c r="L7" s="38"/>
      <c r="M7" s="38"/>
      <c r="N7" s="38"/>
      <c r="O7" s="38"/>
      <c r="P7" s="38"/>
      <c r="Q7" s="38"/>
    </row>
    <row r="8" spans="1:17" s="2" customFormat="1" x14ac:dyDescent="0.25">
      <c r="K8" s="38"/>
      <c r="L8" s="38"/>
      <c r="M8" s="38"/>
      <c r="N8" s="38"/>
      <c r="O8" s="38"/>
      <c r="P8" s="38"/>
      <c r="Q8" s="38"/>
    </row>
    <row r="9" spans="1:17" s="2" customFormat="1" x14ac:dyDescent="0.25">
      <c r="F9" s="4" t="s">
        <v>28</v>
      </c>
      <c r="G9" s="5">
        <f>2.5*0.637</f>
        <v>1.5925</v>
      </c>
      <c r="H9" s="5">
        <f>5*0.637</f>
        <v>3.1850000000000001</v>
      </c>
      <c r="I9" s="6">
        <v>7</v>
      </c>
      <c r="K9" s="38"/>
      <c r="L9" s="38"/>
      <c r="M9" s="38"/>
      <c r="N9" s="38"/>
      <c r="O9" s="38"/>
      <c r="P9" s="38"/>
      <c r="Q9" s="38"/>
    </row>
    <row r="10" spans="1:17" s="2" customFormat="1" x14ac:dyDescent="0.25">
      <c r="K10" s="38"/>
      <c r="L10" s="38"/>
      <c r="M10" s="38"/>
      <c r="N10" s="38"/>
      <c r="O10" s="38"/>
      <c r="P10" s="38"/>
      <c r="Q10" s="38"/>
    </row>
    <row r="11" spans="1:17" x14ac:dyDescent="0.25">
      <c r="A11" s="15" t="s">
        <v>5</v>
      </c>
      <c r="B11" s="15"/>
      <c r="C11" s="15"/>
      <c r="D11" s="15"/>
      <c r="E11" s="15"/>
      <c r="F11" s="16" t="s">
        <v>27</v>
      </c>
      <c r="G11" s="16"/>
      <c r="H11" s="17"/>
      <c r="I11" s="17"/>
      <c r="K11" s="38"/>
      <c r="L11" s="38"/>
      <c r="M11" s="38"/>
      <c r="N11" s="38"/>
      <c r="O11" s="38"/>
      <c r="P11" s="38"/>
      <c r="Q11" s="38"/>
    </row>
    <row r="12" spans="1:17" x14ac:dyDescent="0.25">
      <c r="A12" t="s">
        <v>10</v>
      </c>
      <c r="B12" t="s">
        <v>11</v>
      </c>
      <c r="C12">
        <v>0</v>
      </c>
      <c r="D12">
        <v>22</v>
      </c>
      <c r="E12">
        <v>0</v>
      </c>
      <c r="K12" s="38"/>
      <c r="L12" s="38"/>
      <c r="M12" s="38"/>
      <c r="N12" s="38"/>
      <c r="O12" s="38"/>
      <c r="P12" s="38"/>
      <c r="Q12" s="38"/>
    </row>
    <row r="13" spans="1:17" x14ac:dyDescent="0.25">
      <c r="A13" t="s">
        <v>6</v>
      </c>
      <c r="B13" t="s">
        <v>9</v>
      </c>
      <c r="C13">
        <v>0</v>
      </c>
      <c r="D13">
        <v>15</v>
      </c>
      <c r="E13">
        <v>0</v>
      </c>
      <c r="M13" s="3"/>
    </row>
    <row r="14" spans="1:17" x14ac:dyDescent="0.25">
      <c r="A14" t="s">
        <v>25</v>
      </c>
      <c r="B14" t="s">
        <v>26</v>
      </c>
      <c r="E14">
        <v>3.3</v>
      </c>
      <c r="F14">
        <v>11</v>
      </c>
    </row>
    <row r="15" spans="1:17" x14ac:dyDescent="0.25">
      <c r="F15" s="1"/>
    </row>
    <row r="16" spans="1:17" ht="15.75" thickBot="1" x14ac:dyDescent="0.3">
      <c r="A16" s="10" t="s">
        <v>30</v>
      </c>
      <c r="B16" s="10"/>
      <c r="C16" s="11">
        <f>C7*3+SUM(C12:C14)</f>
        <v>48</v>
      </c>
      <c r="D16" s="11">
        <f>D7*3+SUM(D12:D14)</f>
        <v>38.200000000000003</v>
      </c>
      <c r="E16" s="11">
        <f>E7*3+E14</f>
        <v>81.3</v>
      </c>
      <c r="F16" s="11">
        <f>F14</f>
        <v>11</v>
      </c>
      <c r="G16" s="12">
        <f>G7*3</f>
        <v>12.737347778852698</v>
      </c>
      <c r="H16" s="12">
        <f>H7*3</f>
        <v>25.474695557705395</v>
      </c>
      <c r="I16" s="12">
        <f>I7*3</f>
        <v>181.48425787106447</v>
      </c>
    </row>
    <row r="17" spans="1:11" ht="15.75" thickBot="1" x14ac:dyDescent="0.3">
      <c r="A17" s="18" t="s">
        <v>32</v>
      </c>
      <c r="B17" s="18"/>
      <c r="C17" s="19">
        <f>C16/1000*C19</f>
        <v>0.24</v>
      </c>
      <c r="D17" s="19">
        <f>D16/1000*D19</f>
        <v>0.19100000000000003</v>
      </c>
      <c r="E17" s="19">
        <f>E16/1000*E19</f>
        <v>1.1381999999999999</v>
      </c>
      <c r="F17" s="19">
        <f>F16/1000*F19</f>
        <v>9.8999999999999991E-2</v>
      </c>
      <c r="G17" s="33">
        <f>G16/1000*G19+SUM(C17:F17)</f>
        <v>1.8465228689039377</v>
      </c>
      <c r="H17" s="34">
        <f>H16/1000*H19+SUM(C17:F17)</f>
        <v>2.0248457378078752</v>
      </c>
      <c r="I17" s="26">
        <f>I16/1000*I19+SUM(C17:F17)</f>
        <v>4.2089796101949029</v>
      </c>
      <c r="J17" s="35" t="s">
        <v>34</v>
      </c>
      <c r="K17" s="36"/>
    </row>
    <row r="18" spans="1:11" x14ac:dyDescent="0.25">
      <c r="A18" s="30"/>
      <c r="B18" s="30"/>
      <c r="C18" s="25"/>
      <c r="D18" s="25"/>
      <c r="E18" s="25"/>
      <c r="F18" s="25"/>
      <c r="G18" s="31"/>
      <c r="H18" s="31"/>
      <c r="I18" s="31"/>
      <c r="J18" s="32"/>
      <c r="K18" s="32"/>
    </row>
    <row r="19" spans="1:11" x14ac:dyDescent="0.25">
      <c r="A19" s="27" t="s">
        <v>31</v>
      </c>
      <c r="B19" s="28"/>
      <c r="C19" s="28">
        <v>5</v>
      </c>
      <c r="D19" s="28">
        <v>5</v>
      </c>
      <c r="E19" s="28">
        <v>14</v>
      </c>
      <c r="F19" s="28">
        <v>9</v>
      </c>
      <c r="G19" s="28">
        <v>14</v>
      </c>
      <c r="H19" s="28">
        <v>14</v>
      </c>
      <c r="I19" s="29">
        <v>14</v>
      </c>
    </row>
  </sheetData>
  <mergeCells count="9">
    <mergeCell ref="A11:E11"/>
    <mergeCell ref="A16:B16"/>
    <mergeCell ref="A17:B17"/>
    <mergeCell ref="J17:K17"/>
    <mergeCell ref="G1:I1"/>
    <mergeCell ref="K1:Q5"/>
    <mergeCell ref="A2:F2"/>
    <mergeCell ref="G3:I3"/>
    <mergeCell ref="A7:B7"/>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 A</vt:lpstr>
      <vt:lpstr>Plan B</vt:lpstr>
      <vt:lpstr>Plan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dcterms:created xsi:type="dcterms:W3CDTF">2020-01-07T20:29:11Z</dcterms:created>
  <dcterms:modified xsi:type="dcterms:W3CDTF">2020-01-11T18:01:24Z</dcterms:modified>
</cp:coreProperties>
</file>