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autoCompressPictures="0"/>
  <mc:AlternateContent xmlns:mc="http://schemas.openxmlformats.org/markup-compatibility/2006">
    <mc:Choice Requires="x15">
      <x15ac:absPath xmlns:x15ac="http://schemas.microsoft.com/office/spreadsheetml/2010/11/ac" url="C:\Users\cmacdon1\Dropbox\UWYOSIF's shared workspace\UWYO SIF Team Folder\sent\"/>
    </mc:Choice>
  </mc:AlternateContent>
  <xr:revisionPtr revIDLastSave="0" documentId="8_{DA42B303-8FF7-443B-8974-09B37F1455E8}" xr6:coauthVersionLast="47" xr6:coauthVersionMax="47" xr10:uidLastSave="{00000000-0000-0000-0000-000000000000}"/>
  <bookViews>
    <workbookView xWindow="28680" yWindow="-120" windowWidth="29040" windowHeight="15840" tabRatio="787" xr2:uid="{00000000-000D-0000-FFFF-FFFF00000000}"/>
  </bookViews>
  <sheets>
    <sheet name="Final Report " sheetId="29" r:id="rId1"/>
    <sheet name="QAQC, calculations" sheetId="13" r:id="rId2"/>
    <sheet name="Analysis Information" sheetId="30" r:id="rId3"/>
    <sheet name="Contact" sheetId="28" r:id="rId4"/>
    <sheet name="Tray 1" sheetId="31" r:id="rId5"/>
    <sheet name="Original 1" sheetId="32" r:id="rId6"/>
    <sheet name="Sorted 1" sheetId="33" r:id="rId7"/>
    <sheet name="% Calc 1" sheetId="34" r:id="rId8"/>
  </sheets>
  <externalReferences>
    <externalReference r:id="rId9"/>
    <externalReference r:id="rId10"/>
    <externalReference r:id="rId11"/>
  </externalReferences>
  <definedNames>
    <definedName name="C_only.wke">#REF!</definedName>
    <definedName name="CN.wke" localSheetId="7">'% Calc 1'!$A$1:$G$57</definedName>
    <definedName name="CN.wke" localSheetId="2">#REF!</definedName>
    <definedName name="CN.wke" localSheetId="5">'Original 1'!$A$1:$AG$143</definedName>
    <definedName name="CN.wke">#REF!</definedName>
    <definedName name="CNanalysis.wke" localSheetId="2">[1]Sorted!$A$1:$H$50</definedName>
    <definedName name="CNanalysis.wke" localSheetId="3">[1]Sorted!$A$1:$H$50</definedName>
    <definedName name="CNanalysis.wke" localSheetId="4">'Tray 1'!$B$1:$I$1</definedName>
    <definedName name="CNanalysis.wke">[2]Origional!$A$1:$H$7</definedName>
    <definedName name="CO2.wke">[3]Original!$A$1:$K$601</definedName>
    <definedName name="N2_CO2_SO2.wke">#REF!</definedName>
    <definedName name="_xlnm.Print_Area" localSheetId="0">'Final Report '!$A$1:$J$71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0" i="34" l="1"/>
  <c r="M30" i="34" s="1"/>
  <c r="J30" i="34"/>
  <c r="L30" i="34" s="1"/>
  <c r="K29" i="34"/>
  <c r="M29" i="34" s="1"/>
  <c r="J29" i="34"/>
  <c r="L29" i="34" s="1"/>
  <c r="K28" i="34"/>
  <c r="M28" i="34" s="1"/>
  <c r="J28" i="34"/>
  <c r="L28" i="34" s="1"/>
  <c r="K27" i="34"/>
  <c r="M27" i="34" s="1"/>
  <c r="J27" i="34"/>
  <c r="L27" i="34" s="1"/>
  <c r="M26" i="34"/>
  <c r="L26" i="34"/>
  <c r="K26" i="34"/>
  <c r="J26" i="34"/>
  <c r="K25" i="34"/>
  <c r="M25" i="34" s="1"/>
  <c r="J25" i="34"/>
  <c r="L25" i="34" s="1"/>
  <c r="K24" i="34"/>
  <c r="M24" i="34" s="1"/>
  <c r="J24" i="34"/>
  <c r="L24" i="34" s="1"/>
  <c r="K23" i="34"/>
  <c r="M23" i="34" s="1"/>
  <c r="J23" i="34"/>
  <c r="L23" i="34" s="1"/>
  <c r="K22" i="34"/>
  <c r="M22" i="34" s="1"/>
  <c r="J22" i="34"/>
  <c r="L22" i="34" s="1"/>
  <c r="K21" i="34"/>
  <c r="M21" i="34" s="1"/>
  <c r="J21" i="34"/>
  <c r="L21" i="34" s="1"/>
  <c r="K20" i="34"/>
  <c r="M20" i="34" s="1"/>
  <c r="J20" i="34"/>
  <c r="L20" i="34" s="1"/>
  <c r="K19" i="34"/>
  <c r="M19" i="34" s="1"/>
  <c r="J19" i="34"/>
  <c r="L19" i="34" s="1"/>
  <c r="K17" i="34"/>
  <c r="M17" i="34" s="1"/>
  <c r="J17" i="34"/>
  <c r="L17" i="34" s="1"/>
  <c r="M16" i="34"/>
  <c r="L16" i="34"/>
  <c r="K16" i="34"/>
  <c r="J16" i="34"/>
  <c r="K15" i="34"/>
  <c r="M15" i="34" s="1"/>
  <c r="J15" i="34"/>
  <c r="L15" i="34" s="1"/>
  <c r="K14" i="34"/>
  <c r="M14" i="34" s="1"/>
  <c r="J14" i="34"/>
  <c r="L14" i="34" s="1"/>
  <c r="K13" i="34"/>
  <c r="M13" i="34" s="1"/>
  <c r="J13" i="34"/>
  <c r="L13" i="34" s="1"/>
  <c r="K12" i="34"/>
  <c r="M12" i="34" s="1"/>
  <c r="J12" i="34"/>
  <c r="L12" i="34" s="1"/>
  <c r="K11" i="34"/>
  <c r="M11" i="34" s="1"/>
  <c r="J11" i="34"/>
  <c r="L11" i="34" s="1"/>
  <c r="K10" i="34"/>
  <c r="M10" i="34" s="1"/>
  <c r="J10" i="34"/>
  <c r="L10" i="34" s="1"/>
  <c r="K9" i="34"/>
  <c r="M9" i="34" s="1"/>
  <c r="J9" i="34"/>
  <c r="L9" i="34" s="1"/>
  <c r="K8" i="34"/>
  <c r="M8" i="34" s="1"/>
  <c r="J8" i="34"/>
  <c r="L8" i="34" s="1"/>
  <c r="M7" i="34"/>
  <c r="L7" i="34"/>
  <c r="K7" i="34"/>
  <c r="J7" i="34"/>
  <c r="K4" i="34"/>
  <c r="M4" i="34" s="1"/>
  <c r="J4" i="34"/>
  <c r="L4" i="34" s="1"/>
  <c r="I4" i="34"/>
  <c r="H4" i="34"/>
  <c r="K3" i="34"/>
  <c r="M3" i="34" s="1"/>
  <c r="J3" i="34"/>
  <c r="L3" i="34" s="1"/>
  <c r="I3" i="34"/>
  <c r="H3" i="34"/>
  <c r="K2" i="34"/>
  <c r="M2" i="34" s="1"/>
  <c r="J2" i="34"/>
  <c r="L2" i="34" s="1"/>
  <c r="I2" i="34"/>
  <c r="H2" i="34"/>
  <c r="D69" i="31"/>
  <c r="F69" i="31" s="1"/>
  <c r="K36" i="31"/>
  <c r="J36" i="31"/>
  <c r="I36" i="31"/>
  <c r="G36" i="31"/>
  <c r="K35" i="31"/>
  <c r="J35" i="31"/>
  <c r="I35" i="31"/>
  <c r="D62" i="31" s="1"/>
  <c r="G35" i="31"/>
  <c r="D43" i="31" s="1"/>
  <c r="N34" i="31"/>
  <c r="M34" i="31"/>
  <c r="L34" i="31"/>
  <c r="N33" i="31"/>
  <c r="M33" i="31"/>
  <c r="L33" i="31"/>
  <c r="N32" i="31"/>
  <c r="M32" i="31"/>
  <c r="L32" i="31"/>
  <c r="N31" i="31"/>
  <c r="M31" i="31"/>
  <c r="L31" i="31"/>
  <c r="K29" i="31"/>
  <c r="J29" i="31"/>
  <c r="I29" i="31"/>
  <c r="G29" i="31"/>
  <c r="K28" i="31"/>
  <c r="J28" i="31"/>
  <c r="I28" i="31"/>
  <c r="D61" i="31" s="1"/>
  <c r="G28" i="31"/>
  <c r="D42" i="31" s="1"/>
  <c r="N27" i="31"/>
  <c r="M27" i="31"/>
  <c r="L27" i="31"/>
  <c r="N26" i="31"/>
  <c r="M26" i="31"/>
  <c r="L26" i="31"/>
  <c r="N25" i="31"/>
  <c r="M25" i="31"/>
  <c r="L25" i="31"/>
  <c r="N24" i="31"/>
  <c r="M24" i="31"/>
  <c r="L24" i="31"/>
  <c r="N23" i="31"/>
  <c r="M23" i="31"/>
  <c r="M29" i="31" s="1"/>
  <c r="L23" i="31"/>
  <c r="K19" i="31"/>
  <c r="J19" i="31"/>
  <c r="I19" i="31"/>
  <c r="G19" i="31"/>
  <c r="K18" i="31"/>
  <c r="J18" i="31"/>
  <c r="D50" i="31" s="1"/>
  <c r="F50" i="31" s="1"/>
  <c r="I18" i="31"/>
  <c r="G18" i="31"/>
  <c r="N17" i="31"/>
  <c r="M17" i="31"/>
  <c r="L17" i="31"/>
  <c r="N16" i="31"/>
  <c r="M16" i="31"/>
  <c r="L16" i="31"/>
  <c r="N15" i="31"/>
  <c r="M15" i="31"/>
  <c r="L15" i="31"/>
  <c r="N14" i="31"/>
  <c r="M14" i="31"/>
  <c r="M19" i="31" s="1"/>
  <c r="L14" i="31"/>
  <c r="N10" i="31"/>
  <c r="M10" i="31"/>
  <c r="L10" i="31"/>
  <c r="N9" i="31"/>
  <c r="M9" i="31"/>
  <c r="L9" i="31"/>
  <c r="N8" i="31"/>
  <c r="M8" i="31"/>
  <c r="L8" i="31"/>
  <c r="N7" i="31"/>
  <c r="M7" i="31"/>
  <c r="L7" i="31"/>
  <c r="N6" i="31"/>
  <c r="M6" i="31"/>
  <c r="L6" i="31"/>
  <c r="N5" i="31"/>
  <c r="M5" i="31"/>
  <c r="L5" i="31"/>
  <c r="N3" i="31"/>
  <c r="M3" i="31"/>
  <c r="L3" i="31"/>
  <c r="N2" i="31"/>
  <c r="M2" i="31"/>
  <c r="L2" i="31"/>
  <c r="N36" i="31" l="1"/>
  <c r="N19" i="31"/>
  <c r="M35" i="31"/>
  <c r="N28" i="31"/>
  <c r="N18" i="31"/>
  <c r="D67" i="31" s="1"/>
  <c r="F67" i="31" s="1"/>
  <c r="M36" i="31"/>
  <c r="N29" i="31"/>
  <c r="M28" i="31"/>
  <c r="N35" i="31"/>
  <c r="M18" i="31"/>
  <c r="D48" i="31" s="1"/>
  <c r="F48" i="31" s="1"/>
  <c r="F33" i="29" l="1"/>
  <c r="T4" i="13"/>
  <c r="U4" i="13"/>
  <c r="T5" i="13"/>
  <c r="U5" i="13"/>
  <c r="T6" i="13"/>
  <c r="U6" i="13"/>
  <c r="T7" i="13"/>
  <c r="U7" i="13"/>
  <c r="O13" i="13"/>
  <c r="N13" i="13"/>
  <c r="O12" i="13"/>
  <c r="N12" i="13"/>
  <c r="J11" i="13"/>
  <c r="B39" i="29" s="1"/>
  <c r="I11" i="13"/>
  <c r="D39" i="29" s="1"/>
  <c r="E12" i="13"/>
  <c r="B35" i="29" s="1"/>
  <c r="D12" i="13"/>
  <c r="D35" i="29" s="1"/>
  <c r="O11" i="13"/>
  <c r="H35" i="29" s="1"/>
  <c r="N11" i="13"/>
  <c r="J35" i="29" s="1"/>
  <c r="R11" i="13"/>
  <c r="H41" i="29" s="1"/>
  <c r="Q11" i="13"/>
  <c r="J41" i="29" s="1"/>
  <c r="J10" i="13"/>
  <c r="I10" i="13"/>
  <c r="G8" i="13"/>
  <c r="E11" i="13"/>
  <c r="D11" i="13"/>
  <c r="B9" i="13"/>
  <c r="O10" i="13"/>
  <c r="H34" i="29" s="1"/>
  <c r="N10" i="13"/>
  <c r="J34" i="29" s="1"/>
  <c r="R10" i="13"/>
  <c r="H40" i="29" s="1"/>
  <c r="Q10" i="13"/>
  <c r="J40" i="29" s="1"/>
  <c r="I40" i="29"/>
  <c r="G40" i="29"/>
  <c r="D38" i="29"/>
  <c r="B38" i="29"/>
  <c r="I34" i="29"/>
  <c r="J36" i="29" s="1"/>
  <c r="G34" i="29"/>
  <c r="H36" i="29" s="1"/>
  <c r="D34" i="29"/>
  <c r="B34" i="29"/>
  <c r="H37" i="29" l="1"/>
  <c r="U10" i="13"/>
  <c r="U11" i="13" s="1"/>
  <c r="H42" i="29" s="1"/>
  <c r="L8" i="13"/>
  <c r="D30" i="29" s="1"/>
  <c r="T10" i="13"/>
  <c r="T11" i="13" s="1"/>
  <c r="J42" i="29" s="1"/>
  <c r="J37" i="29"/>
</calcChain>
</file>

<file path=xl/sharedStrings.xml><?xml version="1.0" encoding="utf-8"?>
<sst xmlns="http://schemas.openxmlformats.org/spreadsheetml/2006/main" count="1658" uniqueCount="424">
  <si>
    <t>average</t>
  </si>
  <si>
    <t>UWYO Stable Isotope Facility</t>
  </si>
  <si>
    <t>University of Wyoming</t>
  </si>
  <si>
    <t>Laramie, WY 82071</t>
  </si>
  <si>
    <t>Craig Cook</t>
  </si>
  <si>
    <t>Date Submited:</t>
  </si>
  <si>
    <t>Analytical Code:</t>
  </si>
  <si>
    <t>Address:</t>
  </si>
  <si>
    <t>email:</t>
  </si>
  <si>
    <t> (307) 766-6373</t>
  </si>
  <si>
    <t xml:space="preserve"> (307) 766-6403</t>
  </si>
  <si>
    <t>Faculty Director</t>
  </si>
  <si>
    <t>Facility Director</t>
  </si>
  <si>
    <t>Personnel:</t>
  </si>
  <si>
    <t>dgw@uwyo.edu</t>
  </si>
  <si>
    <t>ccook21@uwyo.edu</t>
  </si>
  <si>
    <t>Chandelle Macdonald</t>
  </si>
  <si>
    <t>cmacdon1@uwyo.edu</t>
  </si>
  <si>
    <t>Dr. David G. Williams</t>
  </si>
  <si>
    <t>Units:</t>
  </si>
  <si>
    <t>Isotope(s) requested:</t>
  </si>
  <si>
    <t>For questions about the analysis, please contact:</t>
  </si>
  <si>
    <t>(307) 766-6373</t>
  </si>
  <si>
    <t>uwyosif@uwyo.edu</t>
  </si>
  <si>
    <t>Phone:</t>
  </si>
  <si>
    <t>Fax:</t>
  </si>
  <si>
    <t>Wt% C</t>
  </si>
  <si>
    <t>Wt% N</t>
  </si>
  <si>
    <t>Identifier 1</t>
  </si>
  <si>
    <t>Known</t>
  </si>
  <si>
    <t>standard uncertainty</t>
  </si>
  <si>
    <t>Normalized</t>
  </si>
  <si>
    <t>Measured</t>
  </si>
  <si>
    <t>Line</t>
  </si>
  <si>
    <r>
      <t>δ</t>
    </r>
    <r>
      <rPr>
        <vertAlign val="superscript"/>
        <sz val="12"/>
        <rFont val="Times New Roman"/>
        <family val="1"/>
      </rPr>
      <t>15</t>
    </r>
    <r>
      <rPr>
        <sz val="12"/>
        <rFont val="Times New Roman"/>
        <family val="1"/>
      </rPr>
      <t>N known</t>
    </r>
  </si>
  <si>
    <r>
      <t>δ</t>
    </r>
    <r>
      <rPr>
        <vertAlign val="superscript"/>
        <sz val="12"/>
        <rFont val="Times New Roman"/>
        <family val="1"/>
      </rPr>
      <t>13</t>
    </r>
    <r>
      <rPr>
        <sz val="12"/>
        <rFont val="Times New Roman"/>
        <family val="1"/>
      </rPr>
      <t>C known</t>
    </r>
  </si>
  <si>
    <t>std uncertainty</t>
  </si>
  <si>
    <t>Comments</t>
  </si>
  <si>
    <t>Comments:</t>
  </si>
  <si>
    <t>Yellow</t>
  </si>
  <si>
    <t>Green</t>
  </si>
  <si>
    <t>Wt% N*</t>
  </si>
  <si>
    <t>Wt% C*</t>
  </si>
  <si>
    <t>Weight percent values wrong. Use with caution.</t>
  </si>
  <si>
    <t>Pink</t>
  </si>
  <si>
    <t>Potential outlier. Use with caution.</t>
  </si>
  <si>
    <t>Peak amplitudes too low for reliable results. Use with extreme caution or rerun the sample.</t>
  </si>
  <si>
    <t>Blue</t>
  </si>
  <si>
    <t>Sample lost during the analysis. Reload and rerun the sample.</t>
  </si>
  <si>
    <t>Olive</t>
  </si>
  <si>
    <t>Possible sample ID problem.  Check loading documents.</t>
  </si>
  <si>
    <t>normalized</t>
  </si>
  <si>
    <t>Master Technician</t>
  </si>
  <si>
    <t>Contact information for UW Stable Isotope Facility:</t>
  </si>
  <si>
    <t>Berry Biodiversity Center Rm 214</t>
  </si>
  <si>
    <t xml:space="preserve">Known </t>
  </si>
  <si>
    <t>Reference Material 1</t>
  </si>
  <si>
    <t>Reference Material 2</t>
  </si>
  <si>
    <t>Reference Material 3</t>
  </si>
  <si>
    <t>Quality Control Color Legend</t>
  </si>
  <si>
    <t>Quality Control Data</t>
  </si>
  <si>
    <t>Number of unknown samples analyzed:</t>
  </si>
  <si>
    <t>Number of reference samples analyzed:</t>
  </si>
  <si>
    <t>Reviewer:</t>
  </si>
  <si>
    <t>Title:</t>
  </si>
  <si>
    <t>Date Reviewed:</t>
  </si>
  <si>
    <t>Quality Assurance Approval</t>
  </si>
  <si>
    <t>Job submission contact:</t>
  </si>
  <si>
    <t>*Sample weight percents are calculated using the sample weights reported by the user and are dependent upon the accuracy of these values.</t>
  </si>
  <si>
    <t>Date Reported:</t>
  </si>
  <si>
    <t>Date Invoiced:</t>
  </si>
  <si>
    <t>Initial:</t>
  </si>
  <si>
    <t>Final Report</t>
  </si>
  <si>
    <t>Sample Material(s):</t>
  </si>
  <si>
    <t>SIF ID</t>
  </si>
  <si>
    <t>Sample ID</t>
  </si>
  <si>
    <t>Instrument Used:</t>
  </si>
  <si>
    <r>
      <t>δ</t>
    </r>
    <r>
      <rPr>
        <vertAlign val="superscript"/>
        <sz val="12"/>
        <rFont val="Times New Roman"/>
        <family val="1"/>
      </rPr>
      <t>13</t>
    </r>
    <r>
      <rPr>
        <sz val="12"/>
        <rFont val="Times New Roman"/>
        <family val="1"/>
      </rPr>
      <t>C, δ</t>
    </r>
    <r>
      <rPr>
        <vertAlign val="superscript"/>
        <sz val="12"/>
        <rFont val="Times New Roman"/>
        <family val="1"/>
      </rPr>
      <t>15</t>
    </r>
    <r>
      <rPr>
        <sz val="12"/>
        <rFont val="Times New Roman"/>
        <family val="1"/>
      </rPr>
      <t xml:space="preserve">N </t>
    </r>
  </si>
  <si>
    <t>010 (combustion/reduction organics)</t>
  </si>
  <si>
    <t xml:space="preserve">Record Keeping </t>
  </si>
  <si>
    <t>Principal Investigator:</t>
  </si>
  <si>
    <r>
      <t>δ</t>
    </r>
    <r>
      <rPr>
        <b/>
        <vertAlign val="superscript"/>
        <sz val="14"/>
        <rFont val="Times New Roman"/>
        <family val="1"/>
      </rPr>
      <t>15</t>
    </r>
    <r>
      <rPr>
        <b/>
        <sz val="14"/>
        <rFont val="Times New Roman"/>
        <family val="1"/>
      </rPr>
      <t>N</t>
    </r>
  </si>
  <si>
    <r>
      <t>δ</t>
    </r>
    <r>
      <rPr>
        <b/>
        <vertAlign val="superscript"/>
        <sz val="14"/>
        <rFont val="Times New Roman"/>
        <family val="1"/>
      </rPr>
      <t>13</t>
    </r>
    <r>
      <rPr>
        <b/>
        <sz val="14"/>
        <rFont val="Times New Roman"/>
        <family val="1"/>
      </rPr>
      <t>C</t>
    </r>
  </si>
  <si>
    <t>Analytical Comments:</t>
  </si>
  <si>
    <t>Weight Percent</t>
  </si>
  <si>
    <t>C:N ratio</t>
  </si>
  <si>
    <t>36-UWSIF-Glutamic 1</t>
  </si>
  <si>
    <t>39-UWSIF-Glutamic 2</t>
  </si>
  <si>
    <r>
      <t>δ</t>
    </r>
    <r>
      <rPr>
        <vertAlign val="superscript"/>
        <sz val="12"/>
        <color indexed="60"/>
        <rFont val="Times New Roman"/>
        <family val="1"/>
      </rPr>
      <t>13</t>
    </r>
    <r>
      <rPr>
        <sz val="12"/>
        <color indexed="60"/>
        <rFont val="Times New Roman"/>
        <family val="1"/>
      </rPr>
      <t xml:space="preserve">C </t>
    </r>
    <r>
      <rPr>
        <vertAlign val="subscript"/>
        <sz val="12"/>
        <color indexed="60"/>
        <rFont val="Times New Roman"/>
        <family val="1"/>
      </rPr>
      <t>VPDB</t>
    </r>
  </si>
  <si>
    <t>Project:</t>
  </si>
  <si>
    <r>
      <t xml:space="preserve">2 </t>
    </r>
    <r>
      <rPr>
        <sz val="12"/>
        <color rgb="FF8F2E00"/>
        <rFont val="Calibri"/>
        <family val="2"/>
      </rPr>
      <t>σ</t>
    </r>
    <r>
      <rPr>
        <sz val="12"/>
        <color rgb="FF8F2E00"/>
        <rFont val="Times New Roman"/>
        <family val="1"/>
      </rPr>
      <t xml:space="preserve"> = 0.3</t>
    </r>
  </si>
  <si>
    <r>
      <t xml:space="preserve">2 </t>
    </r>
    <r>
      <rPr>
        <sz val="12"/>
        <color rgb="FF8F2E00"/>
        <rFont val="Calibri"/>
        <family val="2"/>
      </rPr>
      <t>σ</t>
    </r>
    <r>
      <rPr>
        <sz val="12"/>
        <color rgb="FF8F2E00"/>
        <rFont val="Times New Roman"/>
        <family val="1"/>
      </rPr>
      <t xml:space="preserve"> = 0.4</t>
    </r>
  </si>
  <si>
    <r>
      <t>δ</t>
    </r>
    <r>
      <rPr>
        <vertAlign val="superscript"/>
        <sz val="12"/>
        <color rgb="FF8F2E00"/>
        <rFont val="Times New Roman"/>
        <family val="1"/>
      </rPr>
      <t>13</t>
    </r>
    <r>
      <rPr>
        <sz val="12"/>
        <color rgb="FF8F2E00"/>
        <rFont val="Times New Roman"/>
        <family val="1"/>
      </rPr>
      <t>C</t>
    </r>
    <r>
      <rPr>
        <vertAlign val="subscript"/>
        <sz val="12"/>
        <color rgb="FF8F2E00"/>
        <rFont val="Times New Roman"/>
        <family val="1"/>
      </rPr>
      <t xml:space="preserve"> VPDB</t>
    </r>
  </si>
  <si>
    <t>Actual</t>
  </si>
  <si>
    <t>Carlo Erba 1110 Elemental Analyzer coupled to a  Thermo Delta V IRMS</t>
  </si>
  <si>
    <t>36-UWSIF-UT Glut 1-20220028.13</t>
  </si>
  <si>
    <t>36-UWSIF-UT Glut 1-20220028.14</t>
  </si>
  <si>
    <t>36-UWSIF-UT Glut 1-20220028.15</t>
  </si>
  <si>
    <t>36-UWSIF-UT Glut 1-20220028.16</t>
  </si>
  <si>
    <t>36-UWSIF-UT Glut 1-20220028.17</t>
  </si>
  <si>
    <t>39-UWSIF-UW Glut 2-20220028.11</t>
  </si>
  <si>
    <t>39-UWSIF-UW Glut 2-20220028.12</t>
  </si>
  <si>
    <t>39-UWSIF-UW Glut 2-20220028.13</t>
  </si>
  <si>
    <t>39-UWSIF-UW Glut 2-20220028.14</t>
  </si>
  <si>
    <t>04/19/22</t>
  </si>
  <si>
    <t>315-UWSIF-Chitin20220028.11</t>
  </si>
  <si>
    <t>315-UWSIF-Chitin20220028.12</t>
  </si>
  <si>
    <t>315-UWSIF-Chitin20220028.15</t>
  </si>
  <si>
    <t>315-UWSIF-Chitin20220028.16</t>
  </si>
  <si>
    <t>Job 2022-0028</t>
  </si>
  <si>
    <t>Nannette Nelson</t>
  </si>
  <si>
    <t>Chironomid Tissue</t>
  </si>
  <si>
    <t>Flathead Lake MeHg/SI Study</t>
  </si>
  <si>
    <t>20220028.001</t>
  </si>
  <si>
    <t>Yellow Bay Site #1</t>
  </si>
  <si>
    <t>20220028.002</t>
  </si>
  <si>
    <t>Yellow Bay Site #2</t>
  </si>
  <si>
    <t>20220028.003</t>
  </si>
  <si>
    <t>Yellow Bay Site #3</t>
  </si>
  <si>
    <t>20220028.004</t>
  </si>
  <si>
    <t>Midway Site #4</t>
  </si>
  <si>
    <t>20220028.005</t>
  </si>
  <si>
    <t>Midway Site #5</t>
  </si>
  <si>
    <t>20220028.006</t>
  </si>
  <si>
    <t>Midway Site #6</t>
  </si>
  <si>
    <t>20220028.007</t>
  </si>
  <si>
    <t>Blue Bay Site #7</t>
  </si>
  <si>
    <t>20220028.008</t>
  </si>
  <si>
    <t>Blue Bay Site #8</t>
  </si>
  <si>
    <t>20220028.009</t>
  </si>
  <si>
    <t>Blue Bay Site #9</t>
  </si>
  <si>
    <t>Samples dropped together</t>
  </si>
  <si>
    <t>Date</t>
  </si>
  <si>
    <t>Identifier 2</t>
  </si>
  <si>
    <t>Amount</t>
  </si>
  <si>
    <t>Ampl  28</t>
  </si>
  <si>
    <r>
      <t>d</t>
    </r>
    <r>
      <rPr>
        <b/>
        <sz val="10"/>
        <rFont val="MS Sans Serif"/>
        <family val="2"/>
      </rPr>
      <t xml:space="preserve"> </t>
    </r>
    <r>
      <rPr>
        <b/>
        <vertAlign val="superscript"/>
        <sz val="10"/>
        <rFont val="MS Sans Serif"/>
        <family val="2"/>
      </rPr>
      <t>15</t>
    </r>
    <r>
      <rPr>
        <b/>
        <sz val="10"/>
        <rFont val="MS Sans Serif"/>
        <family val="2"/>
      </rPr>
      <t>N/</t>
    </r>
    <r>
      <rPr>
        <b/>
        <vertAlign val="superscript"/>
        <sz val="10"/>
        <rFont val="MS Sans Serif"/>
        <family val="2"/>
      </rPr>
      <t>14</t>
    </r>
    <r>
      <rPr>
        <b/>
        <sz val="10"/>
        <rFont val="MS Sans Serif"/>
        <family val="2"/>
      </rPr>
      <t>N</t>
    </r>
  </si>
  <si>
    <t>Ampl  44</t>
  </si>
  <si>
    <r>
      <t>d</t>
    </r>
    <r>
      <rPr>
        <b/>
        <sz val="10"/>
        <rFont val="MS Sans Serif"/>
        <family val="2"/>
      </rPr>
      <t xml:space="preserve"> </t>
    </r>
    <r>
      <rPr>
        <b/>
        <vertAlign val="superscript"/>
        <sz val="10"/>
        <rFont val="MS Sans Serif"/>
        <family val="2"/>
      </rPr>
      <t>13</t>
    </r>
    <r>
      <rPr>
        <b/>
        <sz val="10"/>
        <rFont val="MS Sans Serif"/>
        <family val="2"/>
      </rPr>
      <t>C/</t>
    </r>
    <r>
      <rPr>
        <b/>
        <vertAlign val="superscript"/>
        <sz val="10"/>
        <rFont val="MS Sans Serif"/>
        <family val="2"/>
      </rPr>
      <t>12</t>
    </r>
    <r>
      <rPr>
        <b/>
        <sz val="10"/>
        <rFont val="MS Sans Serif"/>
        <family val="2"/>
      </rPr>
      <t>C</t>
    </r>
  </si>
  <si>
    <t>Nitrogen %</t>
  </si>
  <si>
    <t>Carbon %</t>
  </si>
  <si>
    <t>C:N</t>
  </si>
  <si>
    <r>
      <t xml:space="preserve">Corr. </t>
    </r>
    <r>
      <rPr>
        <b/>
        <sz val="10"/>
        <rFont val="Symbol"/>
        <family val="1"/>
        <charset val="2"/>
      </rPr>
      <t>d</t>
    </r>
    <r>
      <rPr>
        <b/>
        <vertAlign val="superscript"/>
        <sz val="10"/>
        <rFont val="MS Sans Serif"/>
        <family val="2"/>
      </rPr>
      <t>15</t>
    </r>
    <r>
      <rPr>
        <b/>
        <sz val="10"/>
        <rFont val="MS Sans Serif"/>
        <family val="2"/>
      </rPr>
      <t>N</t>
    </r>
  </si>
  <si>
    <r>
      <t xml:space="preserve">Corr. </t>
    </r>
    <r>
      <rPr>
        <b/>
        <sz val="10"/>
        <rFont val="Symbol"/>
        <family val="1"/>
        <charset val="2"/>
      </rPr>
      <t>d</t>
    </r>
    <r>
      <rPr>
        <b/>
        <vertAlign val="superscript"/>
        <sz val="10"/>
        <rFont val="MS Sans Serif"/>
        <family val="2"/>
      </rPr>
      <t>13</t>
    </r>
    <r>
      <rPr>
        <b/>
        <sz val="10"/>
        <rFont val="MS Sans Serif"/>
        <family val="2"/>
      </rPr>
      <t>C</t>
    </r>
  </si>
  <si>
    <t>Reference Check</t>
  </si>
  <si>
    <t>315-UWSIF-Chitin</t>
  </si>
  <si>
    <t>std. dev.</t>
  </si>
  <si>
    <t>Reference Material</t>
  </si>
  <si>
    <t>36-UWSIF-UT Glut 1-</t>
  </si>
  <si>
    <t>39-UWSIF-UW Glut 2-</t>
  </si>
  <si>
    <t>15N Normalization</t>
  </si>
  <si>
    <t>Meas.</t>
  </si>
  <si>
    <t>UWSIF 36- UT Glutamic</t>
  </si>
  <si>
    <t>UWSIF 39- UW Glutamic 2</t>
  </si>
  <si>
    <t>Lab QC Check</t>
  </si>
  <si>
    <t>Ref. Check</t>
  </si>
  <si>
    <t>Corrected</t>
  </si>
  <si>
    <t>Acuracy</t>
  </si>
  <si>
    <t>UWSIF315 (Chitin)</t>
  </si>
  <si>
    <t>Percentage</t>
  </si>
  <si>
    <t>13C Normalization</t>
  </si>
  <si>
    <t>Date Analyzed:</t>
  </si>
  <si>
    <t>Analyst:</t>
  </si>
  <si>
    <t>CR</t>
  </si>
  <si>
    <t>Instrument:</t>
  </si>
  <si>
    <t>Carlo Erba</t>
  </si>
  <si>
    <t>Row</t>
  </si>
  <si>
    <t>Component</t>
  </si>
  <si>
    <t>Peak Nr</t>
  </si>
  <si>
    <t>d 15N/14N</t>
  </si>
  <si>
    <t>d 13C/12C</t>
  </si>
  <si>
    <t>Amt%</t>
  </si>
  <si>
    <t>Area All</t>
  </si>
  <si>
    <t>Preparation</t>
  </si>
  <si>
    <t>Comment</t>
  </si>
  <si>
    <t>Area 44</t>
  </si>
  <si>
    <t>Area 28</t>
  </si>
  <si>
    <t>Is Ref _</t>
  </si>
  <si>
    <t>rR 45CO2/44CO2</t>
  </si>
  <si>
    <t>rR 29N2/28N2</t>
  </si>
  <si>
    <t>R 13C/12C</t>
  </si>
  <si>
    <t>R 15N/14N</t>
  </si>
  <si>
    <t>AT% 13C/12C</t>
  </si>
  <si>
    <t>AT% 15N/14N</t>
  </si>
  <si>
    <t>BGD 28</t>
  </si>
  <si>
    <t>BGD 29</t>
  </si>
  <si>
    <t>BGD 30</t>
  </si>
  <si>
    <t>BGD 44</t>
  </si>
  <si>
    <t>BGD 45</t>
  </si>
  <si>
    <t>BGD 46</t>
  </si>
  <si>
    <t>Time Code</t>
  </si>
  <si>
    <t>Sample Dilution</t>
  </si>
  <si>
    <t>Ampl  29</t>
  </si>
  <si>
    <t>36-UWSIF-UT Glut 1-20220028.11</t>
  </si>
  <si>
    <t>2022-0028 Nelson Tray 1</t>
  </si>
  <si>
    <t>28.2</t>
  </si>
  <si>
    <t>20.9</t>
  </si>
  <si>
    <t>914.2</t>
  </si>
  <si>
    <t>2022/04/19 12:29:23</t>
  </si>
  <si>
    <t>28.0</t>
  </si>
  <si>
    <t>20.7</t>
  </si>
  <si>
    <t>966.9</t>
  </si>
  <si>
    <t>Nitrogen</t>
  </si>
  <si>
    <t>28.3</t>
  </si>
  <si>
    <t>901.7</t>
  </si>
  <si>
    <t>Carbon</t>
  </si>
  <si>
    <t>-0.1</t>
  </si>
  <si>
    <t>-0.8</t>
  </si>
  <si>
    <t>0.7</t>
  </si>
  <si>
    <t>0.8</t>
  </si>
  <si>
    <t>0.2</t>
  </si>
  <si>
    <t>1.6</t>
  </si>
  <si>
    <t>1.9</t>
  </si>
  <si>
    <t>36-UWSIF-UT Glut 1-20220028.12</t>
  </si>
  <si>
    <t>CR 4/19/2022</t>
  </si>
  <si>
    <t>29.0</t>
  </si>
  <si>
    <t>21.8</t>
  </si>
  <si>
    <t>821.0</t>
  </si>
  <si>
    <t>2022/04/19 12:39:08</t>
  </si>
  <si>
    <t>28.5</t>
  </si>
  <si>
    <t>21.4</t>
  </si>
  <si>
    <t>901.6</t>
  </si>
  <si>
    <t>28.9</t>
  </si>
  <si>
    <t>21.6</t>
  </si>
  <si>
    <t>858.4</t>
  </si>
  <si>
    <t>0.1</t>
  </si>
  <si>
    <t>-0.5</t>
  </si>
  <si>
    <t>1.0</t>
  </si>
  <si>
    <t>0.4</t>
  </si>
  <si>
    <t>1.7</t>
  </si>
  <si>
    <t>2.0</t>
  </si>
  <si>
    <t>He PSI: 1000</t>
  </si>
  <si>
    <t>21.9</t>
  </si>
  <si>
    <t>820.8</t>
  </si>
  <si>
    <t>2022/04/19 12:48:54</t>
  </si>
  <si>
    <t>21.5</t>
  </si>
  <si>
    <t>902.6</t>
  </si>
  <si>
    <t>21.7</t>
  </si>
  <si>
    <t>853.9</t>
  </si>
  <si>
    <t>0.3</t>
  </si>
  <si>
    <t>-0.4</t>
  </si>
  <si>
    <t>0.5</t>
  </si>
  <si>
    <t>-0.2</t>
  </si>
  <si>
    <t>1.3</t>
  </si>
  <si>
    <t>1.2</t>
  </si>
  <si>
    <t>O2 PSI: 1800</t>
  </si>
  <si>
    <t>28.6</t>
  </si>
  <si>
    <t>818.3</t>
  </si>
  <si>
    <t>2022/04/19 12:58:40</t>
  </si>
  <si>
    <t>28.1</t>
  </si>
  <si>
    <t>21.1</t>
  </si>
  <si>
    <t>900.3</t>
  </si>
  <si>
    <t>859.9</t>
  </si>
  <si>
    <t>0.0</t>
  </si>
  <si>
    <t>0.9</t>
  </si>
  <si>
    <t>1.1</t>
  </si>
  <si>
    <t>0.6</t>
  </si>
  <si>
    <t>1.8</t>
  </si>
  <si>
    <t>2.1</t>
  </si>
  <si>
    <t>M28: 28</t>
  </si>
  <si>
    <t>28.8</t>
  </si>
  <si>
    <t>830.0</t>
  </si>
  <si>
    <t>2022/04/19 13:08:25</t>
  </si>
  <si>
    <t>911.7</t>
  </si>
  <si>
    <t>874.6</t>
  </si>
  <si>
    <t>-0.3</t>
  </si>
  <si>
    <t>3.2</t>
  </si>
  <si>
    <t>3.7</t>
  </si>
  <si>
    <t>3.9</t>
  </si>
  <si>
    <t>3.5</t>
  </si>
  <si>
    <t>4.0</t>
  </si>
  <si>
    <t>4.3</t>
  </si>
  <si>
    <t>M29: 21</t>
  </si>
  <si>
    <t>30.0</t>
  </si>
  <si>
    <t>23.2</t>
  </si>
  <si>
    <t>866.3</t>
  </si>
  <si>
    <t>2022/04/19 13:18:11</t>
  </si>
  <si>
    <t>29.4</t>
  </si>
  <si>
    <t>22.6</t>
  </si>
  <si>
    <t>947.5</t>
  </si>
  <si>
    <t>29.7</t>
  </si>
  <si>
    <t>22.7</t>
  </si>
  <si>
    <t>900.1</t>
  </si>
  <si>
    <t>2.2</t>
  </si>
  <si>
    <t>M30: 408</t>
  </si>
  <si>
    <t>29.1</t>
  </si>
  <si>
    <t>22.3</t>
  </si>
  <si>
    <t>863.4</t>
  </si>
  <si>
    <t>2022/04/19 13:27:56</t>
  </si>
  <si>
    <t>946.6</t>
  </si>
  <si>
    <t>22.0</t>
  </si>
  <si>
    <t>902.3</t>
  </si>
  <si>
    <t>Peak Center: 2.976</t>
  </si>
  <si>
    <t>22.2</t>
  </si>
  <si>
    <t>870.7</t>
  </si>
  <si>
    <t>2022/04/19 13:37:42</t>
  </si>
  <si>
    <t>953.6</t>
  </si>
  <si>
    <t>906.2</t>
  </si>
  <si>
    <t>Instrument: Carlo Erba 1110 EA coupled to Thermo Delta V IRMS</t>
  </si>
  <si>
    <t>22.1</t>
  </si>
  <si>
    <t>874.8</t>
  </si>
  <si>
    <t>2022/04/19 13:47:27</t>
  </si>
  <si>
    <t>28.4</t>
  </si>
  <si>
    <t>958.7</t>
  </si>
  <si>
    <t>910.6</t>
  </si>
  <si>
    <t>879.5</t>
  </si>
  <si>
    <t>2022/04/19 13:57:13</t>
  </si>
  <si>
    <t>962.7</t>
  </si>
  <si>
    <t>919.8</t>
  </si>
  <si>
    <t>2.3</t>
  </si>
  <si>
    <t>2.7</t>
  </si>
  <si>
    <t>2.6</t>
  </si>
  <si>
    <t>3.4</t>
  </si>
  <si>
    <t>29.5</t>
  </si>
  <si>
    <t>22.8</t>
  </si>
  <si>
    <t>900.6</t>
  </si>
  <si>
    <t>2022/04/19 14:06:58</t>
  </si>
  <si>
    <t>983.4</t>
  </si>
  <si>
    <t>29.2</t>
  </si>
  <si>
    <t>22.4</t>
  </si>
  <si>
    <t>935.6</t>
  </si>
  <si>
    <t>1.5</t>
  </si>
  <si>
    <t>2.5</t>
  </si>
  <si>
    <t>2022/04/19 14:16:44</t>
  </si>
  <si>
    <t>986.2</t>
  </si>
  <si>
    <t>-0.6</t>
  </si>
  <si>
    <t>21.3</t>
  </si>
  <si>
    <t>885.2</t>
  </si>
  <si>
    <t>2022/04/19 14:26:29</t>
  </si>
  <si>
    <t>27.7</t>
  </si>
  <si>
    <t>21.0</t>
  </si>
  <si>
    <t>970.9</t>
  </si>
  <si>
    <t>931.6</t>
  </si>
  <si>
    <t>2.9</t>
  </si>
  <si>
    <t>22.5</t>
  </si>
  <si>
    <t>910.4</t>
  </si>
  <si>
    <t>2022/04/19 14:36:15</t>
  </si>
  <si>
    <t>993.7</t>
  </si>
  <si>
    <t>943.9</t>
  </si>
  <si>
    <t>1.4</t>
  </si>
  <si>
    <t>28.7</t>
  </si>
  <si>
    <t>908.3</t>
  </si>
  <si>
    <t>2022/04/19 14:46:00</t>
  </si>
  <si>
    <t>992.8</t>
  </si>
  <si>
    <t>948.2</t>
  </si>
  <si>
    <t>2.4</t>
  </si>
  <si>
    <t>2.8</t>
  </si>
  <si>
    <t>921.5</t>
  </si>
  <si>
    <t>2022/04/19 14:55:46</t>
  </si>
  <si>
    <t>1005.9</t>
  </si>
  <si>
    <t>953.0</t>
  </si>
  <si>
    <t>919.0</t>
  </si>
  <si>
    <t>2022/04/19 15:05:31</t>
  </si>
  <si>
    <t>1004.2</t>
  </si>
  <si>
    <t>955.3</t>
  </si>
  <si>
    <t>924.2</t>
  </si>
  <si>
    <t>2022/04/19 15:15:17</t>
  </si>
  <si>
    <t>1009.6</t>
  </si>
  <si>
    <t>963.1</t>
  </si>
  <si>
    <t>-0.0</t>
  </si>
  <si>
    <t>932.7</t>
  </si>
  <si>
    <t>2022/04/19 15:25:02</t>
  </si>
  <si>
    <t>1017.9</t>
  </si>
  <si>
    <t>969.5</t>
  </si>
  <si>
    <t>931.2</t>
  </si>
  <si>
    <t>2022/04/19 15:34:47</t>
  </si>
  <si>
    <t>1015.0</t>
  </si>
  <si>
    <t>968.9</t>
  </si>
  <si>
    <t>932.0</t>
  </si>
  <si>
    <t>2022/04/19 15:44:33</t>
  </si>
  <si>
    <t>27.9</t>
  </si>
  <si>
    <t>1017.8</t>
  </si>
  <si>
    <t>970.4</t>
  </si>
  <si>
    <t>935.0</t>
  </si>
  <si>
    <t>2022/04/19 15:54:18</t>
  </si>
  <si>
    <t>1021.1</t>
  </si>
  <si>
    <t>974.5</t>
  </si>
  <si>
    <t>937.3</t>
  </si>
  <si>
    <t>2022/04/19 16:04:03</t>
  </si>
  <si>
    <t>1020.9</t>
  </si>
  <si>
    <t>971.7</t>
  </si>
  <si>
    <t>939.1</t>
  </si>
  <si>
    <t>2022/04/19 16:13:49</t>
  </si>
  <si>
    <t>1026.0</t>
  </si>
  <si>
    <t>976.2</t>
  </si>
  <si>
    <t>%N</t>
  </si>
  <si>
    <t>%C</t>
  </si>
  <si>
    <t>Area All N</t>
  </si>
  <si>
    <t>Area All C</t>
  </si>
  <si>
    <t>Known mg N</t>
  </si>
  <si>
    <t>Known mg C</t>
  </si>
  <si>
    <t>Calc mg N</t>
  </si>
  <si>
    <t>Calc mg C</t>
  </si>
  <si>
    <r>
      <t>δ</t>
    </r>
    <r>
      <rPr>
        <vertAlign val="superscript"/>
        <sz val="12"/>
        <color indexed="8"/>
        <rFont val="Times New Roman"/>
        <family val="1"/>
      </rPr>
      <t>13</t>
    </r>
    <r>
      <rPr>
        <sz val="12"/>
        <color indexed="8"/>
        <rFont val="Times New Roman"/>
        <family val="1"/>
      </rPr>
      <t>C and δ</t>
    </r>
    <r>
      <rPr>
        <vertAlign val="superscript"/>
        <sz val="12"/>
        <color indexed="8"/>
        <rFont val="Times New Roman"/>
        <family val="1"/>
      </rPr>
      <t>15</t>
    </r>
    <r>
      <rPr>
        <sz val="12"/>
        <color indexed="8"/>
        <rFont val="Times New Roman"/>
        <family val="1"/>
      </rPr>
      <t>N values are reported w.r.t. VPDB and AIR-N2 respectively, expressed in per mil.</t>
    </r>
  </si>
  <si>
    <t>Quality Assurance Reference Material 1:</t>
  </si>
  <si>
    <t>Quality Assurance Reference Material 2:</t>
  </si>
  <si>
    <t>Quality Control Reference Material 3:</t>
  </si>
  <si>
    <t xml:space="preserve">Quality Assurance Data </t>
  </si>
  <si>
    <t xml:space="preserve">36-UWSIF-Glutamic </t>
  </si>
  <si>
    <t>39-UWSIF-Glutamic</t>
  </si>
  <si>
    <t>long-term</t>
  </si>
  <si>
    <t>acceptable range</t>
  </si>
  <si>
    <t>percent error (%)</t>
  </si>
  <si>
    <r>
      <t>δ</t>
    </r>
    <r>
      <rPr>
        <vertAlign val="superscript"/>
        <sz val="12"/>
        <color indexed="60"/>
        <rFont val="Times New Roman"/>
        <family val="1"/>
      </rPr>
      <t>15</t>
    </r>
    <r>
      <rPr>
        <sz val="12"/>
        <color indexed="60"/>
        <rFont val="Times New Roman"/>
        <family val="1"/>
      </rPr>
      <t>N</t>
    </r>
    <r>
      <rPr>
        <vertAlign val="subscript"/>
        <sz val="12"/>
        <color indexed="60"/>
        <rFont val="Times New Roman"/>
        <family val="1"/>
      </rPr>
      <t xml:space="preserve"> AIR-N2</t>
    </r>
  </si>
  <si>
    <t>average (N=5)</t>
  </si>
  <si>
    <t>average (N=4)</t>
  </si>
  <si>
    <t>average  (N=4)</t>
  </si>
  <si>
    <t>QA Reference Material 1</t>
  </si>
  <si>
    <r>
      <t>δ</t>
    </r>
    <r>
      <rPr>
        <vertAlign val="superscript"/>
        <sz val="12"/>
        <rFont val="Times New Roman"/>
        <family val="1"/>
      </rPr>
      <t>15</t>
    </r>
    <r>
      <rPr>
        <sz val="12"/>
        <rFont val="Times New Roman"/>
        <family val="1"/>
      </rPr>
      <t>N</t>
    </r>
  </si>
  <si>
    <r>
      <t xml:space="preserve"> δ</t>
    </r>
    <r>
      <rPr>
        <vertAlign val="superscript"/>
        <sz val="12"/>
        <rFont val="Times New Roman"/>
        <family val="1"/>
      </rPr>
      <t>13</t>
    </r>
    <r>
      <rPr>
        <sz val="12"/>
        <rFont val="Times New Roman"/>
        <family val="1"/>
      </rPr>
      <t>C</t>
    </r>
  </si>
  <si>
    <t>QA Reference Material 2</t>
  </si>
  <si>
    <t>QC Reference Material 3</t>
  </si>
  <si>
    <t>wt% Nitrogen</t>
  </si>
  <si>
    <t>wt'% Carbon</t>
  </si>
  <si>
    <t>measured values</t>
  </si>
  <si>
    <t xml:space="preserve">absolute error </t>
  </si>
  <si>
    <t xml:space="preserve">average  </t>
  </si>
  <si>
    <t xml:space="preserve">std uncertainty  </t>
  </si>
  <si>
    <t xml:space="preserve">wt% N known </t>
  </si>
  <si>
    <t xml:space="preserve">wt% C known </t>
  </si>
  <si>
    <t>percent error</t>
  </si>
  <si>
    <t xml:space="preserve">Sample lost during the analysis. </t>
  </si>
  <si>
    <t>Data meet all QAQC criteria in the SOP.</t>
  </si>
  <si>
    <t>cjm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</si>
</sst>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53" x14ac:knownFonts="1">
    <font>
      <sz val="10"/>
      <name val="Arial"/>
    </font>
    <font>
      <sz val="11"/>
      <color theme="1"/>
      <name val="Calibri"/>
      <family val="2"/>
      <scheme val="minor"/>
    </font>
    <font>
      <b/>
      <sz val="10"/>
      <name val="MS Sans Serif"/>
      <family val="2"/>
    </font>
    <font>
      <sz val="10"/>
      <name val="MS Sans Serif"/>
      <family val="2"/>
    </font>
    <font>
      <sz val="12"/>
      <name val="Arial"/>
      <family val="2"/>
    </font>
    <font>
      <b/>
      <sz val="10"/>
      <name val="Symbol"/>
      <family val="1"/>
    </font>
    <font>
      <b/>
      <sz val="12"/>
      <name val="Times New Roman"/>
      <family val="1"/>
    </font>
    <font>
      <sz val="12"/>
      <name val="Times New Roman"/>
      <family val="1"/>
    </font>
    <font>
      <sz val="12"/>
      <color indexed="8"/>
      <name val="Times New Roman"/>
      <family val="1"/>
    </font>
    <font>
      <vertAlign val="superscript"/>
      <sz val="12"/>
      <name val="Times New Roman"/>
      <family val="1"/>
    </font>
    <font>
      <vertAlign val="superscript"/>
      <sz val="12"/>
      <color indexed="8"/>
      <name val="Times New Roman"/>
      <family val="1"/>
    </font>
    <font>
      <sz val="10"/>
      <name val="Arial"/>
      <family val="2"/>
    </font>
    <font>
      <sz val="10"/>
      <name val="Arial"/>
      <family val="2"/>
    </font>
    <font>
      <sz val="14"/>
      <name val="Arial"/>
      <family val="2"/>
    </font>
    <font>
      <u/>
      <sz val="10"/>
      <color indexed="12"/>
      <name val="MS Sans Serif"/>
      <family val="2"/>
    </font>
    <font>
      <b/>
      <sz val="14"/>
      <name val="Times New Roman"/>
      <family val="1"/>
    </font>
    <font>
      <sz val="10"/>
      <name val="Times New Roman"/>
      <family val="1"/>
    </font>
    <font>
      <sz val="11"/>
      <name val="Times New Roman"/>
      <family val="1"/>
    </font>
    <font>
      <i/>
      <sz val="12"/>
      <name val="Times New Roman"/>
      <family val="1"/>
    </font>
    <font>
      <i/>
      <sz val="10"/>
      <name val="Times New Roman"/>
      <family val="1"/>
    </font>
    <font>
      <sz val="20"/>
      <name val="Arial"/>
      <family val="2"/>
    </font>
    <font>
      <sz val="12"/>
      <color indexed="60"/>
      <name val="Times New Roman"/>
      <family val="1"/>
    </font>
    <font>
      <vertAlign val="superscript"/>
      <sz val="12"/>
      <color indexed="60"/>
      <name val="Times New Roman"/>
      <family val="1"/>
    </font>
    <font>
      <vertAlign val="subscript"/>
      <sz val="12"/>
      <color indexed="60"/>
      <name val="Times New Roman"/>
      <family val="1"/>
    </font>
    <font>
      <b/>
      <sz val="16"/>
      <name val="Times New Roman"/>
      <family val="1"/>
    </font>
    <font>
      <sz val="16"/>
      <name val="Arial"/>
      <family val="2"/>
    </font>
    <font>
      <sz val="10"/>
      <name val="MS Sans Serif"/>
      <family val="2"/>
    </font>
    <font>
      <sz val="12"/>
      <color theme="1"/>
      <name val="Times New Roman"/>
      <family val="1"/>
    </font>
    <font>
      <sz val="13"/>
      <color rgb="FF000000"/>
      <name val="Arial"/>
      <family val="2"/>
    </font>
    <font>
      <b/>
      <sz val="12"/>
      <color rgb="FF8F2E00"/>
      <name val="Times New Roman"/>
      <family val="1"/>
    </font>
    <font>
      <sz val="12"/>
      <color rgb="FF8F2E00"/>
      <name val="Times New Roman"/>
      <family val="1"/>
    </font>
    <font>
      <sz val="14"/>
      <color rgb="FF8F2E00"/>
      <name val="Cambria"/>
      <family val="1"/>
    </font>
    <font>
      <u/>
      <sz val="10"/>
      <color rgb="FF8F2E00"/>
      <name val="Cambria"/>
      <family val="1"/>
    </font>
    <font>
      <sz val="10"/>
      <color rgb="FF8F2E00"/>
      <name val="Cambria"/>
      <family val="1"/>
    </font>
    <font>
      <sz val="13"/>
      <color rgb="FF8F2E00"/>
      <name val="Cambria"/>
      <family val="1"/>
    </font>
    <font>
      <sz val="10"/>
      <color rgb="FF8F2E00"/>
      <name val="Times New Roman"/>
      <family val="1"/>
    </font>
    <font>
      <sz val="20"/>
      <color rgb="FF8F2E00"/>
      <name val="Times New Roman"/>
      <family val="1"/>
    </font>
    <font>
      <b/>
      <sz val="10"/>
      <name val="Arial"/>
      <family val="2"/>
    </font>
    <font>
      <b/>
      <vertAlign val="superscript"/>
      <sz val="14"/>
      <name val="Times New Roman"/>
      <family val="1"/>
    </font>
    <font>
      <sz val="10"/>
      <name val="MS Sans Serif"/>
      <family val="2"/>
    </font>
    <font>
      <sz val="10"/>
      <name val="MS Sans Serif"/>
      <family val="2"/>
    </font>
    <font>
      <sz val="11"/>
      <color indexed="8"/>
      <name val="Calibri"/>
      <family val="2"/>
    </font>
    <font>
      <vertAlign val="superscript"/>
      <sz val="12"/>
      <color rgb="FF8F2E00"/>
      <name val="Times New Roman"/>
      <family val="1"/>
    </font>
    <font>
      <vertAlign val="subscript"/>
      <sz val="12"/>
      <color rgb="FF8F2E00"/>
      <name val="Times New Roman"/>
      <family val="1"/>
    </font>
    <font>
      <sz val="12"/>
      <color rgb="FF8F2E00"/>
      <name val="Calibri"/>
      <family val="2"/>
    </font>
    <font>
      <sz val="12"/>
      <name val="Symbol"/>
      <family val="1"/>
      <charset val="2"/>
    </font>
    <font>
      <vertAlign val="superscript"/>
      <sz val="12"/>
      <name val="Symbol"/>
      <family val="1"/>
      <charset val="2"/>
    </font>
    <font>
      <b/>
      <sz val="10"/>
      <name val="Symbol"/>
      <family val="1"/>
      <charset val="2"/>
    </font>
    <font>
      <b/>
      <vertAlign val="superscript"/>
      <sz val="10"/>
      <name val="MS Sans Serif"/>
      <family val="2"/>
    </font>
    <font>
      <sz val="10"/>
      <name val="MS Sans Serif"/>
    </font>
    <font>
      <sz val="10"/>
      <color indexed="10"/>
      <name val="MS Sans Serif"/>
      <family val="2"/>
    </font>
    <font>
      <b/>
      <sz val="10"/>
      <color indexed="10"/>
      <name val="MS Sans Serif"/>
      <family val="2"/>
    </font>
    <font>
      <sz val="10"/>
      <color rgb="FFFF0000"/>
      <name val="MS Sans Serif"/>
    </font>
  </fonts>
  <fills count="16">
    <fill>
      <patternFill patternType="none"/>
    </fill>
    <fill>
      <patternFill patternType="gray125"/>
    </fill>
    <fill>
      <patternFill patternType="solid">
        <fgColor rgb="FFCCFFCC"/>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rgb="FFF5F5C4"/>
        <bgColor indexed="64"/>
      </patternFill>
    </fill>
    <fill>
      <patternFill patternType="solid">
        <fgColor rgb="FF9A9779"/>
        <bgColor indexed="64"/>
      </patternFill>
    </fill>
    <fill>
      <patternFill patternType="solid">
        <fgColor theme="9" tint="0.39997558519241921"/>
        <bgColor indexed="64"/>
      </patternFill>
    </fill>
    <fill>
      <patternFill patternType="solid">
        <fgColor indexed="43"/>
        <bgColor indexed="64"/>
      </patternFill>
    </fill>
    <fill>
      <patternFill patternType="solid">
        <fgColor rgb="FFFFC000"/>
        <bgColor indexed="64"/>
      </patternFill>
    </fill>
    <fill>
      <patternFill patternType="solid">
        <fgColor theme="4"/>
        <bgColor indexed="64"/>
      </patternFill>
    </fill>
  </fills>
  <borders count="56">
    <border>
      <left/>
      <right/>
      <top/>
      <bottom/>
      <diagonal/>
    </border>
    <border>
      <left style="thin">
        <color auto="1"/>
      </left>
      <right style="thin">
        <color auto="1"/>
      </right>
      <top style="medium">
        <color auto="1"/>
      </top>
      <bottom/>
      <diagonal/>
    </border>
    <border>
      <left/>
      <right/>
      <top style="medium">
        <color auto="1"/>
      </top>
      <bottom/>
      <diagonal/>
    </border>
    <border>
      <left style="thin">
        <color auto="1"/>
      </left>
      <right style="medium">
        <color auto="1"/>
      </right>
      <top style="medium">
        <color auto="1"/>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thin">
        <color auto="1"/>
      </bottom>
      <diagonal/>
    </border>
    <border>
      <left style="thin">
        <color auto="1"/>
      </left>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diagonal/>
    </border>
    <border>
      <left/>
      <right style="medium">
        <color auto="1"/>
      </right>
      <top style="thin">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style="thin">
        <color auto="1"/>
      </right>
      <top style="medium">
        <color auto="1"/>
      </top>
      <bottom/>
      <diagonal/>
    </border>
    <border>
      <left/>
      <right/>
      <top style="thick">
        <color rgb="FFFFC425"/>
      </top>
      <bottom/>
      <diagonal/>
    </border>
    <border>
      <left/>
      <right/>
      <top style="thick">
        <color rgb="FFFFC425"/>
      </top>
      <bottom style="medium">
        <color auto="1"/>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style="thin">
        <color auto="1"/>
      </top>
      <bottom style="medium">
        <color auto="1"/>
      </bottom>
      <diagonal/>
    </border>
    <border>
      <left style="thin">
        <color auto="1"/>
      </left>
      <right/>
      <top/>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right style="thin">
        <color auto="1"/>
      </right>
      <top style="thin">
        <color indexed="64"/>
      </top>
      <bottom/>
      <diagonal/>
    </border>
  </borders>
  <cellStyleXfs count="22">
    <xf numFmtId="0" fontId="0" fillId="0" borderId="0"/>
    <xf numFmtId="0" fontId="14" fillId="0" borderId="0" applyNumberFormat="0" applyFill="0" applyBorder="0" applyAlignment="0" applyProtection="0"/>
    <xf numFmtId="0" fontId="3" fillId="0" borderId="0"/>
    <xf numFmtId="0" fontId="12" fillId="0" borderId="0"/>
    <xf numFmtId="0" fontId="11" fillId="0" borderId="0"/>
    <xf numFmtId="0" fontId="2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9" fillId="0" borderId="0"/>
    <xf numFmtId="0" fontId="40" fillId="0" borderId="0"/>
    <xf numFmtId="0" fontId="3" fillId="0" borderId="0"/>
    <xf numFmtId="0" fontId="41" fillId="0" borderId="0"/>
    <xf numFmtId="0" fontId="11" fillId="0" borderId="0"/>
    <xf numFmtId="0" fontId="41" fillId="0" borderId="0"/>
    <xf numFmtId="0" fontId="3" fillId="0" borderId="0"/>
    <xf numFmtId="0" fontId="49" fillId="0" borderId="0"/>
    <xf numFmtId="0" fontId="3" fillId="0" borderId="0"/>
  </cellStyleXfs>
  <cellXfs count="340">
    <xf numFmtId="0" fontId="0" fillId="0" borderId="0" xfId="0"/>
    <xf numFmtId="0" fontId="0" fillId="0" borderId="0" xfId="0" applyFont="1"/>
    <xf numFmtId="0" fontId="4" fillId="0" borderId="0" xfId="0" applyFont="1" applyAlignment="1">
      <alignment horizontal="center"/>
    </xf>
    <xf numFmtId="0" fontId="6" fillId="0" borderId="0" xfId="0" applyFont="1" applyFill="1"/>
    <xf numFmtId="0" fontId="7" fillId="0" borderId="0" xfId="6" quotePrefix="1" applyNumberFormat="1" applyFont="1" applyFill="1"/>
    <xf numFmtId="0" fontId="7" fillId="0" borderId="5" xfId="6" quotePrefix="1" applyNumberFormat="1" applyFont="1" applyFill="1" applyBorder="1"/>
    <xf numFmtId="0" fontId="27" fillId="0" borderId="0" xfId="0" applyFont="1" applyFill="1"/>
    <xf numFmtId="0" fontId="27" fillId="0" borderId="0" xfId="0" applyFont="1"/>
    <xf numFmtId="2" fontId="27" fillId="0" borderId="0" xfId="0" applyNumberFormat="1" applyFont="1"/>
    <xf numFmtId="0" fontId="7" fillId="0" borderId="0" xfId="0" applyFont="1"/>
    <xf numFmtId="2" fontId="7" fillId="0" borderId="0" xfId="0" applyNumberFormat="1" applyFont="1"/>
    <xf numFmtId="0" fontId="5" fillId="0" borderId="0" xfId="11" quotePrefix="1" applyNumberFormat="1" applyFont="1"/>
    <xf numFmtId="0" fontId="2" fillId="0" borderId="0" xfId="11" applyNumberFormat="1" applyFont="1"/>
    <xf numFmtId="0" fontId="3" fillId="0" borderId="0" xfId="8" quotePrefix="1" applyNumberFormat="1"/>
    <xf numFmtId="0" fontId="3" fillId="0" borderId="0" xfId="11"/>
    <xf numFmtId="0" fontId="3" fillId="0" borderId="0" xfId="11" quotePrefix="1" applyNumberFormat="1"/>
    <xf numFmtId="0" fontId="3" fillId="0" borderId="0" xfId="9" quotePrefix="1" applyNumberFormat="1"/>
    <xf numFmtId="166" fontId="3" fillId="0" borderId="0" xfId="9" quotePrefix="1" applyNumberFormat="1"/>
    <xf numFmtId="164" fontId="3" fillId="0" borderId="0" xfId="9" applyNumberFormat="1"/>
    <xf numFmtId="0" fontId="3" fillId="0" borderId="0" xfId="2" quotePrefix="1" applyNumberFormat="1"/>
    <xf numFmtId="2" fontId="7" fillId="4" borderId="22" xfId="10" quotePrefix="1" applyNumberFormat="1" applyFont="1" applyFill="1" applyBorder="1" applyAlignment="1">
      <alignment horizontal="center"/>
    </xf>
    <xf numFmtId="0" fontId="12" fillId="0" borderId="0" xfId="3"/>
    <xf numFmtId="0" fontId="13" fillId="0" borderId="0" xfId="3" applyFont="1"/>
    <xf numFmtId="0" fontId="13" fillId="0" borderId="0" xfId="3" applyFont="1" applyFill="1" applyBorder="1"/>
    <xf numFmtId="0" fontId="28" fillId="0" borderId="0" xfId="3" applyFont="1" applyFill="1" applyBorder="1"/>
    <xf numFmtId="0" fontId="12" fillId="0" borderId="0" xfId="3" applyFill="1" applyBorder="1"/>
    <xf numFmtId="0" fontId="0" fillId="0" borderId="0" xfId="0" applyFill="1"/>
    <xf numFmtId="0" fontId="7" fillId="6" borderId="6" xfId="0" applyFont="1" applyFill="1" applyBorder="1" applyAlignment="1">
      <alignment horizontal="center"/>
    </xf>
    <xf numFmtId="0" fontId="7" fillId="6" borderId="0" xfId="0" applyFont="1" applyFill="1" applyBorder="1" applyAlignment="1">
      <alignment horizontal="left"/>
    </xf>
    <xf numFmtId="0" fontId="7" fillId="6" borderId="0" xfId="0" applyFont="1" applyFill="1" applyBorder="1" applyAlignment="1">
      <alignment horizontal="center"/>
    </xf>
    <xf numFmtId="0" fontId="7" fillId="2" borderId="6" xfId="0" applyFont="1" applyFill="1" applyBorder="1" applyAlignment="1">
      <alignment horizontal="center"/>
    </xf>
    <xf numFmtId="0" fontId="7" fillId="2" borderId="0" xfId="0" applyFont="1" applyFill="1" applyBorder="1" applyAlignment="1">
      <alignment horizontal="left"/>
    </xf>
    <xf numFmtId="0" fontId="7" fillId="2" borderId="0" xfId="0" applyFont="1"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left"/>
    </xf>
    <xf numFmtId="0" fontId="7" fillId="7" borderId="0" xfId="0" applyFont="1" applyFill="1" applyBorder="1" applyAlignment="1">
      <alignment horizontal="center"/>
    </xf>
    <xf numFmtId="0" fontId="7" fillId="8" borderId="11" xfId="0" applyFont="1" applyFill="1" applyBorder="1" applyAlignment="1">
      <alignment horizontal="center"/>
    </xf>
    <xf numFmtId="0" fontId="7" fillId="8" borderId="13" xfId="0" applyFont="1" applyFill="1" applyBorder="1" applyAlignment="1">
      <alignment horizontal="left"/>
    </xf>
    <xf numFmtId="0" fontId="7" fillId="8" borderId="13" xfId="0" applyFont="1" applyFill="1" applyBorder="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0" fontId="7" fillId="0" borderId="0" xfId="0" applyFont="1" applyBorder="1" applyAlignment="1">
      <alignment horizontal="center"/>
    </xf>
    <xf numFmtId="0" fontId="7" fillId="9" borderId="6" xfId="0" applyFont="1" applyFill="1" applyBorder="1" applyAlignment="1">
      <alignment horizontal="center"/>
    </xf>
    <xf numFmtId="0" fontId="7" fillId="9" borderId="0" xfId="0" applyFont="1" applyFill="1" applyBorder="1" applyAlignment="1">
      <alignment horizontal="left"/>
    </xf>
    <xf numFmtId="0" fontId="7" fillId="9" borderId="0" xfId="0" applyFont="1" applyFill="1" applyBorder="1" applyAlignment="1">
      <alignment horizontal="center"/>
    </xf>
    <xf numFmtId="0" fontId="7" fillId="10" borderId="0" xfId="0" applyFont="1" applyFill="1" applyBorder="1" applyAlignment="1">
      <alignment horizontal="left"/>
    </xf>
    <xf numFmtId="164" fontId="7" fillId="10" borderId="0" xfId="0" applyNumberFormat="1" applyFont="1" applyFill="1" applyBorder="1" applyAlignment="1">
      <alignment horizontal="center"/>
    </xf>
    <xf numFmtId="0" fontId="16" fillId="10" borderId="0" xfId="0" applyFont="1" applyFill="1" applyBorder="1"/>
    <xf numFmtId="0" fontId="17" fillId="10" borderId="0" xfId="0" applyFont="1" applyFill="1" applyBorder="1"/>
    <xf numFmtId="0" fontId="7" fillId="10" borderId="0" xfId="0" applyFont="1" applyFill="1" applyBorder="1" applyAlignment="1">
      <alignment horizontal="center"/>
    </xf>
    <xf numFmtId="0" fontId="7" fillId="10" borderId="0" xfId="0" applyFont="1" applyFill="1" applyBorder="1"/>
    <xf numFmtId="49" fontId="7" fillId="10" borderId="0" xfId="0" applyNumberFormat="1" applyFont="1" applyFill="1" applyBorder="1" applyAlignment="1">
      <alignment horizontal="left"/>
    </xf>
    <xf numFmtId="0" fontId="27" fillId="10" borderId="0" xfId="0" applyFont="1" applyFill="1" applyBorder="1" applyAlignment="1">
      <alignment horizontal="left"/>
    </xf>
    <xf numFmtId="0" fontId="27" fillId="10" borderId="0" xfId="0" applyFont="1" applyFill="1" applyBorder="1" applyAlignment="1">
      <alignment horizontal="center"/>
    </xf>
    <xf numFmtId="0" fontId="7" fillId="10" borderId="0" xfId="12" applyFont="1" applyFill="1" applyBorder="1" applyAlignment="1">
      <alignment horizontal="left"/>
    </xf>
    <xf numFmtId="0" fontId="4" fillId="10" borderId="0" xfId="0" applyFont="1" applyFill="1" applyBorder="1" applyAlignment="1">
      <alignment horizontal="center"/>
    </xf>
    <xf numFmtId="0" fontId="15" fillId="11" borderId="23" xfId="0" applyFont="1" applyFill="1" applyBorder="1"/>
    <xf numFmtId="2" fontId="7" fillId="11" borderId="24" xfId="0" applyNumberFormat="1" applyFont="1" applyFill="1" applyBorder="1" applyAlignment="1">
      <alignment horizontal="center"/>
    </xf>
    <xf numFmtId="2" fontId="7" fillId="11" borderId="25" xfId="0" applyNumberFormat="1" applyFont="1" applyFill="1" applyBorder="1" applyAlignment="1">
      <alignment horizontal="center"/>
    </xf>
    <xf numFmtId="0" fontId="6" fillId="11" borderId="26" xfId="0" applyFont="1" applyFill="1" applyBorder="1"/>
    <xf numFmtId="0" fontId="6" fillId="11" borderId="9" xfId="0" applyFont="1" applyFill="1" applyBorder="1"/>
    <xf numFmtId="0" fontId="6" fillId="11" borderId="6" xfId="0" applyFont="1" applyFill="1" applyBorder="1" applyAlignment="1">
      <alignment horizontal="right"/>
    </xf>
    <xf numFmtId="2" fontId="7" fillId="10" borderId="5" xfId="0" applyNumberFormat="1" applyFont="1" applyFill="1" applyBorder="1" applyAlignment="1">
      <alignment horizontal="center"/>
    </xf>
    <xf numFmtId="2" fontId="7" fillId="10" borderId="0" xfId="0" applyNumberFormat="1" applyFont="1" applyFill="1" applyBorder="1" applyAlignment="1">
      <alignment horizontal="center"/>
    </xf>
    <xf numFmtId="0" fontId="19" fillId="11" borderId="24" xfId="0" applyFont="1" applyFill="1" applyBorder="1"/>
    <xf numFmtId="0" fontId="7" fillId="11" borderId="24" xfId="0" applyFont="1" applyFill="1" applyBorder="1" applyAlignment="1">
      <alignment horizontal="center"/>
    </xf>
    <xf numFmtId="0" fontId="7" fillId="11" borderId="25" xfId="0" applyFont="1" applyFill="1" applyBorder="1" applyAlignment="1">
      <alignment horizontal="center"/>
    </xf>
    <xf numFmtId="0" fontId="7" fillId="10" borderId="28" xfId="0" applyFont="1" applyFill="1" applyBorder="1" applyAlignment="1">
      <alignment horizontal="center"/>
    </xf>
    <xf numFmtId="0" fontId="7" fillId="10" borderId="13" xfId="0" applyFont="1" applyFill="1" applyBorder="1" applyAlignment="1">
      <alignment horizontal="center"/>
    </xf>
    <xf numFmtId="0" fontId="7" fillId="10" borderId="12" xfId="0" applyFont="1" applyFill="1" applyBorder="1" applyAlignment="1">
      <alignment horizontal="center"/>
    </xf>
    <xf numFmtId="0" fontId="7" fillId="10" borderId="0" xfId="9" quotePrefix="1" applyNumberFormat="1" applyFont="1" applyFill="1" applyBorder="1"/>
    <xf numFmtId="164" fontId="7" fillId="10" borderId="0" xfId="9" quotePrefix="1" applyNumberFormat="1" applyFont="1" applyFill="1" applyBorder="1" applyAlignment="1">
      <alignment horizontal="center"/>
    </xf>
    <xf numFmtId="164" fontId="7" fillId="10" borderId="0" xfId="9" applyNumberFormat="1" applyFont="1" applyFill="1" applyBorder="1" applyAlignment="1">
      <alignment horizontal="center"/>
    </xf>
    <xf numFmtId="0" fontId="7" fillId="10" borderId="11" xfId="0" applyFont="1" applyFill="1" applyBorder="1"/>
    <xf numFmtId="0" fontId="29" fillId="10" borderId="0" xfId="0" applyFont="1" applyFill="1" applyBorder="1" applyAlignment="1">
      <alignment horizontal="right"/>
    </xf>
    <xf numFmtId="0" fontId="30" fillId="10" borderId="15" xfId="0" applyFont="1" applyFill="1" applyBorder="1" applyAlignment="1">
      <alignment horizontal="right"/>
    </xf>
    <xf numFmtId="2" fontId="30" fillId="10" borderId="1" xfId="0" applyNumberFormat="1" applyFont="1" applyFill="1" applyBorder="1" applyAlignment="1">
      <alignment horizontal="center"/>
    </xf>
    <xf numFmtId="2" fontId="30" fillId="10" borderId="3" xfId="0" applyNumberFormat="1" applyFont="1" applyFill="1" applyBorder="1" applyAlignment="1">
      <alignment horizontal="center"/>
    </xf>
    <xf numFmtId="2" fontId="30" fillId="10" borderId="17" xfId="0" applyNumberFormat="1" applyFont="1" applyFill="1" applyBorder="1" applyAlignment="1">
      <alignment horizontal="center"/>
    </xf>
    <xf numFmtId="2" fontId="30" fillId="10" borderId="21" xfId="0" applyNumberFormat="1" applyFont="1" applyFill="1" applyBorder="1" applyAlignment="1">
      <alignment horizontal="center"/>
    </xf>
    <xf numFmtId="0" fontId="30" fillId="10" borderId="29" xfId="0" applyFont="1" applyFill="1" applyBorder="1" applyAlignment="1">
      <alignment horizontal="right"/>
    </xf>
    <xf numFmtId="0" fontId="6" fillId="10" borderId="44" xfId="0" applyFont="1" applyFill="1" applyBorder="1" applyAlignment="1">
      <alignment horizontal="left"/>
    </xf>
    <xf numFmtId="164" fontId="7" fillId="10" borderId="44" xfId="0" applyNumberFormat="1" applyFont="1" applyFill="1" applyBorder="1" applyAlignment="1">
      <alignment horizontal="center"/>
    </xf>
    <xf numFmtId="0" fontId="16" fillId="10" borderId="44" xfId="0" applyFont="1" applyFill="1" applyBorder="1"/>
    <xf numFmtId="0" fontId="17" fillId="10" borderId="44" xfId="0" applyFont="1" applyFill="1" applyBorder="1"/>
    <xf numFmtId="0" fontId="7" fillId="0" borderId="24" xfId="0" applyFont="1" applyBorder="1" applyAlignment="1">
      <alignment horizontal="center"/>
    </xf>
    <xf numFmtId="0" fontId="16" fillId="0" borderId="24" xfId="0" applyFont="1" applyBorder="1"/>
    <xf numFmtId="0" fontId="31" fillId="11" borderId="9" xfId="3" applyFont="1" applyFill="1" applyBorder="1"/>
    <xf numFmtId="0" fontId="31" fillId="11" borderId="2" xfId="3" applyFont="1" applyFill="1" applyBorder="1"/>
    <xf numFmtId="0" fontId="31" fillId="11" borderId="10" xfId="3" applyFont="1" applyFill="1" applyBorder="1"/>
    <xf numFmtId="0" fontId="31" fillId="11" borderId="6" xfId="3" applyFont="1" applyFill="1" applyBorder="1"/>
    <xf numFmtId="0" fontId="31" fillId="11" borderId="0" xfId="3" applyFont="1" applyFill="1" applyBorder="1" applyAlignment="1">
      <alignment horizontal="right"/>
    </xf>
    <xf numFmtId="0" fontId="32" fillId="11" borderId="0" xfId="1" applyFont="1" applyFill="1" applyBorder="1"/>
    <xf numFmtId="0" fontId="31" fillId="11" borderId="0" xfId="3" applyFont="1" applyFill="1" applyBorder="1"/>
    <xf numFmtId="0" fontId="33" fillId="11" borderId="0" xfId="3" applyFont="1" applyFill="1" applyBorder="1"/>
    <xf numFmtId="0" fontId="33" fillId="11" borderId="28" xfId="3" applyFont="1" applyFill="1" applyBorder="1"/>
    <xf numFmtId="0" fontId="31" fillId="11" borderId="11" xfId="3" applyFont="1" applyFill="1" applyBorder="1"/>
    <xf numFmtId="0" fontId="31" fillId="11" borderId="13" xfId="3" applyFont="1" applyFill="1" applyBorder="1" applyAlignment="1">
      <alignment horizontal="right"/>
    </xf>
    <xf numFmtId="0" fontId="34" fillId="11" borderId="13" xfId="3" applyFont="1" applyFill="1" applyBorder="1"/>
    <xf numFmtId="0" fontId="31" fillId="11" borderId="13" xfId="3" applyFont="1" applyFill="1" applyBorder="1"/>
    <xf numFmtId="0" fontId="33" fillId="11" borderId="13" xfId="3" applyFont="1" applyFill="1" applyBorder="1"/>
    <xf numFmtId="0" fontId="33" fillId="11" borderId="12" xfId="3" applyFont="1" applyFill="1" applyBorder="1"/>
    <xf numFmtId="0" fontId="31" fillId="11" borderId="2" xfId="3" applyFont="1" applyFill="1" applyBorder="1" applyAlignment="1">
      <alignment horizontal="right"/>
    </xf>
    <xf numFmtId="0" fontId="31" fillId="11" borderId="28" xfId="3" applyFont="1" applyFill="1" applyBorder="1"/>
    <xf numFmtId="0" fontId="32" fillId="11" borderId="13" xfId="1" applyFont="1" applyFill="1" applyBorder="1"/>
    <xf numFmtId="0" fontId="33" fillId="11" borderId="2" xfId="3" applyFont="1" applyFill="1" applyBorder="1"/>
    <xf numFmtId="0" fontId="33" fillId="11" borderId="10" xfId="3" applyFont="1" applyFill="1" applyBorder="1"/>
    <xf numFmtId="0" fontId="32" fillId="11" borderId="2" xfId="1" applyFont="1" applyFill="1" applyBorder="1"/>
    <xf numFmtId="0" fontId="31" fillId="11" borderId="9" xfId="3" applyFont="1" applyFill="1" applyBorder="1" applyAlignment="1">
      <alignment horizontal="right"/>
    </xf>
    <xf numFmtId="164" fontId="7" fillId="10" borderId="30" xfId="0" applyNumberFormat="1" applyFont="1" applyFill="1" applyBorder="1" applyAlignment="1">
      <alignment horizontal="center"/>
    </xf>
    <xf numFmtId="164" fontId="7" fillId="10" borderId="31" xfId="0" applyNumberFormat="1" applyFont="1" applyFill="1" applyBorder="1" applyAlignment="1">
      <alignment horizontal="center"/>
    </xf>
    <xf numFmtId="0" fontId="7" fillId="11" borderId="11" xfId="0" applyFont="1" applyFill="1" applyBorder="1" applyAlignment="1">
      <alignment horizontal="right"/>
    </xf>
    <xf numFmtId="0" fontId="16" fillId="10" borderId="13" xfId="0" applyFont="1" applyFill="1" applyBorder="1"/>
    <xf numFmtId="0" fontId="16" fillId="10" borderId="12" xfId="0" applyFont="1" applyFill="1" applyBorder="1"/>
    <xf numFmtId="0" fontId="16" fillId="10" borderId="32" xfId="0" applyFont="1" applyFill="1" applyBorder="1"/>
    <xf numFmtId="0" fontId="16" fillId="10" borderId="33" xfId="0" applyFont="1" applyFill="1" applyBorder="1"/>
    <xf numFmtId="0" fontId="16" fillId="10" borderId="34" xfId="0" applyFont="1" applyFill="1" applyBorder="1"/>
    <xf numFmtId="0" fontId="16" fillId="10" borderId="35" xfId="0" applyFont="1" applyFill="1" applyBorder="1"/>
    <xf numFmtId="164" fontId="7" fillId="10" borderId="32" xfId="0" applyNumberFormat="1" applyFont="1" applyFill="1" applyBorder="1" applyAlignment="1">
      <alignment horizontal="center"/>
    </xf>
    <xf numFmtId="164" fontId="7" fillId="10" borderId="33" xfId="0" applyNumberFormat="1" applyFont="1" applyFill="1" applyBorder="1" applyAlignment="1">
      <alignment horizontal="center"/>
    </xf>
    <xf numFmtId="164" fontId="7" fillId="10" borderId="34" xfId="0" applyNumberFormat="1" applyFont="1" applyFill="1" applyBorder="1" applyAlignment="1">
      <alignment horizontal="center"/>
    </xf>
    <xf numFmtId="164" fontId="7" fillId="10" borderId="35" xfId="0" applyNumberFormat="1" applyFont="1" applyFill="1" applyBorder="1" applyAlignment="1">
      <alignment horizontal="center"/>
    </xf>
    <xf numFmtId="0" fontId="7" fillId="10" borderId="36" xfId="0" applyFont="1" applyFill="1" applyBorder="1"/>
    <xf numFmtId="0" fontId="16" fillId="10" borderId="36" xfId="0" applyFont="1" applyFill="1" applyBorder="1"/>
    <xf numFmtId="0" fontId="16" fillId="10" borderId="37" xfId="0" applyFont="1" applyFill="1" applyBorder="1"/>
    <xf numFmtId="0" fontId="30" fillId="10" borderId="11" xfId="0" applyFont="1" applyFill="1" applyBorder="1" applyAlignment="1">
      <alignment horizontal="right"/>
    </xf>
    <xf numFmtId="164" fontId="7" fillId="10" borderId="13" xfId="0" applyNumberFormat="1" applyFont="1" applyFill="1" applyBorder="1" applyAlignment="1">
      <alignment horizontal="center"/>
    </xf>
    <xf numFmtId="164" fontId="16" fillId="10" borderId="13" xfId="0" applyNumberFormat="1" applyFont="1" applyFill="1" applyBorder="1" applyAlignment="1">
      <alignment horizontal="center"/>
    </xf>
    <xf numFmtId="164" fontId="16" fillId="10" borderId="12" xfId="0" applyNumberFormat="1" applyFont="1" applyFill="1" applyBorder="1" applyAlignment="1">
      <alignment horizontal="center"/>
    </xf>
    <xf numFmtId="0" fontId="30" fillId="10" borderId="6" xfId="0" applyFont="1" applyFill="1" applyBorder="1" applyAlignment="1">
      <alignment horizontal="right"/>
    </xf>
    <xf numFmtId="164" fontId="16" fillId="10" borderId="0" xfId="0" applyNumberFormat="1" applyFont="1" applyFill="1" applyBorder="1" applyAlignment="1">
      <alignment horizontal="center"/>
    </xf>
    <xf numFmtId="164" fontId="16" fillId="10" borderId="28" xfId="0" applyNumberFormat="1" applyFont="1" applyFill="1" applyBorder="1" applyAlignment="1">
      <alignment horizontal="center"/>
    </xf>
    <xf numFmtId="164" fontId="7" fillId="10" borderId="39" xfId="0" applyNumberFormat="1" applyFont="1" applyFill="1" applyBorder="1" applyAlignment="1">
      <alignment horizontal="center"/>
    </xf>
    <xf numFmtId="2" fontId="7" fillId="0" borderId="5" xfId="6" quotePrefix="1" applyNumberFormat="1" applyFont="1" applyFill="1" applyBorder="1" applyAlignment="1">
      <alignment horizontal="right"/>
    </xf>
    <xf numFmtId="14" fontId="7" fillId="10" borderId="0" xfId="0" applyNumberFormat="1" applyFont="1" applyFill="1" applyBorder="1" applyAlignment="1">
      <alignment horizontal="left"/>
    </xf>
    <xf numFmtId="0" fontId="18" fillId="11" borderId="13" xfId="0" applyFont="1" applyFill="1" applyBorder="1"/>
    <xf numFmtId="0" fontId="19" fillId="11" borderId="13" xfId="0" applyFont="1" applyFill="1" applyBorder="1"/>
    <xf numFmtId="0" fontId="15" fillId="11" borderId="23" xfId="0" applyFont="1" applyFill="1" applyBorder="1" applyAlignment="1">
      <alignment horizontal="left"/>
    </xf>
    <xf numFmtId="0" fontId="6" fillId="11" borderId="24" xfId="0" applyFont="1" applyFill="1" applyBorder="1" applyAlignment="1">
      <alignment horizontal="center"/>
    </xf>
    <xf numFmtId="0" fontId="6" fillId="11" borderId="25" xfId="0" applyFont="1" applyFill="1" applyBorder="1" applyAlignment="1">
      <alignment horizontal="center"/>
    </xf>
    <xf numFmtId="0" fontId="37" fillId="0" borderId="0" xfId="0" applyFont="1"/>
    <xf numFmtId="0" fontId="15" fillId="11" borderId="24" xfId="0" applyFont="1" applyFill="1" applyBorder="1" applyAlignment="1">
      <alignment horizontal="center"/>
    </xf>
    <xf numFmtId="0" fontId="15" fillId="11" borderId="25" xfId="0" applyFont="1" applyFill="1" applyBorder="1" applyAlignment="1">
      <alignment horizontal="center"/>
    </xf>
    <xf numFmtId="164" fontId="6" fillId="11" borderId="9" xfId="0" applyNumberFormat="1" applyFont="1" applyFill="1" applyBorder="1" applyAlignment="1">
      <alignment horizontal="right"/>
    </xf>
    <xf numFmtId="0" fontId="7" fillId="10" borderId="32" xfId="0" applyFont="1" applyFill="1" applyBorder="1"/>
    <xf numFmtId="164" fontId="6" fillId="11" borderId="6" xfId="0" applyNumberFormat="1" applyFont="1" applyFill="1" applyBorder="1" applyAlignment="1">
      <alignment horizontal="right"/>
    </xf>
    <xf numFmtId="0" fontId="7" fillId="10" borderId="34" xfId="0" applyFont="1" applyFill="1" applyBorder="1"/>
    <xf numFmtId="164" fontId="7" fillId="10" borderId="5" xfId="0" applyNumberFormat="1" applyFont="1" applyFill="1" applyBorder="1" applyAlignment="1">
      <alignment horizontal="center"/>
    </xf>
    <xf numFmtId="164" fontId="7" fillId="10" borderId="7" xfId="0" applyNumberFormat="1" applyFont="1" applyFill="1" applyBorder="1" applyAlignment="1">
      <alignment horizontal="center"/>
    </xf>
    <xf numFmtId="164" fontId="7" fillId="10" borderId="14" xfId="0" applyNumberFormat="1" applyFont="1" applyFill="1" applyBorder="1" applyAlignment="1">
      <alignment horizontal="center"/>
    </xf>
    <xf numFmtId="0" fontId="7" fillId="10" borderId="46" xfId="0" applyFont="1" applyFill="1" applyBorder="1"/>
    <xf numFmtId="0" fontId="16" fillId="10" borderId="46" xfId="0" applyFont="1" applyFill="1" applyBorder="1"/>
    <xf numFmtId="0" fontId="16" fillId="10" borderId="47" xfId="0" applyFont="1" applyFill="1" applyBorder="1"/>
    <xf numFmtId="166" fontId="7" fillId="10" borderId="6" xfId="0" applyNumberFormat="1" applyFont="1" applyFill="1" applyBorder="1"/>
    <xf numFmtId="0" fontId="15" fillId="11" borderId="24" xfId="0" applyFont="1" applyFill="1" applyBorder="1" applyAlignment="1">
      <alignment horizontal="left"/>
    </xf>
    <xf numFmtId="164" fontId="7" fillId="3" borderId="5" xfId="0" applyNumberFormat="1" applyFont="1" applyFill="1" applyBorder="1"/>
    <xf numFmtId="2" fontId="7" fillId="10" borderId="7" xfId="0" applyNumberFormat="1" applyFont="1" applyFill="1" applyBorder="1" applyAlignment="1">
      <alignment horizontal="center"/>
    </xf>
    <xf numFmtId="164" fontId="7" fillId="10" borderId="5" xfId="0" applyNumberFormat="1" applyFont="1" applyFill="1" applyBorder="1" applyAlignment="1">
      <alignment horizontal="center"/>
    </xf>
    <xf numFmtId="2" fontId="30" fillId="10" borderId="27" xfId="0" applyNumberFormat="1" applyFont="1" applyFill="1" applyBorder="1" applyAlignment="1">
      <alignment horizontal="center"/>
    </xf>
    <xf numFmtId="0" fontId="16" fillId="10" borderId="30" xfId="0" applyFont="1" applyFill="1" applyBorder="1"/>
    <xf numFmtId="0" fontId="16" fillId="10" borderId="31" xfId="0" applyFont="1" applyFill="1" applyBorder="1"/>
    <xf numFmtId="0" fontId="7" fillId="10" borderId="50" xfId="0" applyFont="1" applyFill="1" applyBorder="1"/>
    <xf numFmtId="0" fontId="7" fillId="10" borderId="29" xfId="0" applyFont="1" applyFill="1" applyBorder="1"/>
    <xf numFmtId="0" fontId="7" fillId="10" borderId="38" xfId="0" applyFont="1" applyFill="1" applyBorder="1"/>
    <xf numFmtId="14" fontId="7" fillId="10" borderId="50" xfId="0" applyNumberFormat="1" applyFont="1" applyFill="1" applyBorder="1" applyAlignment="1">
      <alignment horizontal="center"/>
    </xf>
    <xf numFmtId="14" fontId="7" fillId="10" borderId="29" xfId="0" applyNumberFormat="1" applyFont="1" applyFill="1" applyBorder="1" applyAlignment="1">
      <alignment horizontal="center"/>
    </xf>
    <xf numFmtId="164" fontId="7" fillId="10" borderId="29" xfId="0" applyNumberFormat="1" applyFont="1" applyFill="1" applyBorder="1" applyAlignment="1">
      <alignment horizontal="center"/>
    </xf>
    <xf numFmtId="0" fontId="7" fillId="10" borderId="26" xfId="0" applyFont="1" applyFill="1" applyBorder="1"/>
    <xf numFmtId="0" fontId="7" fillId="11" borderId="6" xfId="0" applyFont="1" applyFill="1" applyBorder="1" applyAlignment="1">
      <alignment horizontal="right"/>
    </xf>
    <xf numFmtId="0" fontId="18" fillId="11" borderId="11" xfId="0" applyFont="1" applyFill="1" applyBorder="1"/>
    <xf numFmtId="0" fontId="6" fillId="11" borderId="51" xfId="0" applyFont="1" applyFill="1" applyBorder="1" applyAlignment="1">
      <alignment horizontal="right"/>
    </xf>
    <xf numFmtId="0" fontId="6" fillId="11" borderId="52" xfId="0" applyFont="1" applyFill="1" applyBorder="1" applyAlignment="1">
      <alignment horizontal="right"/>
    </xf>
    <xf numFmtId="0" fontId="6" fillId="11" borderId="53" xfId="0" applyFont="1" applyFill="1" applyBorder="1" applyAlignment="1">
      <alignment horizontal="right"/>
    </xf>
    <xf numFmtId="0" fontId="7" fillId="0" borderId="2" xfId="0" applyFont="1" applyFill="1" applyBorder="1" applyAlignment="1">
      <alignment horizontal="center"/>
    </xf>
    <xf numFmtId="164" fontId="7" fillId="10" borderId="0" xfId="0" applyNumberFormat="1" applyFont="1" applyFill="1" applyBorder="1" applyAlignment="1">
      <alignment horizontal="right"/>
    </xf>
    <xf numFmtId="1" fontId="7" fillId="10" borderId="0" xfId="0" applyNumberFormat="1" applyFont="1" applyFill="1" applyBorder="1" applyAlignment="1">
      <alignment horizontal="left"/>
    </xf>
    <xf numFmtId="0" fontId="7" fillId="0" borderId="0" xfId="4" applyFont="1" applyAlignment="1">
      <alignment vertical="center"/>
    </xf>
    <xf numFmtId="0" fontId="11" fillId="0" borderId="0" xfId="4"/>
    <xf numFmtId="0" fontId="45" fillId="0" borderId="0" xfId="4" applyFont="1" applyAlignment="1">
      <alignment horizontal="left" vertical="center" indent="14"/>
    </xf>
    <xf numFmtId="0" fontId="7" fillId="0" borderId="0" xfId="4" applyFont="1" applyAlignment="1">
      <alignment horizontal="left" vertical="center" indent="14"/>
    </xf>
    <xf numFmtId="0" fontId="7" fillId="0" borderId="0" xfId="4" applyFont="1" applyAlignment="1">
      <alignment horizontal="left" vertical="center" indent="8"/>
    </xf>
    <xf numFmtId="0" fontId="46" fillId="0" borderId="0" xfId="4" applyFont="1" applyAlignment="1">
      <alignment horizontal="left" vertical="center" indent="14"/>
    </xf>
    <xf numFmtId="166" fontId="7" fillId="10" borderId="11" xfId="0" applyNumberFormat="1" applyFont="1" applyFill="1" applyBorder="1"/>
    <xf numFmtId="0" fontId="7" fillId="10" borderId="13" xfId="9" quotePrefix="1" applyNumberFormat="1" applyFont="1" applyFill="1" applyBorder="1"/>
    <xf numFmtId="164" fontId="7" fillId="10" borderId="13" xfId="9" quotePrefix="1" applyNumberFormat="1" applyFont="1" applyFill="1" applyBorder="1" applyAlignment="1">
      <alignment horizontal="center"/>
    </xf>
    <xf numFmtId="164" fontId="7" fillId="10" borderId="13" xfId="9" applyNumberFormat="1" applyFont="1" applyFill="1" applyBorder="1" applyAlignment="1">
      <alignment horizontal="center"/>
    </xf>
    <xf numFmtId="0" fontId="7" fillId="10" borderId="13" xfId="0" applyFont="1" applyFill="1" applyBorder="1" applyAlignment="1">
      <alignment horizontal="left"/>
    </xf>
    <xf numFmtId="0" fontId="2" fillId="0" borderId="0" xfId="19" applyFont="1"/>
    <xf numFmtId="0" fontId="2" fillId="0" borderId="0" xfId="19" quotePrefix="1" applyFont="1"/>
    <xf numFmtId="0" fontId="47" fillId="0" borderId="0" xfId="19" quotePrefix="1" applyFont="1"/>
    <xf numFmtId="0" fontId="49" fillId="0" borderId="0" xfId="20" quotePrefix="1"/>
    <xf numFmtId="166" fontId="49" fillId="0" borderId="0" xfId="20" quotePrefix="1" applyNumberFormat="1"/>
    <xf numFmtId="166" fontId="49" fillId="0" borderId="0" xfId="20" applyNumberFormat="1"/>
    <xf numFmtId="0" fontId="49" fillId="0" borderId="0" xfId="20"/>
    <xf numFmtId="0" fontId="49" fillId="12" borderId="0" xfId="20" quotePrefix="1" applyFill="1"/>
    <xf numFmtId="0" fontId="49" fillId="12" borderId="0" xfId="20" applyFill="1"/>
    <xf numFmtId="166" fontId="49" fillId="12" borderId="0" xfId="20" quotePrefix="1" applyNumberFormat="1" applyFill="1"/>
    <xf numFmtId="166" fontId="49" fillId="12" borderId="0" xfId="20" applyNumberFormat="1" applyFill="1"/>
    <xf numFmtId="0" fontId="3" fillId="0" borderId="0" xfId="19"/>
    <xf numFmtId="0" fontId="3" fillId="0" borderId="0" xfId="19" quotePrefix="1"/>
    <xf numFmtId="165" fontId="3" fillId="0" borderId="0" xfId="19" applyNumberFormat="1"/>
    <xf numFmtId="0" fontId="50" fillId="0" borderId="0" xfId="19" applyFont="1"/>
    <xf numFmtId="166" fontId="50" fillId="0" borderId="0" xfId="19" quotePrefix="1" applyNumberFormat="1" applyFont="1"/>
    <xf numFmtId="166" fontId="51" fillId="0" borderId="0" xfId="19" quotePrefix="1" applyNumberFormat="1" applyFont="1"/>
    <xf numFmtId="166" fontId="3" fillId="0" borderId="0" xfId="19" applyNumberFormat="1"/>
    <xf numFmtId="166" fontId="3" fillId="0" borderId="0" xfId="19" quotePrefix="1" applyNumberFormat="1"/>
    <xf numFmtId="166" fontId="3" fillId="0" borderId="0" xfId="21" applyNumberFormat="1"/>
    <xf numFmtId="0" fontId="2" fillId="13" borderId="5" xfId="19" applyFont="1" applyFill="1" applyBorder="1"/>
    <xf numFmtId="0" fontId="3" fillId="13" borderId="5" xfId="19" quotePrefix="1" applyFill="1" applyBorder="1"/>
    <xf numFmtId="2" fontId="3" fillId="13" borderId="5" xfId="19" quotePrefix="1" applyNumberFormat="1" applyFill="1" applyBorder="1"/>
    <xf numFmtId="2" fontId="3" fillId="14" borderId="5" xfId="19" applyNumberFormat="1" applyFill="1" applyBorder="1"/>
    <xf numFmtId="0" fontId="3" fillId="15" borderId="9" xfId="19" applyFill="1" applyBorder="1"/>
    <xf numFmtId="14" fontId="3" fillId="15" borderId="2" xfId="19" applyNumberFormat="1" applyFill="1" applyBorder="1"/>
    <xf numFmtId="0" fontId="3" fillId="15" borderId="10" xfId="19" applyFill="1" applyBorder="1"/>
    <xf numFmtId="0" fontId="3" fillId="15" borderId="6" xfId="19" applyFill="1" applyBorder="1"/>
    <xf numFmtId="0" fontId="3" fillId="15" borderId="0" xfId="19" applyFill="1"/>
    <xf numFmtId="0" fontId="3" fillId="15" borderId="28" xfId="19" applyFill="1" applyBorder="1"/>
    <xf numFmtId="0" fontId="3" fillId="15" borderId="11" xfId="19" applyFill="1" applyBorder="1"/>
    <xf numFmtId="0" fontId="3" fillId="15" borderId="13" xfId="19" applyFill="1" applyBorder="1"/>
    <xf numFmtId="0" fontId="3" fillId="15" borderId="12" xfId="19" applyFill="1" applyBorder="1"/>
    <xf numFmtId="0" fontId="1" fillId="0" borderId="0" xfId="20" applyFont="1"/>
    <xf numFmtId="0" fontId="52" fillId="0" borderId="0" xfId="20" applyFont="1"/>
    <xf numFmtId="165" fontId="49" fillId="0" borderId="0" xfId="20" applyNumberFormat="1"/>
    <xf numFmtId="1" fontId="7" fillId="10" borderId="0" xfId="0" applyNumberFormat="1" applyFont="1" applyFill="1" applyBorder="1" applyAlignment="1">
      <alignment horizontal="center"/>
    </xf>
    <xf numFmtId="2" fontId="6" fillId="11" borderId="0" xfId="0" applyNumberFormat="1" applyFont="1" applyFill="1"/>
    <xf numFmtId="0" fontId="30" fillId="10" borderId="18" xfId="0" applyFont="1" applyFill="1" applyBorder="1" applyAlignment="1">
      <alignment horizontal="right"/>
    </xf>
    <xf numFmtId="0" fontId="30" fillId="10" borderId="20" xfId="0" applyFont="1" applyFill="1" applyBorder="1" applyAlignment="1">
      <alignment horizontal="right"/>
    </xf>
    <xf numFmtId="0" fontId="6" fillId="11" borderId="38" xfId="0" applyFont="1" applyFill="1" applyBorder="1"/>
    <xf numFmtId="0" fontId="30" fillId="10" borderId="38" xfId="0" applyFont="1" applyFill="1" applyBorder="1" applyAlignment="1">
      <alignment horizontal="right"/>
    </xf>
    <xf numFmtId="0" fontId="30" fillId="10" borderId="54" xfId="0" applyFont="1" applyFill="1" applyBorder="1" applyAlignment="1">
      <alignment horizontal="right" vertical="center"/>
    </xf>
    <xf numFmtId="0" fontId="30" fillId="10" borderId="4" xfId="0" applyFont="1" applyFill="1" applyBorder="1" applyAlignment="1">
      <alignment horizontal="right" vertical="center"/>
    </xf>
    <xf numFmtId="164" fontId="30" fillId="10" borderId="34" xfId="0" applyNumberFormat="1" applyFont="1" applyFill="1" applyBorder="1" applyAlignment="1">
      <alignment horizontal="right"/>
    </xf>
    <xf numFmtId="164" fontId="30" fillId="10" borderId="30" xfId="0" applyNumberFormat="1" applyFont="1" applyFill="1" applyBorder="1" applyAlignment="1">
      <alignment horizontal="right"/>
    </xf>
    <xf numFmtId="164" fontId="30" fillId="10" borderId="48" xfId="0" applyNumberFormat="1" applyFont="1" applyFill="1" applyBorder="1" applyAlignment="1">
      <alignment horizontal="right"/>
    </xf>
    <xf numFmtId="2" fontId="30" fillId="10" borderId="49" xfId="0" applyNumberFormat="1" applyFont="1" applyFill="1" applyBorder="1" applyAlignment="1">
      <alignment horizontal="center"/>
    </xf>
    <xf numFmtId="164" fontId="7" fillId="10" borderId="28" xfId="0" applyNumberFormat="1" applyFont="1" applyFill="1" applyBorder="1" applyAlignment="1">
      <alignment horizontal="center"/>
    </xf>
    <xf numFmtId="2" fontId="30" fillId="10" borderId="55" xfId="0" applyNumberFormat="1" applyFont="1" applyFill="1" applyBorder="1" applyAlignment="1">
      <alignment horizontal="center"/>
    </xf>
    <xf numFmtId="2" fontId="30" fillId="10" borderId="54" xfId="0" applyNumberFormat="1" applyFont="1" applyFill="1" applyBorder="1" applyAlignment="1">
      <alignment horizontal="center"/>
    </xf>
    <xf numFmtId="2" fontId="30" fillId="10" borderId="8" xfId="0" applyNumberFormat="1" applyFont="1" applyFill="1" applyBorder="1" applyAlignment="1">
      <alignment horizontal="center"/>
    </xf>
    <xf numFmtId="0" fontId="7" fillId="2" borderId="27" xfId="0" applyFont="1" applyFill="1" applyBorder="1" applyAlignment="1">
      <alignment horizontal="left"/>
    </xf>
    <xf numFmtId="0" fontId="27" fillId="2" borderId="54" xfId="0" applyFont="1" applyFill="1" applyBorder="1" applyAlignment="1">
      <alignment horizontal="left"/>
    </xf>
    <xf numFmtId="2" fontId="7" fillId="3" borderId="30" xfId="0" applyNumberFormat="1" applyFont="1" applyFill="1" applyBorder="1" applyAlignment="1">
      <alignment horizontal="center"/>
    </xf>
    <xf numFmtId="2" fontId="7" fillId="4" borderId="54" xfId="0" applyNumberFormat="1" applyFont="1" applyFill="1" applyBorder="1" applyAlignment="1">
      <alignment horizontal="center"/>
    </xf>
    <xf numFmtId="2" fontId="27" fillId="0" borderId="0" xfId="0" applyNumberFormat="1" applyFont="1" applyFill="1"/>
    <xf numFmtId="0" fontId="7" fillId="2" borderId="42" xfId="0" applyFont="1" applyFill="1" applyBorder="1" applyAlignment="1">
      <alignment horizontal="left"/>
    </xf>
    <xf numFmtId="2" fontId="7" fillId="3" borderId="36" xfId="0" applyNumberFormat="1" applyFont="1" applyFill="1" applyBorder="1" applyAlignment="1">
      <alignment horizontal="center"/>
    </xf>
    <xf numFmtId="2" fontId="7" fillId="4" borderId="17" xfId="0" applyNumberFormat="1" applyFont="1" applyFill="1" applyBorder="1" applyAlignment="1">
      <alignment horizontal="center"/>
    </xf>
    <xf numFmtId="2" fontId="7" fillId="0" borderId="5" xfId="6" quotePrefix="1" applyNumberFormat="1" applyFont="1" applyFill="1" applyBorder="1" applyAlignment="1"/>
    <xf numFmtId="2" fontId="7" fillId="5" borderId="54" xfId="0" applyNumberFormat="1" applyFont="1" applyFill="1" applyBorder="1" applyAlignment="1">
      <alignment horizontal="center"/>
    </xf>
    <xf numFmtId="2" fontId="7" fillId="3" borderId="54" xfId="10" quotePrefix="1" applyNumberFormat="1" applyFont="1" applyFill="1" applyBorder="1" applyAlignment="1">
      <alignment horizontal="center"/>
    </xf>
    <xf numFmtId="2" fontId="7" fillId="4" borderId="30" xfId="10" quotePrefix="1" applyNumberFormat="1" applyFont="1" applyFill="1" applyBorder="1" applyAlignment="1">
      <alignment horizontal="center"/>
    </xf>
    <xf numFmtId="2" fontId="7" fillId="5" borderId="54" xfId="0" applyNumberFormat="1" applyFont="1" applyFill="1" applyBorder="1"/>
    <xf numFmtId="2" fontId="7" fillId="4" borderId="55" xfId="10" quotePrefix="1" applyNumberFormat="1" applyFont="1" applyFill="1" applyBorder="1" applyAlignment="1">
      <alignment horizontal="center"/>
    </xf>
    <xf numFmtId="2" fontId="7" fillId="5" borderId="4" xfId="0" applyNumberFormat="1" applyFont="1" applyFill="1" applyBorder="1" applyAlignment="1">
      <alignment horizontal="center"/>
    </xf>
    <xf numFmtId="2" fontId="7" fillId="3" borderId="17" xfId="10" quotePrefix="1" applyNumberFormat="1" applyFont="1" applyFill="1" applyBorder="1" applyAlignment="1">
      <alignment horizontal="center"/>
    </xf>
    <xf numFmtId="2" fontId="7" fillId="4" borderId="36" xfId="10" quotePrefix="1" applyNumberFormat="1" applyFont="1" applyFill="1" applyBorder="1" applyAlignment="1">
      <alignment horizontal="center"/>
    </xf>
    <xf numFmtId="2" fontId="7" fillId="5" borderId="4" xfId="0" applyNumberFormat="1" applyFont="1" applyFill="1" applyBorder="1"/>
    <xf numFmtId="2" fontId="7" fillId="2" borderId="19" xfId="10" quotePrefix="1" applyNumberFormat="1" applyFont="1" applyFill="1" applyBorder="1" applyAlignment="1">
      <alignment horizontal="left"/>
    </xf>
    <xf numFmtId="2" fontId="27" fillId="2" borderId="19" xfId="0" applyNumberFormat="1" applyFont="1" applyFill="1" applyBorder="1" applyAlignment="1">
      <alignment horizontal="left"/>
    </xf>
    <xf numFmtId="2" fontId="27" fillId="2" borderId="55" xfId="0" applyNumberFormat="1" applyFont="1" applyFill="1" applyBorder="1" applyAlignment="1">
      <alignment horizontal="left"/>
    </xf>
    <xf numFmtId="2" fontId="27" fillId="2" borderId="22" xfId="0" applyNumberFormat="1" applyFont="1" applyFill="1" applyBorder="1" applyAlignment="1">
      <alignment horizontal="left"/>
    </xf>
    <xf numFmtId="2" fontId="7" fillId="2" borderId="5" xfId="10" quotePrefix="1" applyNumberFormat="1" applyFont="1" applyFill="1" applyBorder="1" applyAlignment="1">
      <alignment horizontal="left"/>
    </xf>
    <xf numFmtId="2" fontId="27" fillId="2" borderId="5" xfId="0" applyNumberFormat="1" applyFont="1" applyFill="1" applyBorder="1" applyAlignment="1">
      <alignment horizontal="left"/>
    </xf>
    <xf numFmtId="0" fontId="7" fillId="2" borderId="5" xfId="0" applyFont="1" applyFill="1" applyBorder="1" applyAlignment="1">
      <alignment horizontal="left"/>
    </xf>
    <xf numFmtId="2" fontId="27" fillId="2" borderId="5" xfId="0" applyNumberFormat="1" applyFont="1" applyFill="1" applyBorder="1" applyAlignment="1">
      <alignment horizontal="center"/>
    </xf>
    <xf numFmtId="0" fontId="7" fillId="2" borderId="54" xfId="0" applyFont="1" applyFill="1" applyBorder="1"/>
    <xf numFmtId="0" fontId="7" fillId="2" borderId="4" xfId="7" quotePrefix="1" applyNumberFormat="1" applyFont="1" applyFill="1" applyBorder="1"/>
    <xf numFmtId="0" fontId="7" fillId="2" borderId="54" xfId="7" quotePrefix="1" applyNumberFormat="1" applyFont="1" applyFill="1" applyBorder="1"/>
    <xf numFmtId="2" fontId="7" fillId="2" borderId="5" xfId="0" applyNumberFormat="1" applyFont="1" applyFill="1" applyBorder="1" applyAlignment="1">
      <alignment horizontal="left"/>
    </xf>
    <xf numFmtId="164" fontId="7" fillId="4" borderId="5" xfId="0" applyNumberFormat="1" applyFont="1" applyFill="1" applyBorder="1"/>
    <xf numFmtId="0" fontId="7" fillId="2" borderId="5" xfId="7" applyNumberFormat="1" applyFont="1" applyFill="1" applyBorder="1" applyAlignment="1">
      <alignment horizontal="left"/>
    </xf>
    <xf numFmtId="2" fontId="7" fillId="3" borderId="5" xfId="0" applyNumberFormat="1" applyFont="1" applyFill="1" applyBorder="1"/>
    <xf numFmtId="2" fontId="7" fillId="4" borderId="5" xfId="0" applyNumberFormat="1" applyFont="1" applyFill="1" applyBorder="1"/>
    <xf numFmtId="0" fontId="27" fillId="2" borderId="54" xfId="0" applyFont="1" applyFill="1" applyBorder="1"/>
    <xf numFmtId="0" fontId="27" fillId="2" borderId="4" xfId="0" applyFont="1" applyFill="1" applyBorder="1"/>
    <xf numFmtId="0" fontId="7" fillId="2" borderId="17" xfId="0" applyFont="1" applyFill="1" applyBorder="1"/>
    <xf numFmtId="2" fontId="27" fillId="3" borderId="5" xfId="0" applyNumberFormat="1" applyFont="1" applyFill="1" applyBorder="1" applyAlignment="1">
      <alignment horizontal="center"/>
    </xf>
    <xf numFmtId="2" fontId="27" fillId="4" borderId="5" xfId="0" applyNumberFormat="1" applyFont="1" applyFill="1" applyBorder="1" applyAlignment="1">
      <alignment horizontal="center"/>
    </xf>
    <xf numFmtId="2" fontId="7" fillId="3" borderId="5" xfId="10" quotePrefix="1" applyNumberFormat="1" applyFont="1" applyFill="1" applyBorder="1" applyAlignment="1">
      <alignment horizontal="center"/>
    </xf>
    <xf numFmtId="2" fontId="7" fillId="4" borderId="5" xfId="10" quotePrefix="1" applyNumberFormat="1" applyFont="1" applyFill="1" applyBorder="1" applyAlignment="1">
      <alignment horizontal="center"/>
    </xf>
    <xf numFmtId="2" fontId="27" fillId="4" borderId="55" xfId="0" applyNumberFormat="1" applyFont="1" applyFill="1" applyBorder="1" applyAlignment="1">
      <alignment horizontal="center"/>
    </xf>
    <xf numFmtId="2" fontId="27" fillId="4" borderId="22" xfId="0" applyNumberFormat="1" applyFont="1" applyFill="1" applyBorder="1" applyAlignment="1">
      <alignment horizontal="center"/>
    </xf>
    <xf numFmtId="2" fontId="27" fillId="3" borderId="54" xfId="0" applyNumberFormat="1" applyFont="1" applyFill="1" applyBorder="1" applyAlignment="1">
      <alignment horizontal="center"/>
    </xf>
    <xf numFmtId="2" fontId="27" fillId="3" borderId="17" xfId="0" applyNumberFormat="1" applyFont="1" applyFill="1" applyBorder="1" applyAlignment="1">
      <alignment horizontal="center"/>
    </xf>
    <xf numFmtId="2" fontId="7" fillId="3" borderId="55" xfId="10" quotePrefix="1" applyNumberFormat="1" applyFont="1" applyFill="1" applyBorder="1" applyAlignment="1">
      <alignment horizontal="center"/>
    </xf>
    <xf numFmtId="2" fontId="7" fillId="3" borderId="22" xfId="10" quotePrefix="1" applyNumberFormat="1" applyFont="1" applyFill="1" applyBorder="1" applyAlignment="1">
      <alignment horizontal="center"/>
    </xf>
    <xf numFmtId="2" fontId="7" fillId="0" borderId="19" xfId="6" quotePrefix="1" applyNumberFormat="1" applyFont="1" applyFill="1" applyBorder="1" applyAlignment="1"/>
    <xf numFmtId="0" fontId="6" fillId="0" borderId="0" xfId="11" quotePrefix="1" applyNumberFormat="1" applyFont="1"/>
    <xf numFmtId="0" fontId="7" fillId="0" borderId="0" xfId="11" quotePrefix="1" applyNumberFormat="1" applyFont="1"/>
    <xf numFmtId="0" fontId="7" fillId="0" borderId="0" xfId="8" quotePrefix="1" applyNumberFormat="1" applyFont="1"/>
    <xf numFmtId="0" fontId="7" fillId="0" borderId="5" xfId="8" quotePrefix="1" applyNumberFormat="1" applyFont="1" applyBorder="1"/>
    <xf numFmtId="2" fontId="7" fillId="0" borderId="5" xfId="8" applyNumberFormat="1" applyFont="1" applyBorder="1"/>
    <xf numFmtId="0" fontId="7" fillId="0" borderId="5" xfId="20" quotePrefix="1" applyFont="1" applyBorder="1"/>
    <xf numFmtId="2" fontId="7" fillId="0" borderId="5" xfId="0" applyNumberFormat="1" applyFont="1" applyBorder="1" applyAlignment="1">
      <alignment horizontal="right"/>
    </xf>
    <xf numFmtId="2" fontId="7" fillId="0" borderId="5" xfId="9" applyNumberFormat="1" applyFont="1" applyBorder="1" applyAlignment="1">
      <alignment horizontal="right"/>
    </xf>
    <xf numFmtId="0" fontId="7" fillId="5" borderId="4" xfId="0" applyFont="1" applyFill="1" applyBorder="1"/>
    <xf numFmtId="0" fontId="7" fillId="0" borderId="54" xfId="8" quotePrefix="1" applyNumberFormat="1" applyFont="1" applyBorder="1"/>
    <xf numFmtId="0" fontId="7" fillId="5" borderId="17" xfId="0" applyFont="1" applyFill="1" applyBorder="1"/>
    <xf numFmtId="2" fontId="7" fillId="5" borderId="5" xfId="0" applyNumberFormat="1" applyFont="1" applyFill="1" applyBorder="1"/>
    <xf numFmtId="0" fontId="7" fillId="5" borderId="5" xfId="0" applyFont="1" applyFill="1" applyBorder="1"/>
    <xf numFmtId="0" fontId="7" fillId="5" borderId="27" xfId="0" applyFont="1" applyFill="1" applyBorder="1"/>
    <xf numFmtId="0" fontId="7" fillId="5" borderId="55" xfId="0" applyFont="1" applyFill="1" applyBorder="1"/>
    <xf numFmtId="0" fontId="7" fillId="5" borderId="42" xfId="0" applyFont="1" applyFill="1" applyBorder="1"/>
    <xf numFmtId="0" fontId="7" fillId="5" borderId="22" xfId="0" applyFont="1" applyFill="1" applyBorder="1"/>
    <xf numFmtId="0" fontId="7" fillId="2" borderId="4" xfId="0" applyFont="1" applyFill="1" applyBorder="1"/>
    <xf numFmtId="0" fontId="7" fillId="7" borderId="0" xfId="9" quotePrefix="1" applyNumberFormat="1" applyFont="1" applyFill="1" applyBorder="1"/>
    <xf numFmtId="0" fontId="7" fillId="7" borderId="28" xfId="0" applyFont="1" applyFill="1" applyBorder="1" applyAlignment="1">
      <alignment horizontal="center"/>
    </xf>
    <xf numFmtId="14" fontId="7" fillId="10" borderId="29" xfId="0" applyNumberFormat="1" applyFont="1" applyFill="1" applyBorder="1" applyAlignment="1">
      <alignment horizontal="left"/>
    </xf>
    <xf numFmtId="0" fontId="36" fillId="10" borderId="45" xfId="0" applyFont="1" applyFill="1" applyBorder="1" applyAlignment="1">
      <alignment horizontal="center" vertical="center"/>
    </xf>
    <xf numFmtId="0" fontId="20" fillId="0" borderId="45" xfId="0" applyFont="1" applyBorder="1" applyAlignment="1">
      <alignment horizontal="center" vertical="center"/>
    </xf>
    <xf numFmtId="2" fontId="30" fillId="10" borderId="42" xfId="0" applyNumberFormat="1" applyFont="1" applyFill="1" applyBorder="1" applyAlignment="1">
      <alignment horizontal="center"/>
    </xf>
    <xf numFmtId="0" fontId="35" fillId="10" borderId="22" xfId="0" applyFont="1" applyFill="1" applyBorder="1" applyAlignment="1">
      <alignment horizontal="center"/>
    </xf>
    <xf numFmtId="2" fontId="30" fillId="10" borderId="37" xfId="0" applyNumberFormat="1" applyFont="1" applyFill="1" applyBorder="1" applyAlignment="1">
      <alignment horizontal="center"/>
    </xf>
    <xf numFmtId="2" fontId="30" fillId="10" borderId="40" xfId="0" applyNumberFormat="1" applyFont="1" applyFill="1" applyBorder="1" applyAlignment="1">
      <alignment horizontal="center"/>
    </xf>
    <xf numFmtId="0" fontId="35" fillId="10" borderId="43" xfId="0" applyFont="1" applyFill="1" applyBorder="1" applyAlignment="1">
      <alignment horizontal="center"/>
    </xf>
    <xf numFmtId="2" fontId="30" fillId="10" borderId="10" xfId="0" applyNumberFormat="1" applyFont="1" applyFill="1" applyBorder="1" applyAlignment="1">
      <alignment horizontal="center"/>
    </xf>
    <xf numFmtId="164" fontId="7" fillId="10" borderId="54" xfId="0" applyNumberFormat="1" applyFont="1" applyFill="1" applyBorder="1" applyAlignment="1">
      <alignment horizontal="center"/>
    </xf>
    <xf numFmtId="164" fontId="16" fillId="10" borderId="54" xfId="0" applyNumberFormat="1" applyFont="1" applyFill="1" applyBorder="1" applyAlignment="1">
      <alignment horizontal="center"/>
    </xf>
    <xf numFmtId="164" fontId="7" fillId="10" borderId="5" xfId="0" applyNumberFormat="1" applyFont="1" applyFill="1" applyBorder="1" applyAlignment="1">
      <alignment horizontal="center"/>
    </xf>
    <xf numFmtId="164" fontId="7" fillId="10" borderId="7" xfId="0" applyNumberFormat="1" applyFont="1" applyFill="1" applyBorder="1" applyAlignment="1">
      <alignment horizontal="center"/>
    </xf>
    <xf numFmtId="2" fontId="30" fillId="10" borderId="27" xfId="0" applyNumberFormat="1" applyFont="1" applyFill="1" applyBorder="1" applyAlignment="1">
      <alignment horizontal="center"/>
    </xf>
    <xf numFmtId="0" fontId="35" fillId="10" borderId="55" xfId="0" applyFont="1" applyFill="1" applyBorder="1" applyAlignment="1">
      <alignment horizontal="center"/>
    </xf>
    <xf numFmtId="0" fontId="15" fillId="11" borderId="23" xfId="0" applyFont="1" applyFill="1" applyBorder="1" applyAlignment="1">
      <alignment horizontal="left"/>
    </xf>
    <xf numFmtId="0" fontId="13" fillId="0" borderId="24" xfId="0" applyFont="1" applyBorder="1" applyAlignment="1">
      <alignment horizontal="left"/>
    </xf>
    <xf numFmtId="0" fontId="13" fillId="0" borderId="25" xfId="0" applyFont="1" applyBorder="1" applyAlignment="1">
      <alignment horizontal="left"/>
    </xf>
    <xf numFmtId="166" fontId="24" fillId="11" borderId="23" xfId="0" applyNumberFormat="1" applyFont="1" applyFill="1" applyBorder="1" applyAlignment="1">
      <alignment horizontal="center"/>
    </xf>
    <xf numFmtId="0" fontId="25" fillId="11" borderId="25" xfId="0" applyFont="1" applyFill="1" applyBorder="1" applyAlignment="1"/>
    <xf numFmtId="164" fontId="16" fillId="10" borderId="5" xfId="0" applyNumberFormat="1" applyFont="1" applyFill="1" applyBorder="1" applyAlignment="1">
      <alignment horizontal="center"/>
    </xf>
    <xf numFmtId="164" fontId="16" fillId="10" borderId="7" xfId="0" applyNumberFormat="1" applyFont="1" applyFill="1" applyBorder="1" applyAlignment="1">
      <alignment horizontal="center"/>
    </xf>
    <xf numFmtId="164" fontId="7" fillId="10" borderId="14" xfId="0" applyNumberFormat="1" applyFont="1" applyFill="1" applyBorder="1" applyAlignment="1">
      <alignment horizontal="center"/>
    </xf>
    <xf numFmtId="164" fontId="16" fillId="10" borderId="14" xfId="0" applyNumberFormat="1" applyFont="1" applyFill="1" applyBorder="1" applyAlignment="1">
      <alignment horizontal="center"/>
    </xf>
    <xf numFmtId="164" fontId="16" fillId="10" borderId="39" xfId="0" applyNumberFormat="1" applyFont="1" applyFill="1" applyBorder="1" applyAlignment="1">
      <alignment horizontal="center"/>
    </xf>
    <xf numFmtId="164" fontId="7" fillId="10" borderId="8" xfId="0" applyNumberFormat="1" applyFont="1" applyFill="1" applyBorder="1" applyAlignment="1">
      <alignment horizontal="center"/>
    </xf>
    <xf numFmtId="0" fontId="35" fillId="10" borderId="31" xfId="0" applyFont="1" applyFill="1" applyBorder="1" applyAlignment="1">
      <alignment horizontal="center"/>
    </xf>
    <xf numFmtId="0" fontId="6" fillId="11" borderId="20" xfId="0" applyFont="1" applyFill="1" applyBorder="1" applyAlignment="1">
      <alignment horizontal="center" vertical="center"/>
    </xf>
    <xf numFmtId="0" fontId="0" fillId="0" borderId="16" xfId="0" applyBorder="1" applyAlignment="1">
      <alignment horizontal="center" vertical="center"/>
    </xf>
    <xf numFmtId="0" fontId="2" fillId="13" borderId="5" xfId="19" applyFont="1" applyFill="1" applyBorder="1" applyAlignment="1">
      <alignment horizontal="center"/>
    </xf>
    <xf numFmtId="0" fontId="2" fillId="13" borderId="41" xfId="19" applyFont="1" applyFill="1" applyBorder="1" applyAlignment="1">
      <alignment horizontal="center"/>
    </xf>
    <xf numFmtId="0" fontId="2" fillId="13" borderId="34" xfId="19" applyFont="1" applyFill="1" applyBorder="1" applyAlignment="1">
      <alignment horizontal="center"/>
    </xf>
    <xf numFmtId="0" fontId="2" fillId="13" borderId="19" xfId="19" applyFont="1" applyFill="1" applyBorder="1" applyAlignment="1">
      <alignment horizontal="center"/>
    </xf>
  </cellXfs>
  <cellStyles count="22">
    <cellStyle name="Hyperlink 2" xfId="1" xr:uid="{00000000-0005-0000-0000-000000000000}"/>
    <cellStyle name="Normal" xfId="0" builtinId="0"/>
    <cellStyle name="Normal 2" xfId="2" xr:uid="{00000000-0005-0000-0000-000002000000}"/>
    <cellStyle name="Normal 2 2" xfId="17" xr:uid="{00000000-0005-0000-0000-000003000000}"/>
    <cellStyle name="Normal 2 2 2" xfId="18" xr:uid="{00000000-0005-0000-0000-000004000000}"/>
    <cellStyle name="Normal 2 2 3" xfId="20" xr:uid="{BC96EB1D-9591-41BC-8915-EDED400FF233}"/>
    <cellStyle name="Normal 2 3" xfId="15" xr:uid="{00000000-0005-0000-0000-000005000000}"/>
    <cellStyle name="Normal 2 4" xfId="16" xr:uid="{00000000-0005-0000-0000-000006000000}"/>
    <cellStyle name="Normal 3" xfId="3" xr:uid="{00000000-0005-0000-0000-000007000000}"/>
    <cellStyle name="Normal 3 2" xfId="13" xr:uid="{00000000-0005-0000-0000-000008000000}"/>
    <cellStyle name="Normal 3 3" xfId="14" xr:uid="{00000000-0005-0000-0000-000009000000}"/>
    <cellStyle name="Normal 4" xfId="4" xr:uid="{00000000-0005-0000-0000-00000A000000}"/>
    <cellStyle name="Normal 5" xfId="5" xr:uid="{00000000-0005-0000-0000-00000B000000}"/>
    <cellStyle name="Normal_2007-134 run 1" xfId="21" xr:uid="{11732DBF-17AF-456F-91A8-6A6F8B9B2D9A}"/>
    <cellStyle name="Normal_2011-199 Run 1 Williams" xfId="6" xr:uid="{00000000-0005-0000-0000-00000C000000}"/>
    <cellStyle name="Normal_2011-199 Run 3 Newsome" xfId="7" xr:uid="{00000000-0005-0000-0000-00000D000000}"/>
    <cellStyle name="Normal_2012-033 run 2 newsome" xfId="8" xr:uid="{00000000-0005-0000-0000-00000F000000}"/>
    <cellStyle name="Normal_2012-033 Run 4 Newsome" xfId="9" xr:uid="{00000000-0005-0000-0000-000010000000}"/>
    <cellStyle name="Normal_EA MS run11" xfId="19" xr:uid="{892DF230-019E-4B09-BDA8-C62922F39E98}"/>
    <cellStyle name="Normal_EA MS run11_1" xfId="10" xr:uid="{00000000-0005-0000-0000-000011000000}"/>
    <cellStyle name="Normal_EA MS run11_1 2" xfId="11" xr:uid="{00000000-0005-0000-0000-000012000000}"/>
    <cellStyle name="Normal_Info1" xfId="12" xr:uid="{00000000-0005-0000-0000-000013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5F5C4"/>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76951738208742"/>
          <c:y val="0.10548566672298063"/>
          <c:w val="0.75077035872950526"/>
          <c:h val="0.7215219603851874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141674420892605"/>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1'!$D$61:$D$62</c:f>
              <c:numCache>
                <c:formatCode>0.000</c:formatCode>
                <c:ptCount val="2"/>
                <c:pt idx="0">
                  <c:v>-19.007799999999996</c:v>
                </c:pt>
                <c:pt idx="1">
                  <c:v>33.687249999999999</c:v>
                </c:pt>
              </c:numCache>
            </c:numRef>
          </c:xVal>
          <c:yVal>
            <c:numRef>
              <c:f>'Tray 1'!$E$61:$E$62</c:f>
              <c:numCache>
                <c:formatCode>0.000</c:formatCode>
                <c:ptCount val="2"/>
                <c:pt idx="0">
                  <c:v>-28.279</c:v>
                </c:pt>
                <c:pt idx="1">
                  <c:v>24.361999999999998</c:v>
                </c:pt>
              </c:numCache>
            </c:numRef>
          </c:yVal>
          <c:smooth val="0"/>
          <c:extLst>
            <c:ext xmlns:c16="http://schemas.microsoft.com/office/drawing/2014/chart" uri="{C3380CC4-5D6E-409C-BE32-E72D297353CC}">
              <c16:uniqueId val="{00000001-6805-483B-91F7-6C7B76ECCF9A}"/>
            </c:ext>
          </c:extLst>
        </c:ser>
        <c:dLbls>
          <c:showLegendKey val="0"/>
          <c:showVal val="0"/>
          <c:showCatName val="0"/>
          <c:showSerName val="0"/>
          <c:showPercent val="0"/>
          <c:showBubbleSize val="0"/>
        </c:dLbls>
        <c:axId val="382447088"/>
        <c:axId val="382447480"/>
      </c:scatterChart>
      <c:valAx>
        <c:axId val="382447088"/>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2447480"/>
        <c:crossesAt val="-35"/>
        <c:crossBetween val="midCat"/>
      </c:valAx>
      <c:valAx>
        <c:axId val="3824474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2447088"/>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84002712681787"/>
          <c:y val="0.11363661584831287"/>
          <c:w val="0.76852083490317236"/>
          <c:h val="0.70000155362560734"/>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9.7781466426859712E-2"/>
                  <c:y val="-0.12869975499190733"/>
                </c:manualLayout>
              </c:layout>
              <c:numFmt formatCode="General" sourceLinked="0"/>
              <c:spPr>
                <a:noFill/>
                <a:ln w="25400">
                  <a:noFill/>
                </a:ln>
              </c:spPr>
              <c:txPr>
                <a:bodyPr/>
                <a:lstStyle/>
                <a:p>
                  <a:pPr>
                    <a:defRPr sz="800" b="0" i="0" u="none" strike="noStrike" baseline="0">
                      <a:solidFill>
                        <a:srgbClr val="000000"/>
                      </a:solidFill>
                      <a:latin typeface="Arial"/>
                      <a:ea typeface="Arial"/>
                      <a:cs typeface="Arial"/>
                    </a:defRPr>
                  </a:pPr>
                  <a:endParaRPr lang="en-US"/>
                </a:p>
              </c:txPr>
            </c:trendlineLbl>
          </c:trendline>
          <c:xVal>
            <c:numRef>
              <c:f>'Tray 1'!$D$42:$D$43</c:f>
              <c:numCache>
                <c:formatCode>0.000</c:formatCode>
                <c:ptCount val="2"/>
                <c:pt idx="0">
                  <c:v>-1.9570000000000001</c:v>
                </c:pt>
                <c:pt idx="1">
                  <c:v>30.633249999999997</c:v>
                </c:pt>
              </c:numCache>
            </c:numRef>
          </c:xVal>
          <c:yVal>
            <c:numRef>
              <c:f>'Tray 1'!$E$42:$E$43</c:f>
              <c:numCache>
                <c:formatCode>0.000</c:formatCode>
                <c:ptCount val="2"/>
                <c:pt idx="0">
                  <c:v>-4.6159999999999997</c:v>
                </c:pt>
                <c:pt idx="1">
                  <c:v>27.888000000000002</c:v>
                </c:pt>
              </c:numCache>
            </c:numRef>
          </c:yVal>
          <c:smooth val="0"/>
          <c:extLst>
            <c:ext xmlns:c16="http://schemas.microsoft.com/office/drawing/2014/chart" uri="{C3380CC4-5D6E-409C-BE32-E72D297353CC}">
              <c16:uniqueId val="{00000001-36BD-44E1-8F3B-F712391B187C}"/>
            </c:ext>
          </c:extLst>
        </c:ser>
        <c:dLbls>
          <c:showLegendKey val="0"/>
          <c:showVal val="0"/>
          <c:showCatName val="0"/>
          <c:showSerName val="0"/>
          <c:showPercent val="0"/>
          <c:showBubbleSize val="0"/>
        </c:dLbls>
        <c:axId val="382448264"/>
        <c:axId val="382448656"/>
      </c:scatterChart>
      <c:valAx>
        <c:axId val="382448264"/>
        <c:scaling>
          <c:orientation val="minMax"/>
        </c:scaling>
        <c:delete val="0"/>
        <c:axPos val="b"/>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2448656"/>
        <c:crossesAt val="-35"/>
        <c:crossBetween val="midCat"/>
      </c:valAx>
      <c:valAx>
        <c:axId val="3824486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82448264"/>
        <c:crossesAt val="-35"/>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N</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1'!$F$2:$F$4</c:f>
              <c:numCache>
                <c:formatCode>General</c:formatCode>
                <c:ptCount val="3"/>
                <c:pt idx="0">
                  <c:v>21.248999999999999</c:v>
                </c:pt>
                <c:pt idx="1">
                  <c:v>52.54</c:v>
                </c:pt>
                <c:pt idx="2">
                  <c:v>158.92099999999999</c:v>
                </c:pt>
              </c:numCache>
            </c:numRef>
          </c:xVal>
          <c:yVal>
            <c:numRef>
              <c:f>'% Calc 1'!$H$2:$H$4</c:f>
              <c:numCache>
                <c:formatCode>General</c:formatCode>
                <c:ptCount val="3"/>
                <c:pt idx="0">
                  <c:v>3.8936800000000001E-2</c:v>
                </c:pt>
                <c:pt idx="1">
                  <c:v>9.5580800000000007E-2</c:v>
                </c:pt>
                <c:pt idx="2">
                  <c:v>0.28636159999999999</c:v>
                </c:pt>
              </c:numCache>
            </c:numRef>
          </c:yVal>
          <c:smooth val="0"/>
          <c:extLst>
            <c:ext xmlns:c16="http://schemas.microsoft.com/office/drawing/2014/chart" uri="{C3380CC4-5D6E-409C-BE32-E72D297353CC}">
              <c16:uniqueId val="{00000001-DC71-4679-9CFF-4939CEF15BE1}"/>
            </c:ext>
          </c:extLst>
        </c:ser>
        <c:dLbls>
          <c:showLegendKey val="0"/>
          <c:showVal val="0"/>
          <c:showCatName val="0"/>
          <c:showSerName val="0"/>
          <c:showPercent val="0"/>
          <c:showBubbleSize val="0"/>
        </c:dLbls>
        <c:axId val="382443560"/>
        <c:axId val="382443952"/>
      </c:scatterChart>
      <c:valAx>
        <c:axId val="382443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82443952"/>
        <c:crosses val="autoZero"/>
        <c:crossBetween val="midCat"/>
      </c:valAx>
      <c:valAx>
        <c:axId val="38244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N</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82443560"/>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mg C</a:t>
            </a:r>
          </a:p>
        </c:rich>
      </c:tx>
      <c:overlay val="0"/>
      <c:spPr>
        <a:noFill/>
        <a:ln w="25400">
          <a:noFill/>
        </a:ln>
      </c:spPr>
    </c:title>
    <c:autoTitleDeleted val="0"/>
    <c:plotArea>
      <c:layout/>
      <c:scatterChart>
        <c:scatterStyle val="lineMarker"/>
        <c:varyColors val="0"/>
        <c:ser>
          <c:idx val="0"/>
          <c:order val="0"/>
          <c:spPr>
            <a:ln w="28575">
              <a:noFill/>
            </a:ln>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0.000000" sourceLinked="0"/>
              <c:spPr>
                <a:noFill/>
                <a:ln w="25400">
                  <a:noFill/>
                </a:ln>
              </c:spPr>
              <c:txPr>
                <a:bodyPr/>
                <a:lstStyle/>
                <a:p>
                  <a:pPr>
                    <a:defRPr sz="900" b="0" i="0" u="none" strike="noStrike" baseline="0">
                      <a:solidFill>
                        <a:srgbClr val="333333"/>
                      </a:solidFill>
                      <a:latin typeface="Calibri"/>
                      <a:ea typeface="Calibri"/>
                      <a:cs typeface="Calibri"/>
                    </a:defRPr>
                  </a:pPr>
                  <a:endParaRPr lang="en-US"/>
                </a:p>
              </c:txPr>
            </c:trendlineLbl>
          </c:trendline>
          <c:xVal>
            <c:numRef>
              <c:f>'% Calc 1'!$G$2:$G$4</c:f>
              <c:numCache>
                <c:formatCode>General</c:formatCode>
                <c:ptCount val="3"/>
                <c:pt idx="0">
                  <c:v>55.167999999999999</c:v>
                </c:pt>
                <c:pt idx="1">
                  <c:v>138.31</c:v>
                </c:pt>
                <c:pt idx="2">
                  <c:v>421.98500000000001</c:v>
                </c:pt>
              </c:numCache>
            </c:numRef>
          </c:xVal>
          <c:yVal>
            <c:numRef>
              <c:f>'% Calc 1'!$I$2:$I$4</c:f>
              <c:numCache>
                <c:formatCode>General</c:formatCode>
                <c:ptCount val="3"/>
                <c:pt idx="0">
                  <c:v>0.1669129</c:v>
                </c:pt>
                <c:pt idx="1">
                  <c:v>0.4097324</c:v>
                </c:pt>
                <c:pt idx="2">
                  <c:v>1.2275648000000001</c:v>
                </c:pt>
              </c:numCache>
            </c:numRef>
          </c:yVal>
          <c:smooth val="0"/>
          <c:extLst>
            <c:ext xmlns:c16="http://schemas.microsoft.com/office/drawing/2014/chart" uri="{C3380CC4-5D6E-409C-BE32-E72D297353CC}">
              <c16:uniqueId val="{00000001-987D-4979-9F97-31A9945C8010}"/>
            </c:ext>
          </c:extLst>
        </c:ser>
        <c:dLbls>
          <c:showLegendKey val="0"/>
          <c:showVal val="0"/>
          <c:showCatName val="0"/>
          <c:showSerName val="0"/>
          <c:showPercent val="0"/>
          <c:showBubbleSize val="0"/>
        </c:dLbls>
        <c:axId val="382444736"/>
        <c:axId val="382445128"/>
      </c:scatterChart>
      <c:valAx>
        <c:axId val="382444736"/>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Area All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82445128"/>
        <c:crosses val="autoZero"/>
        <c:crossBetween val="midCat"/>
      </c:valAx>
      <c:valAx>
        <c:axId val="38244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000" b="0" i="0" u="none" strike="noStrike" baseline="0">
                    <a:solidFill>
                      <a:srgbClr val="333333"/>
                    </a:solidFill>
                    <a:latin typeface="Calibri"/>
                    <a:ea typeface="Calibri"/>
                    <a:cs typeface="Calibri"/>
                  </a:defRPr>
                </a:pPr>
                <a:r>
                  <a:rPr lang="en-US"/>
                  <a:t>mg Known C</a:t>
                </a:r>
              </a:p>
            </c:rich>
          </c:tx>
          <c:overlay val="0"/>
          <c:spPr>
            <a:noFill/>
            <a:ln w="25400">
              <a:noFill/>
            </a:ln>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vert="horz"/>
          <a:lstStyle/>
          <a:p>
            <a:pPr>
              <a:defRPr sz="900" b="0" i="0" u="none" strike="noStrike" baseline="0">
                <a:solidFill>
                  <a:srgbClr val="333333"/>
                </a:solidFill>
                <a:latin typeface="Calibri"/>
                <a:ea typeface="Calibri"/>
                <a:cs typeface="Calibri"/>
              </a:defRPr>
            </a:pPr>
            <a:endParaRPr lang="en-US"/>
          </a:p>
        </c:txPr>
        <c:crossAx val="382444736"/>
        <c:crosses val="autoZero"/>
        <c:crossBetween val="midCat"/>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152401</xdr:rowOff>
    </xdr:from>
    <xdr:to>
      <xdr:col>10</xdr:col>
      <xdr:colOff>19050</xdr:colOff>
      <xdr:row>13</xdr:row>
      <xdr:rowOff>180975</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0" y="1676401"/>
          <a:ext cx="10325100" cy="981074"/>
        </a:xfrm>
        <a:prstGeom prst="rect">
          <a:avLst/>
        </a:prstGeom>
        <a:solidFill>
          <a:srgbClr val="9A9779"/>
        </a:solid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0</xdr:col>
      <xdr:colOff>483627</xdr:colOff>
      <xdr:row>9</xdr:row>
      <xdr:rowOff>76200</xdr:rowOff>
    </xdr:from>
    <xdr:to>
      <xdr:col>1</xdr:col>
      <xdr:colOff>161925</xdr:colOff>
      <xdr:row>13</xdr:row>
      <xdr:rowOff>180975</xdr:rowOff>
    </xdr:to>
    <xdr:pic>
      <xdr:nvPicPr>
        <xdr:cNvPr id="61058" name="Picture 2">
          <a:extLst>
            <a:ext uri="{FF2B5EF4-FFF2-40B4-BE49-F238E27FC236}">
              <a16:creationId xmlns:a16="http://schemas.microsoft.com/office/drawing/2014/main" id="{00000000-0008-0000-0000-000082EE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11343" t="4256" r="11411" b="34042"/>
        <a:stretch>
          <a:fillRect/>
        </a:stretch>
      </xdr:blipFill>
      <xdr:spPr bwMode="auto">
        <a:xfrm>
          <a:off x="483627" y="1790700"/>
          <a:ext cx="1164198"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1028699</xdr:colOff>
      <xdr:row>8</xdr:row>
      <xdr:rowOff>142875</xdr:rowOff>
    </xdr:from>
    <xdr:to>
      <xdr:col>8</xdr:col>
      <xdr:colOff>723900</xdr:colOff>
      <xdr:row>13</xdr:row>
      <xdr:rowOff>171450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bwMode="auto">
        <a:xfrm>
          <a:off x="1619249" y="1666875"/>
          <a:ext cx="7239001"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0">
              <a:solidFill>
                <a:srgbClr val="8F2E00"/>
              </a:solidFill>
              <a:latin typeface="Century Schoolbook" pitchFamily="18" charset="0"/>
            </a:rPr>
            <a:t>Stable Isotope</a:t>
          </a:r>
          <a:r>
            <a:rPr lang="en-US" sz="3600" b="0" baseline="0">
              <a:solidFill>
                <a:srgbClr val="8F2E00"/>
              </a:solidFill>
              <a:latin typeface="Century Schoolbook" pitchFamily="18" charset="0"/>
            </a:rPr>
            <a:t> Facility</a:t>
          </a:r>
        </a:p>
      </xdr:txBody>
    </xdr:sp>
    <xdr:clientData/>
  </xdr:twoCellAnchor>
  <xdr:twoCellAnchor editAs="oneCell">
    <xdr:from>
      <xdr:col>0</xdr:col>
      <xdr:colOff>9525</xdr:colOff>
      <xdr:row>0</xdr:row>
      <xdr:rowOff>9525</xdr:rowOff>
    </xdr:from>
    <xdr:to>
      <xdr:col>10</xdr:col>
      <xdr:colOff>19050</xdr:colOff>
      <xdr:row>12</xdr:row>
      <xdr:rowOff>21581</xdr:rowOff>
    </xdr:to>
    <xdr:pic>
      <xdr:nvPicPr>
        <xdr:cNvPr id="61060" name="Picture 1">
          <a:extLst>
            <a:ext uri="{FF2B5EF4-FFF2-40B4-BE49-F238E27FC236}">
              <a16:creationId xmlns:a16="http://schemas.microsoft.com/office/drawing/2014/main" id="{00000000-0008-0000-0000-000084EE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25" y="9525"/>
          <a:ext cx="10382250" cy="229805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66674</xdr:rowOff>
    </xdr:from>
    <xdr:to>
      <xdr:col>9</xdr:col>
      <xdr:colOff>438149</xdr:colOff>
      <xdr:row>52</xdr:row>
      <xdr:rowOff>95250</xdr:rowOff>
    </xdr:to>
    <xdr:sp macro="" textlink="">
      <xdr:nvSpPr>
        <xdr:cNvPr id="2" name="TextBox 1">
          <a:extLst>
            <a:ext uri="{FF2B5EF4-FFF2-40B4-BE49-F238E27FC236}">
              <a16:creationId xmlns:a16="http://schemas.microsoft.com/office/drawing/2014/main" id="{00000000-0008-0000-0200-000004000000}"/>
            </a:ext>
          </a:extLst>
        </xdr:cNvPr>
        <xdr:cNvSpPr txBox="1"/>
      </xdr:nvSpPr>
      <xdr:spPr bwMode="auto">
        <a:xfrm>
          <a:off x="38100" y="66674"/>
          <a:ext cx="9772649" cy="8486776"/>
        </a:xfrm>
        <a:prstGeom prst="rect">
          <a:avLst/>
        </a:prstGeom>
        <a:solidFill>
          <a:srgbClr val="F5F5C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200" b="1">
            <a:solidFill>
              <a:schemeClr val="bg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endParaRPr lang="en-US" sz="2000" b="1" u="none">
            <a:solidFill>
              <a:schemeClr val="tx1"/>
            </a:solidFill>
            <a:latin typeface="Times New Roman" pitchFamily="18" charset="0"/>
            <a:cs typeface="Times New Roman" pitchFamily="18" charset="0"/>
          </a:endParaRPr>
        </a:p>
        <a:p>
          <a:r>
            <a:rPr lang="en-US" sz="2000" b="1" u="none">
              <a:solidFill>
                <a:schemeClr val="tx1"/>
              </a:solidFill>
              <a:latin typeface="Times New Roman" pitchFamily="18" charset="0"/>
              <a:cs typeface="Times New Roman" pitchFamily="18" charset="0"/>
            </a:rPr>
            <a:t>Principal of operation</a:t>
          </a:r>
          <a:endParaRPr lang="en-US" sz="1200" b="1">
            <a:solidFill>
              <a:schemeClr val="tx1"/>
            </a:solidFill>
            <a:latin typeface="Times New Roman" pitchFamily="18" charset="0"/>
            <a:cs typeface="Times New Roman" pitchFamily="18" charset="0"/>
          </a:endParaRPr>
        </a:p>
        <a:p>
          <a:r>
            <a:rPr lang="en-US" sz="1100" b="1">
              <a:solidFill>
                <a:schemeClr val="dk1"/>
              </a:solidFill>
              <a:effectLst/>
              <a:latin typeface="+mn-lt"/>
              <a:ea typeface="+mn-ea"/>
              <a:cs typeface="+mn-cs"/>
            </a:rPr>
            <a:t>●</a:t>
          </a:r>
          <a:r>
            <a:rPr lang="en-US" sz="1200" b="1">
              <a:solidFill>
                <a:schemeClr val="dk1"/>
              </a:solidFill>
              <a:effectLst/>
              <a:latin typeface="Times New Roman" panose="02020603050405020304" pitchFamily="18" charset="0"/>
              <a:ea typeface="+mn-ea"/>
              <a:cs typeface="Times New Roman" panose="02020603050405020304" pitchFamily="18" charset="0"/>
            </a:rPr>
            <a:t>The Finnigan DeltaPlus XP is run in continuous flow mode and connected to a Costech 4010 elemental analyzer via a Finnigan ConFlo III interface.</a:t>
          </a:r>
          <a:endParaRPr lang="en-US" sz="1200">
            <a:effectLst/>
            <a:latin typeface="Times New Roman" panose="02020603050405020304" pitchFamily="18" charset="0"/>
            <a:cs typeface="Times New Roman" panose="02020603050405020304" pitchFamily="18" charset="0"/>
          </a:endParaRPr>
        </a:p>
        <a:p>
          <a:pPr eaLnBrk="1" fontAlgn="auto" latinLnBrk="0" hangingPunct="1"/>
          <a:r>
            <a:rPr lang="en-US" sz="1200" b="1">
              <a:solidFill>
                <a:schemeClr val="dk1"/>
              </a:solidFill>
              <a:effectLst/>
              <a:latin typeface="Times New Roman" panose="02020603050405020304" pitchFamily="18" charset="0"/>
              <a:ea typeface="+mn-ea"/>
              <a:cs typeface="Times New Roman" panose="02020603050405020304" pitchFamily="18" charset="0"/>
            </a:rPr>
            <a:t>●The Finnigan Delta</a:t>
          </a:r>
          <a:r>
            <a:rPr lang="en-US" sz="1200" b="1" baseline="0">
              <a:solidFill>
                <a:schemeClr val="dk1"/>
              </a:solidFill>
              <a:effectLst/>
              <a:latin typeface="Times New Roman" panose="02020603050405020304" pitchFamily="18" charset="0"/>
              <a:ea typeface="+mn-ea"/>
              <a:cs typeface="Times New Roman" panose="02020603050405020304" pitchFamily="18" charset="0"/>
            </a:rPr>
            <a:t> V</a:t>
          </a:r>
          <a:r>
            <a:rPr lang="en-US" sz="1200" b="1">
              <a:solidFill>
                <a:schemeClr val="dk1"/>
              </a:solidFill>
              <a:effectLst/>
              <a:latin typeface="Times New Roman" panose="02020603050405020304" pitchFamily="18" charset="0"/>
              <a:ea typeface="+mn-ea"/>
              <a:cs typeface="Times New Roman" panose="02020603050405020304" pitchFamily="18" charset="0"/>
            </a:rPr>
            <a:t> is run in continuous flow mode and connected to either a</a:t>
          </a:r>
          <a:r>
            <a:rPr lang="en-US" sz="1200" b="1" baseline="0">
              <a:solidFill>
                <a:schemeClr val="dk1"/>
              </a:solidFill>
              <a:effectLst/>
              <a:latin typeface="Times New Roman" panose="02020603050405020304" pitchFamily="18" charset="0"/>
              <a:ea typeface="+mn-ea"/>
              <a:cs typeface="Times New Roman" panose="02020603050405020304" pitchFamily="18" charset="0"/>
            </a:rPr>
            <a:t> Carlo Erba 1110 or </a:t>
          </a:r>
          <a:r>
            <a:rPr lang="en-US" sz="1200" b="1">
              <a:solidFill>
                <a:schemeClr val="dk1"/>
              </a:solidFill>
              <a:effectLst/>
              <a:latin typeface="Times New Roman" panose="02020603050405020304" pitchFamily="18" charset="0"/>
              <a:ea typeface="+mn-ea"/>
              <a:cs typeface="Times New Roman" panose="02020603050405020304" pitchFamily="18" charset="0"/>
            </a:rPr>
            <a:t>a Thermo Flash isolink elemental analyzer via a Finnigan ConFlo IV interface.</a:t>
          </a:r>
          <a:endParaRPr lang="en-US" sz="1200">
            <a:effectLst/>
            <a:latin typeface="Times New Roman" panose="02020603050405020304" pitchFamily="18" charset="0"/>
            <a:cs typeface="Times New Roman" panose="02020603050405020304" pitchFamily="18" charset="0"/>
          </a:endParaRPr>
        </a:p>
        <a:p>
          <a:r>
            <a:rPr lang="en-US" sz="1200" b="1">
              <a:solidFill>
                <a:schemeClr val="tx1"/>
              </a:solidFill>
              <a:latin typeface="Times New Roman" pitchFamily="18" charset="0"/>
              <a:cs typeface="Times New Roman" pitchFamily="18" charset="0"/>
            </a:rPr>
            <a:t>●A sample contained within a tin capsule is dropped into a combustion reactor held at 1020°C. For nitrogen and carbon analysis, the combustion reactor contains chromium oxide for oxidation and silvered cobaltous/cobaltic oxide for removal of sulfur. When the tin capsule is exposed to a gas flow temporarily enriched with ultra-high purity oxygen (25-30 mL min-1), flash combustion occurs which raises the temperature of the sample to &gt;1700°C. The encapsulated sample, depending on its composition, combusts generating one or more of these gases: N2, NxOx, CO2, and H2O. The reduction reactor contains reduced copper wires for the reduction of nitrogen oxides to N2 and the removal of excess O2.  An adsorption trap containing magnesium perchlorate removes the H2O. The remaining N2 and CO2 gases travel through a Porapak Q chromatographic column (80-100 mL min-1 at 50˚C) as the carrier gas and then moves to the ConFlo III open-split interface.   </a:t>
          </a:r>
        </a:p>
        <a:p>
          <a:r>
            <a:rPr lang="en-US" sz="1200" b="1">
              <a:solidFill>
                <a:schemeClr val="tx1"/>
              </a:solidFill>
              <a:latin typeface="Times New Roman" pitchFamily="18" charset="0"/>
              <a:cs typeface="Times New Roman" pitchFamily="18" charset="0"/>
            </a:rPr>
            <a:t>●The gas then moves through the ConFlo III to the Finnigan DeltaPlus XP mass spectrometer.  Reference gases are pulsed by the ConFlo III into the mass spectrometer for proper mass balance.</a:t>
          </a: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QA/QC</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Quality assessment of carbon and nitrogen isotope composition of solids is based on the standard uncertainty of the known value of the secondary laboratory reference material calculated on multiple analyses.  For carbon isotope composition, if the standard uncertainty is greater than 0.15‰, the unknowns are re-analyzed (until the 2-sigma expanded standard uncertainty of the result is better than 0.3‰).  The carbon isotopic composition is reported in per mil relative to VPDB scale such that USGS40 glutamic acid, USGS41 glutamic acid, and NIST 8542 sucrose ANU, respectively are -26.24‰, +37.76‰, and -10.05‰.  For nitrogen isotope ratio composition, if the standard uncertainty is greater than 0.2‰, the unknowns are re-analyzed (until the 2-sigma expanded standard uncertainty of the result is better than 0.4‰).  The nitrogen isotopic composition is reported in per mil relative to nitrogen in air on a scale such that USGS40 glutamic acid, USGS41 glutamic acid, and NIST8549 potassium nitrate, respectively are -4.52‰, +47.57‰, and 4.36‰.</a:t>
          </a:r>
          <a:endParaRPr lang="en-US" sz="1200" b="1">
            <a:solidFill>
              <a:schemeClr val="tx1"/>
            </a:solidFill>
            <a:effectLst/>
            <a:latin typeface="Times New Roman" pitchFamily="18" charset="0"/>
            <a:cs typeface="Times New Roman" pitchFamily="18" charset="0"/>
          </a:endParaRPr>
        </a:p>
        <a:p>
          <a:endParaRPr lang="en-US" sz="1200" b="1">
            <a:solidFill>
              <a:schemeClr val="tx1"/>
            </a:solidFill>
            <a:latin typeface="Times New Roman" pitchFamily="18" charset="0"/>
            <a:cs typeface="Times New Roman" pitchFamily="18" charset="0"/>
          </a:endParaRPr>
        </a:p>
        <a:p>
          <a:r>
            <a:rPr lang="en-US" sz="2000" b="1">
              <a:solidFill>
                <a:schemeClr val="tx1"/>
              </a:solidFill>
              <a:effectLst/>
              <a:latin typeface="Times New Roman" pitchFamily="18" charset="0"/>
              <a:ea typeface="+mn-ea"/>
              <a:cs typeface="Times New Roman" pitchFamily="18" charset="0"/>
            </a:rPr>
            <a:t>Normalization </a:t>
          </a:r>
          <a:endParaRPr lang="en-US" sz="20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Whenever isotopic analyses are performed, reference materials must be included with the unknowns.  In general two ‘bracketing’ reference materials should be used for correcting purposes.  These reference materials ideally would be similar in chemical complexity to the unknowns but have very different isotopic compositions.  Using two such reference materials, you can generate two linear equations, one for each referenece material.  Since these linear equations will have the same slope and intercept, combining the two equations will generate a single linear equation that can be used to correct the unknowns.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The linear equation is derived as follows:</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Slope (m):  m=[</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Intercept (b):  b=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Normalization equation:</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SA-COR  =  m* </a:t>
          </a:r>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b</a:t>
          </a:r>
          <a:endParaRPr lang="en-US" sz="1200" b="1">
            <a:solidFill>
              <a:schemeClr val="tx1"/>
            </a:solidFill>
            <a:effectLst/>
            <a:latin typeface="Times New Roman" pitchFamily="18" charset="0"/>
            <a:cs typeface="Times New Roman" pitchFamily="18" charset="0"/>
          </a:endParaRPr>
        </a:p>
        <a:p>
          <a:r>
            <a:rPr lang="en-US" sz="1200" b="1">
              <a:solidFill>
                <a:schemeClr val="tx1"/>
              </a:solidFill>
              <a:effectLst/>
              <a:latin typeface="Times New Roman" pitchFamily="18" charset="0"/>
              <a:ea typeface="+mn-ea"/>
              <a:cs typeface="Times New Roman" pitchFamily="18" charset="0"/>
            </a:rPr>
            <a:t>Where: </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1-known = the accepted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2-known = the accepted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1-measured = the measured delta value of reference material 1</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RM 2-measured = the measured delta value of reference material 2</a:t>
          </a:r>
          <a:endParaRPr lang="en-US" sz="1200" b="1">
            <a:solidFill>
              <a:schemeClr val="tx1"/>
            </a:solidFill>
            <a:effectLst/>
            <a:latin typeface="Times New Roman" pitchFamily="18" charset="0"/>
            <a:cs typeface="Times New Roman" pitchFamily="18" charset="0"/>
          </a:endParaRPr>
        </a:p>
        <a:p>
          <a:r>
            <a:rPr lang="el-GR" sz="1200" b="1">
              <a:solidFill>
                <a:schemeClr val="tx1"/>
              </a:solidFill>
              <a:effectLst/>
              <a:latin typeface="Times New Roman" pitchFamily="18" charset="0"/>
              <a:ea typeface="+mn-ea"/>
              <a:cs typeface="Times New Roman" pitchFamily="18" charset="0"/>
            </a:rPr>
            <a:t>δ</a:t>
          </a:r>
          <a:r>
            <a:rPr lang="en-US" sz="1200" b="1">
              <a:solidFill>
                <a:schemeClr val="tx1"/>
              </a:solidFill>
              <a:effectLst/>
              <a:latin typeface="Times New Roman" pitchFamily="18" charset="0"/>
              <a:ea typeface="+mn-ea"/>
              <a:cs typeface="Times New Roman" pitchFamily="18" charset="0"/>
            </a:rPr>
            <a:t>SA-measured = measured delta value of sample</a:t>
          </a:r>
          <a:endParaRPr lang="en-US" sz="1200" b="1">
            <a:solidFill>
              <a:schemeClr val="tx1"/>
            </a:solidFill>
            <a:effectLst/>
            <a:latin typeface="Times New Roman" pitchFamily="18" charset="0"/>
            <a:cs typeface="Times New Roman" pitchFamily="18" charset="0"/>
          </a:endParaRPr>
        </a:p>
        <a:p>
          <a:r>
            <a:rPr lang="el-GR" sz="1100" b="1">
              <a:solidFill>
                <a:schemeClr val="tx1"/>
              </a:solidFill>
              <a:effectLst/>
              <a:latin typeface="Times New Roman" pitchFamily="18" charset="0"/>
              <a:ea typeface="+mn-ea"/>
              <a:cs typeface="Times New Roman" pitchFamily="18" charset="0"/>
            </a:rPr>
            <a:t>δ</a:t>
          </a:r>
          <a:r>
            <a:rPr lang="en-US" sz="1100" b="1">
              <a:solidFill>
                <a:schemeClr val="tx1"/>
              </a:solidFill>
              <a:effectLst/>
              <a:latin typeface="Times New Roman" pitchFamily="18" charset="0"/>
              <a:ea typeface="+mn-ea"/>
              <a:cs typeface="Times New Roman" pitchFamily="18" charset="0"/>
            </a:rPr>
            <a:t>SA-COR = corrected delta value of sample</a:t>
          </a:r>
          <a:endParaRPr lang="en-US" sz="1200" b="1">
            <a:solidFill>
              <a:schemeClr val="tx1"/>
            </a:solidFill>
            <a:latin typeface="Times New Roman" pitchFamily="18" charset="0"/>
            <a:cs typeface="Times New Roman" pitchFamily="18" charset="0"/>
          </a:endParaRPr>
        </a:p>
      </xdr:txBody>
    </xdr:sp>
    <xdr:clientData/>
  </xdr:twoCellAnchor>
  <xdr:oneCellAnchor>
    <xdr:from>
      <xdr:col>0</xdr:col>
      <xdr:colOff>47625</xdr:colOff>
      <xdr:row>0</xdr:row>
      <xdr:rowOff>76199</xdr:rowOff>
    </xdr:from>
    <xdr:ext cx="9915525" cy="542925"/>
    <xdr:sp macro="" textlink="">
      <xdr:nvSpPr>
        <xdr:cNvPr id="3" name="TextBox 2">
          <a:extLst>
            <a:ext uri="{FF2B5EF4-FFF2-40B4-BE49-F238E27FC236}">
              <a16:creationId xmlns:a16="http://schemas.microsoft.com/office/drawing/2014/main" id="{00000000-0008-0000-0200-000009000000}"/>
            </a:ext>
          </a:extLst>
        </xdr:cNvPr>
        <xdr:cNvSpPr txBox="1"/>
      </xdr:nvSpPr>
      <xdr:spPr>
        <a:xfrm>
          <a:off x="47625" y="76199"/>
          <a:ext cx="9915525" cy="542925"/>
        </a:xfrm>
        <a:prstGeom prst="rect">
          <a:avLst/>
        </a:prstGeom>
        <a:solidFill>
          <a:srgbClr val="9A9779"/>
        </a:solidFill>
        <a:ln w="57150"/>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b="1" baseline="30000">
              <a:solidFill>
                <a:srgbClr val="8F2E00"/>
              </a:solidFill>
              <a:effectLst/>
              <a:latin typeface="+mn-lt"/>
              <a:ea typeface="+mn-ea"/>
              <a:cs typeface="+mn-cs"/>
            </a:rPr>
            <a:t>13</a:t>
          </a:r>
          <a:r>
            <a:rPr lang="en-US" sz="2400" b="1" baseline="0">
              <a:solidFill>
                <a:srgbClr val="8F2E00"/>
              </a:solidFill>
              <a:effectLst/>
              <a:latin typeface="+mn-lt"/>
              <a:ea typeface="+mn-ea"/>
              <a:cs typeface="+mn-cs"/>
            </a:rPr>
            <a:t>C and </a:t>
          </a:r>
          <a:r>
            <a:rPr lang="en-US" sz="2400" b="1" baseline="30000">
              <a:solidFill>
                <a:srgbClr val="8F2E00"/>
              </a:solidFill>
              <a:effectLst/>
              <a:latin typeface="+mn-lt"/>
              <a:ea typeface="+mn-ea"/>
              <a:cs typeface="+mn-cs"/>
            </a:rPr>
            <a:t>15</a:t>
          </a:r>
          <a:r>
            <a:rPr lang="en-US" sz="2400" b="1" baseline="0">
              <a:solidFill>
                <a:srgbClr val="8F2E00"/>
              </a:solidFill>
              <a:effectLst/>
              <a:latin typeface="+mn-lt"/>
              <a:ea typeface="+mn-ea"/>
              <a:cs typeface="+mn-cs"/>
            </a:rPr>
            <a:t>N analyses of solids</a:t>
          </a:r>
          <a:endParaRPr lang="en-US" sz="2400" baseline="0">
            <a:solidFill>
              <a:srgbClr val="8F2E00"/>
            </a:solidFill>
            <a:effectLst/>
          </a:endParaRPr>
        </a:p>
        <a:p>
          <a:endParaRPr lang="en-US" sz="1100"/>
        </a:p>
      </xdr:txBody>
    </xdr:sp>
    <xdr:clientData/>
  </xdr:oneCellAnchor>
  <xdr:twoCellAnchor editAs="oneCell">
    <xdr:from>
      <xdr:col>0</xdr:col>
      <xdr:colOff>114300</xdr:colOff>
      <xdr:row>52</xdr:row>
      <xdr:rowOff>104775</xdr:rowOff>
    </xdr:from>
    <xdr:to>
      <xdr:col>1</xdr:col>
      <xdr:colOff>4610100</xdr:colOff>
      <xdr:row>95</xdr:row>
      <xdr:rowOff>104775</xdr:rowOff>
    </xdr:to>
    <xdr:pic>
      <xdr:nvPicPr>
        <xdr:cNvPr id="4" name="Picture 1">
          <a:extLst>
            <a:ext uri="{FF2B5EF4-FFF2-40B4-BE49-F238E27FC236}">
              <a16:creationId xmlns:a16="http://schemas.microsoft.com/office/drawing/2014/main" id="{00000000-0008-0000-0200-000099C40B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8562975"/>
          <a:ext cx="5086350" cy="7258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285750</xdr:colOff>
      <xdr:row>58</xdr:row>
      <xdr:rowOff>66675</xdr:rowOff>
    </xdr:from>
    <xdr:to>
      <xdr:col>10</xdr:col>
      <xdr:colOff>504825</xdr:colOff>
      <xdr:row>72</xdr:row>
      <xdr:rowOff>57150</xdr:rowOff>
    </xdr:to>
    <xdr:graphicFrame macro="">
      <xdr:nvGraphicFramePr>
        <xdr:cNvPr id="2" name="Chart 1">
          <a:extLst>
            <a:ext uri="{FF2B5EF4-FFF2-40B4-BE49-F238E27FC236}">
              <a16:creationId xmlns:a16="http://schemas.microsoft.com/office/drawing/2014/main" id="{02FB3A18-744D-47F1-9E10-49A2152EA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95250</xdr:colOff>
      <xdr:row>40</xdr:row>
      <xdr:rowOff>28575</xdr:rowOff>
    </xdr:from>
    <xdr:to>
      <xdr:col>10</xdr:col>
      <xdr:colOff>304800</xdr:colOff>
      <xdr:row>53</xdr:row>
      <xdr:rowOff>19050</xdr:rowOff>
    </xdr:to>
    <xdr:graphicFrame macro="">
      <xdr:nvGraphicFramePr>
        <xdr:cNvPr id="3" name="Chart 2">
          <a:extLst>
            <a:ext uri="{FF2B5EF4-FFF2-40B4-BE49-F238E27FC236}">
              <a16:creationId xmlns:a16="http://schemas.microsoft.com/office/drawing/2014/main" id="{796136AB-8827-4DB0-9333-9CA57FB8F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390525</xdr:colOff>
      <xdr:row>0</xdr:row>
      <xdr:rowOff>76200</xdr:rowOff>
    </xdr:from>
    <xdr:to>
      <xdr:col>21</xdr:col>
      <xdr:colOff>85725</xdr:colOff>
      <xdr:row>17</xdr:row>
      <xdr:rowOff>66675</xdr:rowOff>
    </xdr:to>
    <xdr:graphicFrame macro="">
      <xdr:nvGraphicFramePr>
        <xdr:cNvPr id="2" name="Chart 1">
          <a:extLst>
            <a:ext uri="{FF2B5EF4-FFF2-40B4-BE49-F238E27FC236}">
              <a16:creationId xmlns:a16="http://schemas.microsoft.com/office/drawing/2014/main" id="{B827E852-5477-4B01-863B-6326E9E77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381000</xdr:colOff>
      <xdr:row>19</xdr:row>
      <xdr:rowOff>28575</xdr:rowOff>
    </xdr:from>
    <xdr:to>
      <xdr:col>21</xdr:col>
      <xdr:colOff>76200</xdr:colOff>
      <xdr:row>36</xdr:row>
      <xdr:rowOff>19050</xdr:rowOff>
    </xdr:to>
    <xdr:graphicFrame macro="">
      <xdr:nvGraphicFramePr>
        <xdr:cNvPr id="3" name="Chart 2">
          <a:extLst>
            <a:ext uri="{FF2B5EF4-FFF2-40B4-BE49-F238E27FC236}">
              <a16:creationId xmlns:a16="http://schemas.microsoft.com/office/drawing/2014/main" id="{DE8AD63E-D687-4A86-802C-7CED30AF6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nnie/ea%20results/Documents%20and%20Settings/thermo/Desktop/EA%20Results/pendall/2009/2009-211/2009-211%20run3%20Penda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raigcook/Documents/Microsoft%20User%20Data/Office%202011%20AutoRecovery/Shikha/data/Documents%20and%20Settings/thermo/Desktop/EA%20Results/Clementz/2007-134/2007-134%20run%2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artorious/lab%20documents/Users/Administrator/Desktop/GAS%20BENCH%20RESULTS/Pendall/2013/2013-0117/2013-0117%20Run%201%20Pendal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sheetName val="Original"/>
      <sheetName val="Run 3"/>
    </sheetNames>
    <sheetDataSet>
      <sheetData sheetId="0">
        <row r="1">
          <cell r="A1" t="str">
            <v>Time Code</v>
          </cell>
          <cell r="B1" t="str">
            <v>Line</v>
          </cell>
          <cell r="C1" t="str">
            <v>Identifier 1</v>
          </cell>
          <cell r="D1" t="str">
            <v>Amount</v>
          </cell>
          <cell r="E1" t="str">
            <v>Ampl  28</v>
          </cell>
          <cell r="F1" t="str">
            <v>d 15N/14N</v>
          </cell>
          <cell r="G1" t="str">
            <v>Ampl  44</v>
          </cell>
          <cell r="H1" t="str">
            <v>d 13C/12C</v>
          </cell>
        </row>
        <row r="2">
          <cell r="A2" t="str">
            <v>2009/11/09 15:03:44</v>
          </cell>
          <cell r="B2">
            <v>1</v>
          </cell>
          <cell r="C2" t="str">
            <v>UWSIF23 (Acetil)</v>
          </cell>
          <cell r="D2">
            <v>0.3826</v>
          </cell>
          <cell r="E2">
            <v>958</v>
          </cell>
          <cell r="F2">
            <v>-0.63500000000000001</v>
          </cell>
          <cell r="G2">
            <v>1663</v>
          </cell>
          <cell r="H2">
            <v>-22.216999999999999</v>
          </cell>
        </row>
        <row r="3">
          <cell r="A3" t="str">
            <v>2009/11/09 15:13:35</v>
          </cell>
          <cell r="B3">
            <v>2</v>
          </cell>
          <cell r="C3" t="str">
            <v>UWSIF23 (Acetil)</v>
          </cell>
          <cell r="D3">
            <v>0.47039999999999998</v>
          </cell>
          <cell r="E3">
            <v>1201</v>
          </cell>
          <cell r="F3">
            <v>-0.79800000000000004</v>
          </cell>
          <cell r="G3">
            <v>2090</v>
          </cell>
          <cell r="H3">
            <v>-22.678999999999998</v>
          </cell>
        </row>
        <row r="4">
          <cell r="A4" t="str">
            <v>2009/11/09 15:23:24</v>
          </cell>
          <cell r="B4">
            <v>3</v>
          </cell>
          <cell r="C4" t="str">
            <v>UWSIF23 (Acetil)</v>
          </cell>
          <cell r="D4">
            <v>0.55740000000000001</v>
          </cell>
          <cell r="E4">
            <v>1437</v>
          </cell>
          <cell r="F4">
            <v>-0.76800000000000002</v>
          </cell>
          <cell r="G4">
            <v>2481</v>
          </cell>
          <cell r="H4">
            <v>-22.765999999999998</v>
          </cell>
        </row>
        <row r="5">
          <cell r="A5" t="str">
            <v>2009/11/09 15:33:13</v>
          </cell>
          <cell r="B5">
            <v>4</v>
          </cell>
          <cell r="C5" t="str">
            <v>UWSIF23 (Acetil)</v>
          </cell>
          <cell r="D5">
            <v>0.65339999999999998</v>
          </cell>
          <cell r="E5">
            <v>1709</v>
          </cell>
          <cell r="F5">
            <v>-0.80400000000000005</v>
          </cell>
          <cell r="G5">
            <v>2931</v>
          </cell>
          <cell r="H5">
            <v>-22.809000000000001</v>
          </cell>
        </row>
        <row r="6">
          <cell r="A6" t="str">
            <v>2009/11/09 15:43:03</v>
          </cell>
          <cell r="B6">
            <v>5</v>
          </cell>
          <cell r="C6" t="str">
            <v>UWSIF23 (Acetil)</v>
          </cell>
          <cell r="D6">
            <v>0.78690000000000004</v>
          </cell>
          <cell r="E6">
            <v>2056</v>
          </cell>
          <cell r="F6">
            <v>-0.80400000000000005</v>
          </cell>
          <cell r="G6">
            <v>3493</v>
          </cell>
          <cell r="H6">
            <v>-22.846</v>
          </cell>
        </row>
        <row r="7">
          <cell r="A7" t="str">
            <v>2009/11/09 15:52:52</v>
          </cell>
          <cell r="B7">
            <v>6</v>
          </cell>
          <cell r="C7" t="str">
            <v>check std</v>
          </cell>
          <cell r="D7">
            <v>2.0230999999999999</v>
          </cell>
          <cell r="E7">
            <v>1671</v>
          </cell>
          <cell r="F7">
            <v>0.39100000000000001</v>
          </cell>
          <cell r="G7">
            <v>5217</v>
          </cell>
          <cell r="H7">
            <v>-16.577000000000002</v>
          </cell>
        </row>
        <row r="8">
          <cell r="A8" t="str">
            <v>2009/11/09 16:02:41</v>
          </cell>
          <cell r="B8">
            <v>7</v>
          </cell>
          <cell r="C8" t="str">
            <v>UWSIF11 (Peptone)</v>
          </cell>
          <cell r="D8">
            <v>0.54169999999999996</v>
          </cell>
          <cell r="E8">
            <v>2093</v>
          </cell>
          <cell r="F8">
            <v>5.4989999999999997</v>
          </cell>
          <cell r="G8">
            <v>1515</v>
          </cell>
          <cell r="H8">
            <v>-4.0549999999999997</v>
          </cell>
        </row>
        <row r="9">
          <cell r="A9" t="str">
            <v>2009/11/09 16:12:31</v>
          </cell>
          <cell r="B9">
            <v>8</v>
          </cell>
          <cell r="C9" t="str">
            <v>UWSIF11 (Peptone)</v>
          </cell>
          <cell r="D9">
            <v>0.53879999999999995</v>
          </cell>
          <cell r="E9">
            <v>2069</v>
          </cell>
          <cell r="F9">
            <v>5.4779999999999998</v>
          </cell>
          <cell r="G9">
            <v>1501</v>
          </cell>
          <cell r="H9">
            <v>-4.0759999999999996</v>
          </cell>
        </row>
        <row r="10">
          <cell r="A10" t="str">
            <v>2009/11/09 16:22:20</v>
          </cell>
          <cell r="B10">
            <v>9</v>
          </cell>
          <cell r="C10" t="str">
            <v>STCO 5 083109</v>
          </cell>
          <cell r="D10">
            <v>49.811169999999997</v>
          </cell>
          <cell r="E10">
            <v>2872</v>
          </cell>
          <cell r="F10">
            <v>5.5149999999999997</v>
          </cell>
          <cell r="G10">
            <v>6905</v>
          </cell>
          <cell r="H10">
            <v>-10.366</v>
          </cell>
        </row>
        <row r="11">
          <cell r="A11" t="str">
            <v>2009/11/09 16:32:09</v>
          </cell>
          <cell r="B11">
            <v>10</v>
          </cell>
          <cell r="C11" t="str">
            <v>soil 1  083109</v>
          </cell>
          <cell r="D11">
            <v>49.160600000000002</v>
          </cell>
          <cell r="E11">
            <v>3780</v>
          </cell>
          <cell r="F11">
            <v>5.8310000000000004</v>
          </cell>
          <cell r="G11">
            <v>8631</v>
          </cell>
          <cell r="H11">
            <v>-9.4540000000000006</v>
          </cell>
        </row>
        <row r="12">
          <cell r="A12" t="str">
            <v>2009/11/09 16:41:59</v>
          </cell>
          <cell r="B12">
            <v>11</v>
          </cell>
          <cell r="C12" t="str">
            <v>soil 2  083109</v>
          </cell>
          <cell r="D12">
            <v>49.7119</v>
          </cell>
          <cell r="E12">
            <v>2998</v>
          </cell>
          <cell r="F12">
            <v>5.6890000000000001</v>
          </cell>
          <cell r="G12">
            <v>7495</v>
          </cell>
          <cell r="H12">
            <v>-9.1489999999999991</v>
          </cell>
        </row>
        <row r="13">
          <cell r="A13" t="str">
            <v>2009/11/09 16:51:48</v>
          </cell>
          <cell r="B13">
            <v>12</v>
          </cell>
          <cell r="C13" t="str">
            <v>STCO 4  083109</v>
          </cell>
          <cell r="D13">
            <v>49.6648</v>
          </cell>
          <cell r="E13">
            <v>2796</v>
          </cell>
          <cell r="F13">
            <v>5.84</v>
          </cell>
          <cell r="G13">
            <v>6717</v>
          </cell>
          <cell r="H13">
            <v>-9.6880000000000006</v>
          </cell>
        </row>
        <row r="14">
          <cell r="A14" t="str">
            <v>2009/11/09 17:01:37</v>
          </cell>
          <cell r="B14">
            <v>13</v>
          </cell>
          <cell r="C14" t="str">
            <v>1</v>
          </cell>
          <cell r="D14">
            <v>19.974299999999999</v>
          </cell>
          <cell r="E14">
            <v>1627</v>
          </cell>
          <cell r="F14">
            <v>2.42</v>
          </cell>
          <cell r="G14">
            <v>4089</v>
          </cell>
          <cell r="H14">
            <v>-12.715</v>
          </cell>
        </row>
        <row r="15">
          <cell r="A15" t="str">
            <v>2009/11/09 17:11:27</v>
          </cell>
          <cell r="B15">
            <v>14</v>
          </cell>
          <cell r="C15" t="str">
            <v>2</v>
          </cell>
          <cell r="D15">
            <v>19.4358</v>
          </cell>
          <cell r="E15">
            <v>1685</v>
          </cell>
          <cell r="F15">
            <v>3.5630000000000002</v>
          </cell>
          <cell r="G15">
            <v>4171</v>
          </cell>
          <cell r="H15">
            <v>-12.987</v>
          </cell>
        </row>
        <row r="16">
          <cell r="A16" t="str">
            <v>2009/11/09 17:21:17</v>
          </cell>
          <cell r="B16">
            <v>15</v>
          </cell>
          <cell r="C16" t="str">
            <v>3</v>
          </cell>
          <cell r="D16">
            <v>20.4084</v>
          </cell>
          <cell r="E16">
            <v>1774</v>
          </cell>
          <cell r="F16">
            <v>3.411</v>
          </cell>
          <cell r="G16">
            <v>4326</v>
          </cell>
          <cell r="H16">
            <v>-12.984999999999999</v>
          </cell>
        </row>
        <row r="17">
          <cell r="A17" t="str">
            <v>2009/11/09 17:31:06</v>
          </cell>
          <cell r="B17">
            <v>16</v>
          </cell>
          <cell r="C17" t="str">
            <v>4</v>
          </cell>
          <cell r="D17">
            <v>19.599799999999998</v>
          </cell>
          <cell r="E17">
            <v>1667</v>
          </cell>
          <cell r="F17">
            <v>2.742</v>
          </cell>
          <cell r="G17">
            <v>3957</v>
          </cell>
          <cell r="H17">
            <v>-12.422000000000001</v>
          </cell>
        </row>
        <row r="18">
          <cell r="A18" t="str">
            <v>2009/11/09 17:40:56</v>
          </cell>
          <cell r="B18">
            <v>17</v>
          </cell>
          <cell r="C18" t="str">
            <v>5</v>
          </cell>
          <cell r="D18">
            <v>19.168500000000002</v>
          </cell>
          <cell r="E18">
            <v>1375</v>
          </cell>
          <cell r="F18">
            <v>2.706</v>
          </cell>
          <cell r="G18">
            <v>3328</v>
          </cell>
          <cell r="H18">
            <v>-12.673999999999999</v>
          </cell>
        </row>
        <row r="19">
          <cell r="A19" t="str">
            <v>2009/11/09 17:50:45</v>
          </cell>
          <cell r="B19">
            <v>18</v>
          </cell>
          <cell r="C19" t="str">
            <v>6</v>
          </cell>
          <cell r="D19">
            <v>19.373000000000001</v>
          </cell>
          <cell r="E19">
            <v>1246</v>
          </cell>
          <cell r="F19">
            <v>3.22</v>
          </cell>
          <cell r="G19">
            <v>2983</v>
          </cell>
          <cell r="H19">
            <v>-12.260999999999999</v>
          </cell>
        </row>
        <row r="20">
          <cell r="A20" t="str">
            <v>2009/11/09 18:00:35</v>
          </cell>
          <cell r="B20">
            <v>19</v>
          </cell>
          <cell r="C20" t="str">
            <v>7</v>
          </cell>
          <cell r="D20">
            <v>19.563400000000001</v>
          </cell>
          <cell r="E20">
            <v>1189</v>
          </cell>
          <cell r="F20">
            <v>3.3769999999999998</v>
          </cell>
          <cell r="G20">
            <v>2867</v>
          </cell>
          <cell r="H20">
            <v>-12.807</v>
          </cell>
        </row>
        <row r="21">
          <cell r="A21" t="str">
            <v>2009/11/09 18:10:24</v>
          </cell>
          <cell r="B21">
            <v>20</v>
          </cell>
          <cell r="C21" t="str">
            <v>8</v>
          </cell>
          <cell r="D21">
            <v>19.379300000000001</v>
          </cell>
          <cell r="E21">
            <v>858</v>
          </cell>
          <cell r="F21">
            <v>3.0249999999999999</v>
          </cell>
          <cell r="G21">
            <v>2028</v>
          </cell>
          <cell r="H21">
            <v>-13.271000000000001</v>
          </cell>
        </row>
        <row r="22">
          <cell r="A22" t="str">
            <v>2009/11/09 18:20:15</v>
          </cell>
          <cell r="B22">
            <v>21</v>
          </cell>
          <cell r="C22" t="str">
            <v>17</v>
          </cell>
          <cell r="D22">
            <v>5.6624999999999996</v>
          </cell>
          <cell r="E22">
            <v>1621</v>
          </cell>
          <cell r="F22">
            <v>7.2679999999999998</v>
          </cell>
          <cell r="G22">
            <v>11351</v>
          </cell>
          <cell r="H22">
            <v>-16.035</v>
          </cell>
        </row>
        <row r="23">
          <cell r="A23" t="str">
            <v>2009/11/09 18:30:04</v>
          </cell>
          <cell r="B23">
            <v>22</v>
          </cell>
          <cell r="C23" t="str">
            <v>17</v>
          </cell>
          <cell r="D23">
            <v>5.9157999999999999</v>
          </cell>
          <cell r="E23">
            <v>1692</v>
          </cell>
          <cell r="F23">
            <v>7.0069999999999997</v>
          </cell>
          <cell r="G23">
            <v>11894</v>
          </cell>
          <cell r="H23">
            <v>-16.134</v>
          </cell>
        </row>
        <row r="24">
          <cell r="A24" t="str">
            <v>2009/11/09 18:39:54</v>
          </cell>
          <cell r="B24">
            <v>23</v>
          </cell>
          <cell r="C24" t="str">
            <v>18</v>
          </cell>
          <cell r="D24">
            <v>5.0933000000000002</v>
          </cell>
          <cell r="E24">
            <v>2067</v>
          </cell>
          <cell r="F24">
            <v>14.468</v>
          </cell>
          <cell r="G24">
            <v>12166</v>
          </cell>
          <cell r="H24">
            <v>-17.242000000000001</v>
          </cell>
        </row>
        <row r="25">
          <cell r="A25" t="str">
            <v>2009/11/09 18:49:44</v>
          </cell>
          <cell r="B25">
            <v>24</v>
          </cell>
          <cell r="C25" t="str">
            <v>18</v>
          </cell>
          <cell r="D25">
            <v>6.0076999999999998</v>
          </cell>
          <cell r="E25">
            <v>2492</v>
          </cell>
          <cell r="F25">
            <v>14.6</v>
          </cell>
          <cell r="G25">
            <v>13574</v>
          </cell>
          <cell r="H25">
            <v>-17.186</v>
          </cell>
        </row>
        <row r="26">
          <cell r="A26" t="str">
            <v>2009/11/09 18:59:33</v>
          </cell>
          <cell r="B26">
            <v>25</v>
          </cell>
          <cell r="C26" t="str">
            <v>19</v>
          </cell>
          <cell r="D26">
            <v>5.8811</v>
          </cell>
          <cell r="E26">
            <v>1667</v>
          </cell>
          <cell r="F26">
            <v>5.5019999999999998</v>
          </cell>
          <cell r="G26">
            <v>7684</v>
          </cell>
          <cell r="H26">
            <v>-15.657</v>
          </cell>
        </row>
        <row r="27">
          <cell r="A27" t="str">
            <v>2009/11/09 19:09:23</v>
          </cell>
          <cell r="B27">
            <v>26</v>
          </cell>
          <cell r="C27" t="str">
            <v>19</v>
          </cell>
          <cell r="D27">
            <v>5.9448999999999996</v>
          </cell>
          <cell r="E27">
            <v>1685</v>
          </cell>
          <cell r="F27">
            <v>5.4610000000000003</v>
          </cell>
          <cell r="G27">
            <v>7822</v>
          </cell>
          <cell r="H27">
            <v>-15.673999999999999</v>
          </cell>
        </row>
        <row r="28">
          <cell r="A28" t="str">
            <v>2009/11/09 19:19:13</v>
          </cell>
          <cell r="B28">
            <v>27</v>
          </cell>
          <cell r="C28" t="str">
            <v>20</v>
          </cell>
          <cell r="D28">
            <v>5.7079000000000004</v>
          </cell>
          <cell r="E28">
            <v>2032</v>
          </cell>
          <cell r="F28">
            <v>11.41</v>
          </cell>
          <cell r="G28">
            <v>13347</v>
          </cell>
          <cell r="H28">
            <v>-16.748000000000001</v>
          </cell>
        </row>
        <row r="29">
          <cell r="A29" t="str">
            <v>2009/11/09 19:29:02</v>
          </cell>
          <cell r="B29">
            <v>28</v>
          </cell>
          <cell r="C29" t="str">
            <v>20</v>
          </cell>
          <cell r="D29">
            <v>5.2324000000000002</v>
          </cell>
          <cell r="E29">
            <v>1710</v>
          </cell>
          <cell r="F29">
            <v>11.532</v>
          </cell>
          <cell r="G29">
            <v>12199</v>
          </cell>
          <cell r="H29">
            <v>-16.702000000000002</v>
          </cell>
        </row>
        <row r="30">
          <cell r="A30" t="str">
            <v>2009/11/09 19:38:52</v>
          </cell>
          <cell r="B30">
            <v>29</v>
          </cell>
          <cell r="C30" t="str">
            <v>21</v>
          </cell>
          <cell r="D30">
            <v>5.9977</v>
          </cell>
          <cell r="E30">
            <v>1749</v>
          </cell>
          <cell r="F30">
            <v>4.5049999999999999</v>
          </cell>
          <cell r="G30">
            <v>14100</v>
          </cell>
          <cell r="H30">
            <v>-16.969000000000001</v>
          </cell>
        </row>
        <row r="31">
          <cell r="A31" t="str">
            <v>2009/11/09 19:48:42</v>
          </cell>
          <cell r="B31">
            <v>30</v>
          </cell>
          <cell r="C31" t="str">
            <v>21</v>
          </cell>
          <cell r="D31">
            <v>5.9858000000000002</v>
          </cell>
          <cell r="E31">
            <v>1755</v>
          </cell>
          <cell r="F31">
            <v>4.4180000000000001</v>
          </cell>
          <cell r="G31">
            <v>13989</v>
          </cell>
          <cell r="H31">
            <v>-17</v>
          </cell>
        </row>
        <row r="32">
          <cell r="A32" t="str">
            <v>2009/11/09 19:58:32</v>
          </cell>
          <cell r="B32">
            <v>31</v>
          </cell>
          <cell r="C32" t="str">
            <v>22</v>
          </cell>
          <cell r="D32">
            <v>5.8524000000000003</v>
          </cell>
          <cell r="E32">
            <v>2440</v>
          </cell>
          <cell r="F32">
            <v>15.568</v>
          </cell>
          <cell r="G32">
            <v>14653</v>
          </cell>
          <cell r="H32">
            <v>-17.2</v>
          </cell>
        </row>
        <row r="33">
          <cell r="A33" t="str">
            <v>2009/11/09 20:08:21</v>
          </cell>
          <cell r="B33">
            <v>32</v>
          </cell>
          <cell r="C33" t="str">
            <v>22</v>
          </cell>
          <cell r="D33">
            <v>5.8087</v>
          </cell>
          <cell r="E33">
            <v>2407</v>
          </cell>
          <cell r="F33">
            <v>15.5</v>
          </cell>
          <cell r="G33">
            <v>14499</v>
          </cell>
          <cell r="H33">
            <v>-17.236999999999998</v>
          </cell>
        </row>
        <row r="34">
          <cell r="A34" t="str">
            <v>2009/11/09 20:18:11</v>
          </cell>
          <cell r="B34">
            <v>33</v>
          </cell>
          <cell r="C34" t="str">
            <v>23</v>
          </cell>
          <cell r="D34">
            <v>5.9569999999999999</v>
          </cell>
          <cell r="E34">
            <v>2698</v>
          </cell>
          <cell r="F34">
            <v>11.904</v>
          </cell>
          <cell r="G34">
            <v>14521</v>
          </cell>
          <cell r="H34">
            <v>-16.417999999999999</v>
          </cell>
        </row>
        <row r="35">
          <cell r="A35" t="str">
            <v>2009/11/09 20:28:01</v>
          </cell>
          <cell r="B35">
            <v>34</v>
          </cell>
          <cell r="C35" t="str">
            <v>23</v>
          </cell>
          <cell r="D35">
            <v>5.6947000000000001</v>
          </cell>
          <cell r="E35">
            <v>2393</v>
          </cell>
          <cell r="F35">
            <v>11.835000000000001</v>
          </cell>
          <cell r="G35">
            <v>13914</v>
          </cell>
          <cell r="H35">
            <v>-16.446999999999999</v>
          </cell>
        </row>
        <row r="36">
          <cell r="A36" t="str">
            <v>2009/11/09 20:37:51</v>
          </cell>
          <cell r="B36">
            <v>35</v>
          </cell>
          <cell r="C36" t="str">
            <v>24</v>
          </cell>
          <cell r="D36">
            <v>5.3109000000000002</v>
          </cell>
          <cell r="E36">
            <v>1470</v>
          </cell>
          <cell r="F36">
            <v>5.992</v>
          </cell>
          <cell r="G36">
            <v>13124</v>
          </cell>
          <cell r="H36">
            <v>-16.704999999999998</v>
          </cell>
        </row>
        <row r="37">
          <cell r="A37" t="str">
            <v>2009/11/09 20:47:41</v>
          </cell>
          <cell r="B37">
            <v>36</v>
          </cell>
          <cell r="C37" t="str">
            <v>24</v>
          </cell>
          <cell r="D37">
            <v>5.9813999999999998</v>
          </cell>
          <cell r="E37">
            <v>1711</v>
          </cell>
          <cell r="F37">
            <v>5.7329999999999997</v>
          </cell>
          <cell r="G37">
            <v>14472</v>
          </cell>
          <cell r="H37">
            <v>-16.803999999999998</v>
          </cell>
        </row>
        <row r="38">
          <cell r="A38" t="str">
            <v>2009/11/09 20:57:31</v>
          </cell>
          <cell r="B38">
            <v>37</v>
          </cell>
          <cell r="C38" t="str">
            <v>25</v>
          </cell>
          <cell r="D38">
            <v>5.3117999999999999</v>
          </cell>
          <cell r="E38">
            <v>2512</v>
          </cell>
          <cell r="F38">
            <v>14.609</v>
          </cell>
          <cell r="G38">
            <v>13777</v>
          </cell>
          <cell r="H38">
            <v>-17.027999999999999</v>
          </cell>
        </row>
        <row r="39">
          <cell r="A39" t="str">
            <v>2009/11/09 21:07:21</v>
          </cell>
          <cell r="B39">
            <v>38</v>
          </cell>
          <cell r="C39" t="str">
            <v>25</v>
          </cell>
          <cell r="D39">
            <v>5.4798999999999998</v>
          </cell>
          <cell r="E39">
            <v>2550</v>
          </cell>
          <cell r="F39">
            <v>14.651999999999999</v>
          </cell>
          <cell r="G39">
            <v>14189</v>
          </cell>
          <cell r="H39">
            <v>-17.103000000000002</v>
          </cell>
        </row>
        <row r="40">
          <cell r="A40" t="str">
            <v>2009/11/09 21:17:11</v>
          </cell>
          <cell r="B40">
            <v>39</v>
          </cell>
          <cell r="C40" t="str">
            <v>26</v>
          </cell>
          <cell r="D40">
            <v>5.4644000000000004</v>
          </cell>
          <cell r="E40">
            <v>2965</v>
          </cell>
          <cell r="F40">
            <v>16.434999999999999</v>
          </cell>
          <cell r="G40">
            <v>14502</v>
          </cell>
          <cell r="H40">
            <v>-16.798999999999999</v>
          </cell>
        </row>
        <row r="41">
          <cell r="A41" t="str">
            <v>2009/11/09 21:27:01</v>
          </cell>
          <cell r="B41">
            <v>40</v>
          </cell>
          <cell r="C41" t="str">
            <v>26</v>
          </cell>
          <cell r="D41">
            <v>5.6910999999999996</v>
          </cell>
          <cell r="E41">
            <v>3003</v>
          </cell>
          <cell r="F41">
            <v>16.120999999999999</v>
          </cell>
          <cell r="G41">
            <v>14877</v>
          </cell>
          <cell r="H41">
            <v>-16.792000000000002</v>
          </cell>
        </row>
        <row r="42">
          <cell r="A42" t="str">
            <v>2009/11/09 21:36:51</v>
          </cell>
          <cell r="B42">
            <v>41</v>
          </cell>
          <cell r="C42" t="str">
            <v>27</v>
          </cell>
          <cell r="D42">
            <v>5.6599000000000004</v>
          </cell>
          <cell r="E42">
            <v>2364</v>
          </cell>
          <cell r="F42">
            <v>3.7759999999999998</v>
          </cell>
          <cell r="G42">
            <v>14844</v>
          </cell>
          <cell r="H42">
            <v>-16.690999999999999</v>
          </cell>
        </row>
        <row r="43">
          <cell r="A43" t="str">
            <v>2009/11/09 21:46:41</v>
          </cell>
          <cell r="B43">
            <v>42</v>
          </cell>
          <cell r="C43" t="str">
            <v>27</v>
          </cell>
          <cell r="D43">
            <v>5.9730999999999996</v>
          </cell>
          <cell r="E43">
            <v>2253</v>
          </cell>
          <cell r="F43">
            <v>3.5859999999999999</v>
          </cell>
          <cell r="G43">
            <v>15039</v>
          </cell>
          <cell r="H43">
            <v>-16.748999999999999</v>
          </cell>
        </row>
        <row r="44">
          <cell r="A44" t="str">
            <v>2009/11/09 21:56:31</v>
          </cell>
          <cell r="B44">
            <v>43</v>
          </cell>
          <cell r="C44" t="str">
            <v>28</v>
          </cell>
          <cell r="D44">
            <v>5.9329999999999998</v>
          </cell>
          <cell r="E44">
            <v>3264</v>
          </cell>
          <cell r="F44">
            <v>4.1159999999999997</v>
          </cell>
          <cell r="G44">
            <v>14138</v>
          </cell>
          <cell r="H44">
            <v>-16.402000000000001</v>
          </cell>
        </row>
        <row r="45">
          <cell r="A45" t="str">
            <v>2009/11/09 22:06:21</v>
          </cell>
          <cell r="B45">
            <v>44</v>
          </cell>
          <cell r="C45" t="str">
            <v>28</v>
          </cell>
          <cell r="D45">
            <v>5.851</v>
          </cell>
          <cell r="E45">
            <v>3259</v>
          </cell>
          <cell r="F45">
            <v>4.0949999999999998</v>
          </cell>
          <cell r="G45">
            <v>14198</v>
          </cell>
          <cell r="H45">
            <v>-16.431999999999999</v>
          </cell>
        </row>
        <row r="46">
          <cell r="A46" t="str">
            <v>2009/11/09 22:16:11</v>
          </cell>
          <cell r="B46">
            <v>45</v>
          </cell>
          <cell r="C46" t="str">
            <v>UWSIF23 (Acetil)</v>
          </cell>
          <cell r="D46">
            <v>0.629</v>
          </cell>
          <cell r="E46">
            <v>1912</v>
          </cell>
          <cell r="F46">
            <v>-0.623</v>
          </cell>
          <cell r="G46">
            <v>3341</v>
          </cell>
          <cell r="H46">
            <v>-22.844000000000001</v>
          </cell>
        </row>
        <row r="47">
          <cell r="A47" t="str">
            <v>2009/11/09 22:26:01</v>
          </cell>
          <cell r="B47">
            <v>46</v>
          </cell>
          <cell r="C47" t="str">
            <v>UWSIF23 (Acetil)</v>
          </cell>
          <cell r="D47">
            <v>0.6391</v>
          </cell>
          <cell r="E47">
            <v>1926</v>
          </cell>
          <cell r="F47">
            <v>-0.72199999999999998</v>
          </cell>
          <cell r="G47">
            <v>3368</v>
          </cell>
          <cell r="H47">
            <v>-22.864999999999998</v>
          </cell>
        </row>
        <row r="48">
          <cell r="A48" t="str">
            <v>2009/11/09 22:35:51</v>
          </cell>
          <cell r="B48">
            <v>47</v>
          </cell>
          <cell r="C48" t="str">
            <v>check std</v>
          </cell>
          <cell r="D48">
            <v>2.0644999999999998</v>
          </cell>
          <cell r="E48">
            <v>2000</v>
          </cell>
          <cell r="F48">
            <v>0.46200000000000002</v>
          </cell>
          <cell r="G48">
            <v>6368</v>
          </cell>
          <cell r="H48">
            <v>-16.55</v>
          </cell>
        </row>
        <row r="49">
          <cell r="A49" t="str">
            <v>2009/11/09 22:45:42</v>
          </cell>
          <cell r="B49">
            <v>48</v>
          </cell>
          <cell r="C49" t="str">
            <v>UWSIF11 (Peptone)</v>
          </cell>
          <cell r="D49">
            <v>0.53410000000000002</v>
          </cell>
          <cell r="E49">
            <v>2404</v>
          </cell>
          <cell r="F49">
            <v>5.5510000000000002</v>
          </cell>
          <cell r="G49">
            <v>1765</v>
          </cell>
          <cell r="H49">
            <v>-4.1390000000000002</v>
          </cell>
        </row>
        <row r="50">
          <cell r="A50" t="str">
            <v>2009/11/09 22:55:31</v>
          </cell>
          <cell r="B50">
            <v>49</v>
          </cell>
          <cell r="C50" t="str">
            <v>UWSIF11 (Peptone)</v>
          </cell>
          <cell r="D50">
            <v>0.58589999999999998</v>
          </cell>
          <cell r="E50">
            <v>2691</v>
          </cell>
          <cell r="F50">
            <v>5.4770000000000003</v>
          </cell>
          <cell r="G50">
            <v>1957</v>
          </cell>
          <cell r="H50">
            <v>-4.149</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onal"/>
      <sheetName val="Sorted"/>
      <sheetName val="run 2"/>
      <sheetName val="Original 1"/>
    </sheetNames>
    <sheetDataSet>
      <sheetData sheetId="0" refreshError="1">
        <row r="1">
          <cell r="A1" t="str">
            <v>Line</v>
          </cell>
          <cell r="B1" t="str">
            <v>Identifier 1</v>
          </cell>
          <cell r="C1" t="str">
            <v>Amount</v>
          </cell>
          <cell r="D1" t="str">
            <v>Peak Nr</v>
          </cell>
          <cell r="E1" t="str">
            <v>Ampl  28</v>
          </cell>
          <cell r="F1" t="str">
            <v>d 15N/14N</v>
          </cell>
          <cell r="G1" t="str">
            <v>Ampl  44</v>
          </cell>
          <cell r="H1" t="str">
            <v>d 13C/12C</v>
          </cell>
        </row>
        <row r="2">
          <cell r="A2">
            <v>1</v>
          </cell>
          <cell r="B2" t="str">
            <v>std(Acetil)</v>
          </cell>
          <cell r="C2">
            <v>0.2959</v>
          </cell>
          <cell r="D2">
            <v>1</v>
          </cell>
          <cell r="E2">
            <v>1424</v>
          </cell>
          <cell r="F2">
            <v>-0.25</v>
          </cell>
        </row>
        <row r="3">
          <cell r="A3">
            <v>1</v>
          </cell>
          <cell r="B3" t="str">
            <v>std(Acetil)</v>
          </cell>
          <cell r="C3">
            <v>0.2959</v>
          </cell>
          <cell r="D3">
            <v>2</v>
          </cell>
          <cell r="E3">
            <v>1424</v>
          </cell>
          <cell r="F3">
            <v>0</v>
          </cell>
        </row>
        <row r="4">
          <cell r="A4">
            <v>1</v>
          </cell>
          <cell r="B4" t="str">
            <v>std(Acetil)</v>
          </cell>
          <cell r="C4">
            <v>0.2959</v>
          </cell>
          <cell r="D4">
            <v>3</v>
          </cell>
          <cell r="E4">
            <v>864</v>
          </cell>
          <cell r="F4">
            <v>0.27900000000000003</v>
          </cell>
        </row>
        <row r="5">
          <cell r="A5">
            <v>1</v>
          </cell>
          <cell r="B5" t="str">
            <v>std(Acetil)</v>
          </cell>
          <cell r="C5">
            <v>0.2959</v>
          </cell>
          <cell r="D5">
            <v>4</v>
          </cell>
          <cell r="G5">
            <v>1854</v>
          </cell>
          <cell r="H5">
            <v>-19.085999999999999</v>
          </cell>
        </row>
        <row r="6">
          <cell r="A6">
            <v>1</v>
          </cell>
          <cell r="B6" t="str">
            <v>std(Acetil)</v>
          </cell>
          <cell r="C6">
            <v>0.2959</v>
          </cell>
          <cell r="D6">
            <v>5</v>
          </cell>
          <cell r="G6">
            <v>3287</v>
          </cell>
          <cell r="H6">
            <v>6.9000000000000006E-2</v>
          </cell>
        </row>
        <row r="7">
          <cell r="A7">
            <v>1</v>
          </cell>
          <cell r="B7" t="str">
            <v>std(Acetil)</v>
          </cell>
          <cell r="C7">
            <v>0.2959</v>
          </cell>
          <cell r="D7">
            <v>6</v>
          </cell>
          <cell r="G7">
            <v>3266</v>
          </cell>
          <cell r="H7">
            <v>0</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igina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mailto:cmacdon1@uwyo.edu" TargetMode="External"/><Relationship Id="rId2" Type="http://schemas.openxmlformats.org/officeDocument/2006/relationships/hyperlink" Target="mailto:ccook21@uwyo.edu" TargetMode="External"/><Relationship Id="rId1" Type="http://schemas.openxmlformats.org/officeDocument/2006/relationships/hyperlink" Target="mailto:dgw@uwyo.edu" TargetMode="External"/><Relationship Id="rId5" Type="http://schemas.openxmlformats.org/officeDocument/2006/relationships/hyperlink" Target="mailto:uwyosif@uwyo.edu" TargetMode="External"/><Relationship Id="rId4" Type="http://schemas.openxmlformats.org/officeDocument/2006/relationships/hyperlink" Target="mailto:cmacdon1@uwyo.edu"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6B0300"/>
  </sheetPr>
  <dimension ref="A14:AA72"/>
  <sheetViews>
    <sheetView tabSelected="1" topLeftCell="A4" workbookViewId="0">
      <selection activeCell="D24" sqref="D24"/>
    </sheetView>
  </sheetViews>
  <sheetFormatPr defaultColWidth="8.85546875" defaultRowHeight="15" x14ac:dyDescent="0.2"/>
  <cols>
    <col min="1" max="1" width="22.28515625" style="2" customWidth="1"/>
    <col min="2" max="2" width="23.42578125" style="2" customWidth="1"/>
    <col min="3" max="3" width="10.7109375" style="2" customWidth="1"/>
    <col min="4" max="4" width="11.42578125" style="2" customWidth="1"/>
    <col min="5" max="5" width="11" style="2" customWidth="1"/>
    <col min="6" max="6" width="21.7109375" style="2" customWidth="1"/>
    <col min="7" max="7" width="13.7109375" style="2" customWidth="1"/>
    <col min="8" max="9" width="12" style="2" customWidth="1"/>
    <col min="10" max="10" width="17.28515625" customWidth="1"/>
  </cols>
  <sheetData>
    <row r="14" spans="1:10" ht="15.75" thickBot="1" x14ac:dyDescent="0.25"/>
    <row r="15" spans="1:10" ht="25.5" customHeight="1" thickTop="1" thickBot="1" x14ac:dyDescent="0.3">
      <c r="A15" s="81"/>
      <c r="B15" s="81"/>
      <c r="C15" s="82"/>
      <c r="D15" s="82"/>
      <c r="E15" s="308" t="s">
        <v>72</v>
      </c>
      <c r="F15" s="309"/>
      <c r="G15" s="83"/>
      <c r="H15" s="84"/>
      <c r="I15" s="84"/>
      <c r="J15" s="84"/>
    </row>
    <row r="16" spans="1:10" ht="18" customHeight="1" thickBot="1" x14ac:dyDescent="0.35">
      <c r="A16" s="45"/>
      <c r="B16" s="45"/>
      <c r="C16" s="46"/>
      <c r="D16" s="46"/>
      <c r="E16" s="325" t="s">
        <v>109</v>
      </c>
      <c r="F16" s="326"/>
      <c r="G16" s="47"/>
      <c r="H16" s="48"/>
      <c r="I16" s="48"/>
      <c r="J16" s="48"/>
    </row>
    <row r="17" spans="1:10" ht="18" customHeight="1" x14ac:dyDescent="0.25">
      <c r="A17" s="45"/>
      <c r="B17" s="46"/>
      <c r="C17" s="74" t="s">
        <v>20</v>
      </c>
      <c r="D17" s="45" t="s">
        <v>77</v>
      </c>
      <c r="E17" s="45"/>
      <c r="F17" s="49"/>
      <c r="G17" s="50"/>
      <c r="H17" s="47"/>
      <c r="I17" s="47"/>
      <c r="J17" s="47"/>
    </row>
    <row r="18" spans="1:10" ht="18" customHeight="1" x14ac:dyDescent="0.25">
      <c r="A18" s="45"/>
      <c r="B18" s="46"/>
      <c r="C18" s="74" t="s">
        <v>76</v>
      </c>
      <c r="D18" s="45" t="s">
        <v>94</v>
      </c>
      <c r="E18" s="45"/>
      <c r="F18" s="49"/>
      <c r="G18" s="50"/>
      <c r="H18" s="47"/>
      <c r="I18" s="47"/>
      <c r="J18" s="47"/>
    </row>
    <row r="19" spans="1:10" ht="18" customHeight="1" x14ac:dyDescent="0.25">
      <c r="A19" s="45"/>
      <c r="B19" s="46"/>
      <c r="C19" s="74" t="s">
        <v>6</v>
      </c>
      <c r="D19" s="51" t="s">
        <v>78</v>
      </c>
      <c r="E19" s="45"/>
      <c r="F19" s="49"/>
      <c r="G19" s="50"/>
      <c r="H19" s="47"/>
      <c r="I19" s="47"/>
      <c r="J19" s="47"/>
    </row>
    <row r="20" spans="1:10" ht="18" customHeight="1" x14ac:dyDescent="0.25">
      <c r="A20" s="45"/>
      <c r="B20" s="46"/>
      <c r="C20" s="74" t="s">
        <v>19</v>
      </c>
      <c r="D20" s="52" t="s">
        <v>393</v>
      </c>
      <c r="E20" s="52"/>
      <c r="F20" s="53"/>
      <c r="G20" s="50"/>
      <c r="H20" s="47"/>
      <c r="I20" s="47"/>
      <c r="J20" s="47"/>
    </row>
    <row r="21" spans="1:10" ht="18" customHeight="1" x14ac:dyDescent="0.25">
      <c r="A21" s="45"/>
      <c r="B21" s="46"/>
      <c r="C21" s="74" t="s">
        <v>80</v>
      </c>
      <c r="D21" s="45" t="s">
        <v>110</v>
      </c>
      <c r="E21" s="45"/>
      <c r="F21" s="46"/>
      <c r="G21" s="46"/>
      <c r="H21" s="46"/>
      <c r="I21" s="46"/>
      <c r="J21" s="63"/>
    </row>
    <row r="22" spans="1:10" ht="18" customHeight="1" x14ac:dyDescent="0.25">
      <c r="A22" s="45"/>
      <c r="B22" s="46"/>
      <c r="C22" s="74" t="s">
        <v>67</v>
      </c>
      <c r="D22" s="45" t="s">
        <v>110</v>
      </c>
      <c r="E22" s="45"/>
      <c r="F22" s="46"/>
      <c r="G22" s="46"/>
      <c r="H22" s="46"/>
      <c r="I22" s="46"/>
      <c r="J22" s="63"/>
    </row>
    <row r="23" spans="1:10" ht="18" customHeight="1" x14ac:dyDescent="0.25">
      <c r="A23" s="45"/>
      <c r="B23" s="46"/>
      <c r="C23" s="74" t="s">
        <v>73</v>
      </c>
      <c r="D23" s="54" t="s">
        <v>111</v>
      </c>
      <c r="E23" s="45"/>
      <c r="F23" s="46"/>
      <c r="G23" s="46"/>
      <c r="H23" s="46"/>
      <c r="I23" s="46"/>
      <c r="J23" s="63"/>
    </row>
    <row r="24" spans="1:10" ht="18" customHeight="1" x14ac:dyDescent="0.25">
      <c r="A24" s="45"/>
      <c r="B24" s="46"/>
      <c r="C24" s="74" t="s">
        <v>89</v>
      </c>
      <c r="D24" s="54" t="s">
        <v>112</v>
      </c>
      <c r="E24" s="45"/>
      <c r="F24" s="46"/>
      <c r="G24" s="46"/>
      <c r="H24" s="46"/>
      <c r="I24" s="46"/>
      <c r="J24" s="63"/>
    </row>
    <row r="25" spans="1:10" ht="18" customHeight="1" x14ac:dyDescent="0.25">
      <c r="A25" s="45"/>
      <c r="B25" s="46"/>
      <c r="C25" s="74" t="s">
        <v>5</v>
      </c>
      <c r="D25" s="134">
        <v>44629</v>
      </c>
      <c r="E25" s="55"/>
      <c r="F25" s="46"/>
      <c r="G25" s="46"/>
      <c r="H25" s="46"/>
      <c r="I25" s="46"/>
      <c r="J25" s="63"/>
    </row>
    <row r="26" spans="1:10" ht="18" customHeight="1" x14ac:dyDescent="0.25">
      <c r="A26" s="45"/>
      <c r="B26" s="46"/>
      <c r="C26" s="74" t="s">
        <v>61</v>
      </c>
      <c r="D26" s="45">
        <v>9</v>
      </c>
      <c r="E26" s="55"/>
      <c r="F26" s="46"/>
      <c r="G26" s="46"/>
      <c r="H26" s="46"/>
      <c r="I26" s="46"/>
      <c r="J26" s="63"/>
    </row>
    <row r="27" spans="1:10" ht="18" customHeight="1" x14ac:dyDescent="0.25">
      <c r="A27" s="45"/>
      <c r="B27" s="46"/>
      <c r="C27" s="74" t="s">
        <v>394</v>
      </c>
      <c r="D27" s="45" t="s">
        <v>86</v>
      </c>
      <c r="E27" s="46"/>
      <c r="F27" s="174"/>
      <c r="G27" s="223"/>
      <c r="H27" s="46"/>
      <c r="I27" s="46"/>
      <c r="J27" s="63"/>
    </row>
    <row r="28" spans="1:10" ht="18" customHeight="1" x14ac:dyDescent="0.25">
      <c r="A28" s="45"/>
      <c r="B28" s="46"/>
      <c r="C28" s="74" t="s">
        <v>395</v>
      </c>
      <c r="D28" s="45" t="s">
        <v>87</v>
      </c>
      <c r="E28" s="55"/>
      <c r="F28" s="174"/>
      <c r="G28" s="223"/>
      <c r="H28" s="46"/>
      <c r="I28" s="46"/>
      <c r="J28" s="63"/>
    </row>
    <row r="29" spans="1:10" ht="18" customHeight="1" x14ac:dyDescent="0.25">
      <c r="A29" s="45"/>
      <c r="B29" s="46"/>
      <c r="C29" s="74" t="s">
        <v>396</v>
      </c>
      <c r="D29" s="45" t="s">
        <v>145</v>
      </c>
      <c r="E29" s="55"/>
      <c r="F29" s="174"/>
      <c r="G29" s="223"/>
      <c r="H29" s="46"/>
      <c r="I29" s="46"/>
      <c r="J29" s="63"/>
    </row>
    <row r="30" spans="1:10" ht="18" customHeight="1" thickBot="1" x14ac:dyDescent="0.3">
      <c r="A30" s="45"/>
      <c r="B30" s="46"/>
      <c r="C30" s="74" t="s">
        <v>62</v>
      </c>
      <c r="D30" s="175">
        <f>'QAQC, calculations'!B9+'QAQC, calculations'!G8+'QAQC, calculations'!L8</f>
        <v>13</v>
      </c>
      <c r="E30" s="55"/>
      <c r="F30" s="174"/>
      <c r="G30" s="223"/>
      <c r="H30" s="46"/>
      <c r="I30" s="46"/>
      <c r="J30" s="63"/>
    </row>
    <row r="31" spans="1:10" ht="20.100000000000001" customHeight="1" thickBot="1" x14ac:dyDescent="0.35">
      <c r="A31" s="56" t="s">
        <v>397</v>
      </c>
      <c r="B31" s="57"/>
      <c r="C31" s="57"/>
      <c r="D31" s="57"/>
      <c r="E31" s="58"/>
      <c r="F31" s="56" t="s">
        <v>60</v>
      </c>
      <c r="G31" s="57"/>
      <c r="H31" s="57"/>
      <c r="I31" s="57"/>
      <c r="J31" s="58"/>
    </row>
    <row r="32" spans="1:10" ht="18" customHeight="1" x14ac:dyDescent="0.25">
      <c r="A32" s="60" t="s">
        <v>56</v>
      </c>
      <c r="B32" s="313" t="s">
        <v>29</v>
      </c>
      <c r="C32" s="314"/>
      <c r="D32" s="313" t="s">
        <v>29</v>
      </c>
      <c r="E32" s="315"/>
      <c r="F32" s="60" t="s">
        <v>58</v>
      </c>
      <c r="G32" s="76" t="s">
        <v>29</v>
      </c>
      <c r="H32" s="76" t="s">
        <v>31</v>
      </c>
      <c r="I32" s="76" t="s">
        <v>29</v>
      </c>
      <c r="J32" s="77" t="s">
        <v>31</v>
      </c>
    </row>
    <row r="33" spans="1:10" s="1" customFormat="1" ht="18" customHeight="1" x14ac:dyDescent="0.35">
      <c r="A33" s="224" t="s">
        <v>398</v>
      </c>
      <c r="B33" s="310" t="s">
        <v>88</v>
      </c>
      <c r="C33" s="311"/>
      <c r="D33" s="310" t="s">
        <v>403</v>
      </c>
      <c r="E33" s="312"/>
      <c r="F33" s="59" t="str">
        <f>D29</f>
        <v>315-UWSIF-Chitin</v>
      </c>
      <c r="G33" s="78" t="s">
        <v>88</v>
      </c>
      <c r="H33" s="78" t="s">
        <v>88</v>
      </c>
      <c r="I33" s="78" t="s">
        <v>403</v>
      </c>
      <c r="J33" s="78" t="s">
        <v>403</v>
      </c>
    </row>
    <row r="34" spans="1:10" ht="18" customHeight="1" x14ac:dyDescent="0.25">
      <c r="A34" s="225" t="s">
        <v>404</v>
      </c>
      <c r="B34" s="318">
        <f>'QAQC, calculations'!E10</f>
        <v>-28.28</v>
      </c>
      <c r="C34" s="327"/>
      <c r="D34" s="318">
        <f>'QAQC, calculations'!D9</f>
        <v>-4.62</v>
      </c>
      <c r="E34" s="319"/>
      <c r="F34" s="80" t="s">
        <v>406</v>
      </c>
      <c r="G34" s="147">
        <f>'QAQC, calculations'!O9</f>
        <v>-18.96</v>
      </c>
      <c r="H34" s="147">
        <f>'QAQC, calculations'!O10</f>
        <v>-18.972758249999998</v>
      </c>
      <c r="I34" s="147">
        <f>'QAQC, calculations'!N8</f>
        <v>3.39</v>
      </c>
      <c r="J34" s="148">
        <f>'QAQC, calculations'!N10</f>
        <v>3.2872857999999994</v>
      </c>
    </row>
    <row r="35" spans="1:10" ht="18" customHeight="1" x14ac:dyDescent="0.25">
      <c r="A35" s="226" t="s">
        <v>30</v>
      </c>
      <c r="B35" s="316">
        <f>'QAQC, calculations'!E12</f>
        <v>6.7243164193098962E-2</v>
      </c>
      <c r="C35" s="317"/>
      <c r="D35" s="316">
        <f>'QAQC, calculations'!D12</f>
        <v>9.8689693401996306E-2</v>
      </c>
      <c r="E35" s="332"/>
      <c r="F35" s="228" t="s">
        <v>30</v>
      </c>
      <c r="G35" s="62"/>
      <c r="H35" s="157">
        <f>'QAQC, calculations'!O11</f>
        <v>7.803451972204295E-2</v>
      </c>
      <c r="I35" s="62"/>
      <c r="J35" s="148">
        <f>'QAQC, calculations'!N11</f>
        <v>0.37419296877281555</v>
      </c>
    </row>
    <row r="36" spans="1:10" ht="18" customHeight="1" x14ac:dyDescent="0.35">
      <c r="A36" s="227" t="s">
        <v>57</v>
      </c>
      <c r="B36" s="320" t="s">
        <v>29</v>
      </c>
      <c r="C36" s="321"/>
      <c r="D36" s="320" t="s">
        <v>55</v>
      </c>
      <c r="E36" s="333"/>
      <c r="F36" s="229" t="s">
        <v>400</v>
      </c>
      <c r="G36" s="158" t="s">
        <v>92</v>
      </c>
      <c r="H36" s="109">
        <f>G34-(2*0.15)</f>
        <v>-19.260000000000002</v>
      </c>
      <c r="I36" s="158" t="s">
        <v>403</v>
      </c>
      <c r="J36" s="110">
        <f>I34-(2*0.2)</f>
        <v>2.99</v>
      </c>
    </row>
    <row r="37" spans="1:10" ht="18" customHeight="1" x14ac:dyDescent="0.35">
      <c r="A37" s="224" t="s">
        <v>399</v>
      </c>
      <c r="B37" s="310" t="s">
        <v>88</v>
      </c>
      <c r="C37" s="311"/>
      <c r="D37" s="310" t="s">
        <v>403</v>
      </c>
      <c r="E37" s="312"/>
      <c r="F37" s="230" t="s">
        <v>401</v>
      </c>
      <c r="G37" s="234" t="s">
        <v>90</v>
      </c>
      <c r="H37" s="46">
        <f>G34+(2*0.15)</f>
        <v>-18.66</v>
      </c>
      <c r="I37" s="234" t="s">
        <v>91</v>
      </c>
      <c r="J37" s="235">
        <f>I34+(2*0.2)</f>
        <v>3.79</v>
      </c>
    </row>
    <row r="38" spans="1:10" ht="18" customHeight="1" x14ac:dyDescent="0.25">
      <c r="A38" s="225" t="s">
        <v>405</v>
      </c>
      <c r="B38" s="318">
        <f>'QAQC, calculations'!J9</f>
        <v>24.36</v>
      </c>
      <c r="C38" s="327"/>
      <c r="D38" s="318">
        <f>'QAQC, calculations'!I8</f>
        <v>27.89</v>
      </c>
      <c r="E38" s="328"/>
      <c r="F38" s="334" t="s">
        <v>84</v>
      </c>
      <c r="G38" s="236" t="s">
        <v>29</v>
      </c>
      <c r="H38" s="237" t="s">
        <v>32</v>
      </c>
      <c r="I38" s="237" t="s">
        <v>29</v>
      </c>
      <c r="J38" s="238" t="s">
        <v>32</v>
      </c>
    </row>
    <row r="39" spans="1:10" ht="18" customHeight="1" thickBot="1" x14ac:dyDescent="0.3">
      <c r="A39" s="75" t="s">
        <v>30</v>
      </c>
      <c r="B39" s="329">
        <f>'QAQC, calculations'!J11</f>
        <v>0.13803894351323417</v>
      </c>
      <c r="C39" s="330"/>
      <c r="D39" s="329">
        <f>'QAQC, calculations'!I11</f>
        <v>5.6247081688653958E-2</v>
      </c>
      <c r="E39" s="331"/>
      <c r="F39" s="335"/>
      <c r="G39" s="78" t="s">
        <v>26</v>
      </c>
      <c r="H39" s="78" t="s">
        <v>26</v>
      </c>
      <c r="I39" s="78" t="s">
        <v>27</v>
      </c>
      <c r="J39" s="79" t="s">
        <v>27</v>
      </c>
    </row>
    <row r="40" spans="1:10" ht="21" customHeight="1" x14ac:dyDescent="0.25">
      <c r="A40" s="129"/>
      <c r="B40" s="46"/>
      <c r="C40" s="130"/>
      <c r="D40" s="46"/>
      <c r="E40" s="131"/>
      <c r="F40" s="231" t="s">
        <v>406</v>
      </c>
      <c r="G40" s="147">
        <f>'QAQC, calculations'!R9</f>
        <v>42.26</v>
      </c>
      <c r="H40" s="147">
        <f>'QAQC, calculations'!R10</f>
        <v>43.073281004004876</v>
      </c>
      <c r="I40" s="147">
        <f>'QAQC, calculations'!Q8</f>
        <v>7.25</v>
      </c>
      <c r="J40" s="148">
        <f>'QAQC, calculations'!Q10</f>
        <v>7.501870110996701</v>
      </c>
    </row>
    <row r="41" spans="1:10" ht="18" customHeight="1" x14ac:dyDescent="0.25">
      <c r="A41" s="129"/>
      <c r="B41" s="46"/>
      <c r="C41" s="130"/>
      <c r="D41" s="46"/>
      <c r="E41" s="131"/>
      <c r="F41" s="232" t="s">
        <v>30</v>
      </c>
      <c r="G41" s="147"/>
      <c r="H41" s="147">
        <f>'QAQC, calculations'!R11</f>
        <v>0.19584997231609799</v>
      </c>
      <c r="I41" s="147"/>
      <c r="J41" s="156">
        <f>'QAQC, calculations'!Q11</f>
        <v>6.4856161587501876E-2</v>
      </c>
    </row>
    <row r="42" spans="1:10" ht="18" customHeight="1" thickBot="1" x14ac:dyDescent="0.3">
      <c r="A42" s="125"/>
      <c r="B42" s="126"/>
      <c r="C42" s="127"/>
      <c r="D42" s="126"/>
      <c r="E42" s="128"/>
      <c r="F42" s="233" t="s">
        <v>402</v>
      </c>
      <c r="G42" s="149"/>
      <c r="H42" s="149">
        <f>'QAQC, calculations'!U11</f>
        <v>1.9244699574180699</v>
      </c>
      <c r="I42" s="149"/>
      <c r="J42" s="132">
        <f>'QAQC, calculations'!T11</f>
        <v>3.4740704965062297</v>
      </c>
    </row>
    <row r="43" spans="1:10" ht="20.100000000000001" customHeight="1" thickBot="1" x14ac:dyDescent="0.35">
      <c r="A43" s="322" t="s">
        <v>79</v>
      </c>
      <c r="B43" s="323"/>
      <c r="C43" s="323"/>
      <c r="D43" s="323"/>
      <c r="E43" s="324"/>
      <c r="F43" s="322" t="s">
        <v>66</v>
      </c>
      <c r="G43" s="323"/>
      <c r="H43" s="323"/>
      <c r="I43" s="323"/>
      <c r="J43" s="324"/>
    </row>
    <row r="44" spans="1:10" ht="18" customHeight="1" x14ac:dyDescent="0.25">
      <c r="A44" s="143" t="s">
        <v>69</v>
      </c>
      <c r="B44" s="164">
        <v>44721</v>
      </c>
      <c r="C44" s="118"/>
      <c r="D44" s="118"/>
      <c r="E44" s="119"/>
      <c r="F44" s="61" t="s">
        <v>63</v>
      </c>
      <c r="G44" s="161" t="s">
        <v>4</v>
      </c>
      <c r="H44" s="114"/>
      <c r="I44" s="114"/>
      <c r="J44" s="115"/>
    </row>
    <row r="45" spans="1:10" ht="18" customHeight="1" x14ac:dyDescent="0.25">
      <c r="A45" s="145" t="s">
        <v>70</v>
      </c>
      <c r="B45" s="165">
        <v>44721</v>
      </c>
      <c r="C45" s="120"/>
      <c r="D45" s="120"/>
      <c r="E45" s="121"/>
      <c r="F45" s="61" t="s">
        <v>64</v>
      </c>
      <c r="G45" s="162" t="s">
        <v>12</v>
      </c>
      <c r="H45" s="116"/>
      <c r="I45" s="116"/>
      <c r="J45" s="117"/>
    </row>
    <row r="46" spans="1:10" ht="18" customHeight="1" x14ac:dyDescent="0.25">
      <c r="A46" s="145" t="s">
        <v>71</v>
      </c>
      <c r="B46" s="166" t="s">
        <v>423</v>
      </c>
      <c r="C46" s="120"/>
      <c r="D46" s="120"/>
      <c r="E46" s="121"/>
      <c r="F46" s="61" t="s">
        <v>65</v>
      </c>
      <c r="G46" s="307">
        <v>44721</v>
      </c>
      <c r="H46" s="116"/>
      <c r="I46" s="116"/>
      <c r="J46" s="117"/>
    </row>
    <row r="47" spans="1:10" ht="18" customHeight="1" x14ac:dyDescent="0.25">
      <c r="A47" s="61" t="s">
        <v>38</v>
      </c>
      <c r="B47" s="167"/>
      <c r="C47" s="123"/>
      <c r="D47" s="123"/>
      <c r="E47" s="124"/>
      <c r="F47" s="61" t="s">
        <v>38</v>
      </c>
      <c r="G47" s="163" t="s">
        <v>422</v>
      </c>
      <c r="H47" s="159"/>
      <c r="I47" s="159"/>
      <c r="J47" s="160"/>
    </row>
    <row r="48" spans="1:10" ht="18" customHeight="1" thickBot="1" x14ac:dyDescent="0.3">
      <c r="A48" s="168"/>
      <c r="B48" s="73"/>
      <c r="C48" s="112"/>
      <c r="D48" s="112"/>
      <c r="E48" s="113"/>
      <c r="F48" s="111"/>
      <c r="G48" s="73"/>
      <c r="H48" s="112"/>
      <c r="I48" s="112"/>
      <c r="J48" s="113"/>
    </row>
    <row r="49" spans="1:27" ht="18" customHeight="1" x14ac:dyDescent="0.25">
      <c r="A49" s="170" t="s">
        <v>83</v>
      </c>
      <c r="B49" s="144"/>
      <c r="C49" s="114"/>
      <c r="D49" s="114"/>
      <c r="E49" s="114"/>
      <c r="F49" s="144"/>
      <c r="G49" s="122"/>
      <c r="H49" s="123"/>
      <c r="I49" s="123"/>
      <c r="J49" s="124"/>
    </row>
    <row r="50" spans="1:27" ht="18" customHeight="1" x14ac:dyDescent="0.25">
      <c r="A50" s="171"/>
      <c r="B50" s="146"/>
      <c r="C50" s="116"/>
      <c r="D50" s="116"/>
      <c r="E50" s="116"/>
      <c r="F50" s="146"/>
      <c r="G50" s="146"/>
      <c r="H50" s="116"/>
      <c r="I50" s="116"/>
      <c r="J50" s="117"/>
    </row>
    <row r="51" spans="1:27" ht="18" customHeight="1" x14ac:dyDescent="0.25">
      <c r="A51" s="171"/>
      <c r="B51" s="146"/>
      <c r="C51" s="116"/>
      <c r="D51" s="116"/>
      <c r="E51" s="116"/>
      <c r="F51" s="146"/>
      <c r="G51" s="146"/>
      <c r="H51" s="116"/>
      <c r="I51" s="116"/>
      <c r="J51" s="117"/>
    </row>
    <row r="52" spans="1:27" ht="18" customHeight="1" thickBot="1" x14ac:dyDescent="0.3">
      <c r="A52" s="172"/>
      <c r="B52" s="150"/>
      <c r="C52" s="151"/>
      <c r="D52" s="151"/>
      <c r="E52" s="151"/>
      <c r="F52" s="150"/>
      <c r="G52" s="150"/>
      <c r="H52" s="151"/>
      <c r="I52" s="151"/>
      <c r="J52" s="152"/>
    </row>
    <row r="53" spans="1:27" ht="18" customHeight="1" thickBot="1" x14ac:dyDescent="0.3">
      <c r="A53" s="169" t="s">
        <v>68</v>
      </c>
      <c r="B53" s="135"/>
      <c r="C53" s="135"/>
      <c r="D53" s="135"/>
      <c r="E53" s="136"/>
      <c r="F53" s="64"/>
      <c r="G53" s="65"/>
      <c r="H53" s="65"/>
      <c r="I53" s="65"/>
      <c r="J53" s="66"/>
    </row>
    <row r="54" spans="1:27" ht="18" customHeight="1" thickBot="1" x14ac:dyDescent="0.3">
      <c r="A54" s="85"/>
      <c r="B54" s="41"/>
      <c r="C54" s="41"/>
      <c r="D54" s="41"/>
      <c r="E54" s="41"/>
      <c r="F54" s="41"/>
      <c r="G54" s="41"/>
      <c r="H54" s="41"/>
      <c r="I54" s="41"/>
      <c r="J54" s="86"/>
    </row>
    <row r="55" spans="1:27" s="140" customFormat="1" ht="20.100000000000001" customHeight="1" thickBot="1" x14ac:dyDescent="0.35">
      <c r="A55" s="137" t="s">
        <v>59</v>
      </c>
      <c r="B55" s="138"/>
      <c r="C55" s="138"/>
      <c r="D55" s="138"/>
      <c r="E55" s="138"/>
      <c r="F55" s="138"/>
      <c r="G55" s="138"/>
      <c r="H55" s="138"/>
      <c r="I55" s="138"/>
      <c r="J55" s="139"/>
    </row>
    <row r="56" spans="1:27" ht="18" customHeight="1" x14ac:dyDescent="0.25">
      <c r="A56" s="27" t="s">
        <v>39</v>
      </c>
      <c r="B56" s="28" t="s">
        <v>46</v>
      </c>
      <c r="C56" s="29"/>
      <c r="D56" s="29"/>
      <c r="E56" s="29"/>
      <c r="F56" s="29"/>
      <c r="G56" s="29"/>
      <c r="H56" s="49"/>
      <c r="I56" s="49"/>
      <c r="J56" s="67"/>
      <c r="K56" s="26"/>
      <c r="L56" s="26"/>
      <c r="M56" s="26"/>
      <c r="N56" s="26"/>
      <c r="O56" s="26"/>
      <c r="P56" s="26"/>
      <c r="Q56" s="26"/>
      <c r="R56" s="26"/>
      <c r="S56" s="26"/>
      <c r="T56" s="26"/>
      <c r="U56" s="26"/>
      <c r="V56" s="26"/>
      <c r="W56" s="26"/>
      <c r="X56" s="26"/>
      <c r="Y56" s="26"/>
      <c r="Z56" s="26"/>
      <c r="AA56" s="26"/>
    </row>
    <row r="57" spans="1:27" ht="18" customHeight="1" x14ac:dyDescent="0.25">
      <c r="A57" s="30" t="s">
        <v>40</v>
      </c>
      <c r="B57" s="31" t="s">
        <v>43</v>
      </c>
      <c r="C57" s="32"/>
      <c r="D57" s="32"/>
      <c r="E57" s="32"/>
      <c r="F57" s="32"/>
      <c r="G57" s="32"/>
      <c r="H57" s="49"/>
      <c r="I57" s="49"/>
      <c r="J57" s="67"/>
    </row>
    <row r="58" spans="1:27" ht="18" customHeight="1" x14ac:dyDescent="0.25">
      <c r="A58" s="42" t="s">
        <v>44</v>
      </c>
      <c r="B58" s="43" t="s">
        <v>45</v>
      </c>
      <c r="C58" s="44"/>
      <c r="D58" s="44"/>
      <c r="E58" s="44"/>
      <c r="F58" s="44"/>
      <c r="G58" s="44"/>
      <c r="H58" s="49"/>
      <c r="I58" s="49"/>
      <c r="J58" s="67"/>
    </row>
    <row r="59" spans="1:27" ht="18" customHeight="1" x14ac:dyDescent="0.25">
      <c r="A59" s="33" t="s">
        <v>47</v>
      </c>
      <c r="B59" s="34" t="s">
        <v>48</v>
      </c>
      <c r="C59" s="35"/>
      <c r="D59" s="35"/>
      <c r="E59" s="35"/>
      <c r="F59" s="35"/>
      <c r="G59" s="35"/>
      <c r="H59" s="49"/>
      <c r="I59" s="49"/>
      <c r="J59" s="67"/>
    </row>
    <row r="60" spans="1:27" ht="18" customHeight="1" thickBot="1" x14ac:dyDescent="0.3">
      <c r="A60" s="36" t="s">
        <v>49</v>
      </c>
      <c r="B60" s="37" t="s">
        <v>50</v>
      </c>
      <c r="C60" s="38"/>
      <c r="D60" s="38"/>
      <c r="E60" s="38"/>
      <c r="F60" s="38"/>
      <c r="G60" s="38"/>
      <c r="H60" s="68"/>
      <c r="I60" s="68"/>
      <c r="J60" s="69"/>
    </row>
    <row r="61" spans="1:27" ht="18" customHeight="1" thickBot="1" x14ac:dyDescent="0.3">
      <c r="A61" s="173"/>
      <c r="B61" s="39"/>
      <c r="C61" s="40"/>
      <c r="D61" s="40"/>
      <c r="E61" s="40"/>
      <c r="F61" s="40"/>
      <c r="G61" s="40"/>
      <c r="H61" s="40"/>
      <c r="I61" s="40"/>
      <c r="J61" s="173"/>
    </row>
    <row r="62" spans="1:27" s="140" customFormat="1" ht="22.5" thickBot="1" x14ac:dyDescent="0.35">
      <c r="A62" s="56" t="s">
        <v>74</v>
      </c>
      <c r="B62" s="141" t="s">
        <v>75</v>
      </c>
      <c r="C62" s="141" t="s">
        <v>81</v>
      </c>
      <c r="D62" s="141" t="s">
        <v>82</v>
      </c>
      <c r="E62" s="141" t="s">
        <v>41</v>
      </c>
      <c r="F62" s="141" t="s">
        <v>42</v>
      </c>
      <c r="G62" s="141" t="s">
        <v>85</v>
      </c>
      <c r="H62" s="154" t="s">
        <v>37</v>
      </c>
      <c r="I62" s="141"/>
      <c r="J62" s="142"/>
    </row>
    <row r="63" spans="1:27" ht="18" customHeight="1" x14ac:dyDescent="0.25">
      <c r="A63" s="153" t="s">
        <v>113</v>
      </c>
      <c r="B63" s="70" t="s">
        <v>114</v>
      </c>
      <c r="C63" s="72">
        <v>6.5487837999999998</v>
      </c>
      <c r="D63" s="72">
        <v>-30.88908</v>
      </c>
      <c r="E63" s="71">
        <v>9.2273372440509132</v>
      </c>
      <c r="F63" s="71">
        <v>48.780625456557829</v>
      </c>
      <c r="G63" s="72">
        <v>5.2865332832619591</v>
      </c>
      <c r="H63" s="45"/>
      <c r="I63" s="49"/>
      <c r="J63" s="67"/>
    </row>
    <row r="64" spans="1:27" ht="18" customHeight="1" x14ac:dyDescent="0.25">
      <c r="A64" s="153" t="s">
        <v>115</v>
      </c>
      <c r="B64" s="70" t="s">
        <v>116</v>
      </c>
      <c r="C64" s="72">
        <v>6.8230688000000006</v>
      </c>
      <c r="D64" s="72">
        <v>-31.889078999999995</v>
      </c>
      <c r="E64" s="71">
        <v>9.2625602824360129</v>
      </c>
      <c r="F64" s="71">
        <v>47.454585789938214</v>
      </c>
      <c r="G64" s="72">
        <v>5.1232687661880316</v>
      </c>
      <c r="H64" s="45"/>
      <c r="I64" s="49"/>
      <c r="J64" s="67"/>
    </row>
    <row r="65" spans="1:10" ht="18" customHeight="1" x14ac:dyDescent="0.25">
      <c r="A65" s="153" t="s">
        <v>117</v>
      </c>
      <c r="B65" s="305" t="s">
        <v>118</v>
      </c>
      <c r="C65" s="72"/>
      <c r="D65" s="72"/>
      <c r="E65" s="71"/>
      <c r="F65" s="71"/>
      <c r="G65" s="72"/>
      <c r="H65" s="34" t="s">
        <v>421</v>
      </c>
      <c r="I65" s="35"/>
      <c r="J65" s="306"/>
    </row>
    <row r="66" spans="1:10" ht="18" customHeight="1" x14ac:dyDescent="0.25">
      <c r="A66" s="153" t="s">
        <v>119</v>
      </c>
      <c r="B66" s="305" t="s">
        <v>120</v>
      </c>
      <c r="C66" s="72"/>
      <c r="D66" s="72"/>
      <c r="E66" s="71"/>
      <c r="F66" s="71"/>
      <c r="G66" s="72"/>
      <c r="H66" s="34" t="s">
        <v>421</v>
      </c>
      <c r="I66" s="35"/>
      <c r="J66" s="306"/>
    </row>
    <row r="67" spans="1:10" ht="18" customHeight="1" x14ac:dyDescent="0.25">
      <c r="A67" s="153" t="s">
        <v>121</v>
      </c>
      <c r="B67" s="70" t="s">
        <v>122</v>
      </c>
      <c r="C67" s="72">
        <v>7.057457799999999</v>
      </c>
      <c r="D67" s="72">
        <v>-31.722245999999998</v>
      </c>
      <c r="E67" s="71">
        <v>9.4990948356807525</v>
      </c>
      <c r="F67" s="71">
        <v>48.393149765258215</v>
      </c>
      <c r="G67" s="72">
        <v>5.0945011711518635</v>
      </c>
      <c r="H67" s="45"/>
      <c r="I67" s="49"/>
      <c r="J67" s="67"/>
    </row>
    <row r="68" spans="1:10" ht="18" customHeight="1" x14ac:dyDescent="0.25">
      <c r="A68" s="153" t="s">
        <v>123</v>
      </c>
      <c r="B68" s="70" t="s">
        <v>124</v>
      </c>
      <c r="C68" s="72">
        <v>5.3060233999999991</v>
      </c>
      <c r="D68" s="72">
        <v>-30.997971</v>
      </c>
      <c r="E68" s="71">
        <v>9.7797551465575996</v>
      </c>
      <c r="F68" s="71">
        <v>46.852032992501698</v>
      </c>
      <c r="G68" s="72">
        <v>4.7907163615433932</v>
      </c>
      <c r="H68" s="45"/>
      <c r="I68" s="49"/>
      <c r="J68" s="67"/>
    </row>
    <row r="69" spans="1:10" ht="18" customHeight="1" x14ac:dyDescent="0.25">
      <c r="A69" s="153" t="s">
        <v>125</v>
      </c>
      <c r="B69" s="70" t="s">
        <v>126</v>
      </c>
      <c r="C69" s="72">
        <v>7.9680840000000002</v>
      </c>
      <c r="D69" s="72">
        <v>-31.636331999999996</v>
      </c>
      <c r="E69" s="71">
        <v>7.0229924000000015</v>
      </c>
      <c r="F69" s="71">
        <v>41.219985400000006</v>
      </c>
      <c r="G69" s="72">
        <v>5.8692909022655355</v>
      </c>
      <c r="H69" s="45"/>
      <c r="I69" s="49"/>
      <c r="J69" s="67"/>
    </row>
    <row r="70" spans="1:10" ht="18" customHeight="1" x14ac:dyDescent="0.25">
      <c r="A70" s="153" t="s">
        <v>127</v>
      </c>
      <c r="B70" s="70" t="s">
        <v>128</v>
      </c>
      <c r="C70" s="72">
        <v>6.6904145999999995</v>
      </c>
      <c r="D70" s="72">
        <v>-31.811157000000001</v>
      </c>
      <c r="E70" s="71">
        <v>7.9386317512274953</v>
      </c>
      <c r="F70" s="71">
        <v>35.159999345335521</v>
      </c>
      <c r="G70" s="72">
        <v>4.4289747209774504</v>
      </c>
      <c r="H70" s="45"/>
      <c r="I70" s="49"/>
      <c r="J70" s="67"/>
    </row>
    <row r="71" spans="1:10" ht="18" customHeight="1" x14ac:dyDescent="0.25">
      <c r="A71" s="153" t="s">
        <v>129</v>
      </c>
      <c r="B71" s="70" t="s">
        <v>130</v>
      </c>
      <c r="C71" s="72">
        <v>8.2224209999999971</v>
      </c>
      <c r="D71" s="72">
        <v>-32.244723</v>
      </c>
      <c r="E71" s="71">
        <v>9.2766519368723106</v>
      </c>
      <c r="F71" s="71">
        <v>37.750583142037307</v>
      </c>
      <c r="G71" s="72">
        <v>4.0694189454266825</v>
      </c>
      <c r="H71" s="45"/>
      <c r="I71" s="49"/>
      <c r="J71" s="67"/>
    </row>
    <row r="72" spans="1:10" ht="16.5" thickBot="1" x14ac:dyDescent="0.3">
      <c r="A72" s="182"/>
      <c r="B72" s="183"/>
      <c r="C72" s="185"/>
      <c r="D72" s="185"/>
      <c r="E72" s="184"/>
      <c r="F72" s="184"/>
      <c r="G72" s="185"/>
      <c r="H72" s="186"/>
      <c r="I72" s="68"/>
      <c r="J72" s="69"/>
    </row>
  </sheetData>
  <sortState xmlns:xlrd2="http://schemas.microsoft.com/office/spreadsheetml/2017/richdata2" ref="A57:J71">
    <sortCondition ref="B57:B71"/>
  </sortState>
  <mergeCells count="21">
    <mergeCell ref="F43:J43"/>
    <mergeCell ref="E16:F16"/>
    <mergeCell ref="B38:C38"/>
    <mergeCell ref="D38:E38"/>
    <mergeCell ref="B39:C39"/>
    <mergeCell ref="D39:E39"/>
    <mergeCell ref="B33:C33"/>
    <mergeCell ref="D35:E35"/>
    <mergeCell ref="B34:C34"/>
    <mergeCell ref="D36:E36"/>
    <mergeCell ref="A43:E43"/>
    <mergeCell ref="F38:F39"/>
    <mergeCell ref="E15:F15"/>
    <mergeCell ref="B37:C37"/>
    <mergeCell ref="D37:E37"/>
    <mergeCell ref="B32:C32"/>
    <mergeCell ref="D32:E32"/>
    <mergeCell ref="D33:E33"/>
    <mergeCell ref="B35:C35"/>
    <mergeCell ref="D34:E34"/>
    <mergeCell ref="B36:C36"/>
  </mergeCells>
  <pageMargins left="0.75" right="0.75" top="1" bottom="1" header="0.5" footer="0.5"/>
  <pageSetup scale="5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4" tint="-0.249977111117893"/>
  </sheetPr>
  <dimension ref="B1:AA121"/>
  <sheetViews>
    <sheetView workbookViewId="0">
      <selection activeCell="S22" sqref="S22"/>
    </sheetView>
  </sheetViews>
  <sheetFormatPr defaultColWidth="11.42578125" defaultRowHeight="15.75" x14ac:dyDescent="0.25"/>
  <cols>
    <col min="2" max="2" width="4.7109375" style="9" bestFit="1" customWidth="1"/>
    <col min="3" max="3" width="30.7109375" style="9" bestFit="1" customWidth="1"/>
    <col min="4" max="5" width="9.85546875" style="10" bestFit="1" customWidth="1"/>
    <col min="6" max="6" width="7.42578125" style="10" customWidth="1"/>
    <col min="7" max="7" width="4.7109375" style="9" bestFit="1" customWidth="1"/>
    <col min="8" max="8" width="31.28515625" style="9" bestFit="1" customWidth="1"/>
    <col min="9" max="9" width="9.85546875" style="9" bestFit="1" customWidth="1"/>
    <col min="10" max="10" width="9.85546875" style="10" bestFit="1" customWidth="1"/>
    <col min="11" max="11" width="10.7109375" style="10" bestFit="1" customWidth="1"/>
    <col min="12" max="12" width="4.7109375" style="9" bestFit="1" customWidth="1"/>
    <col min="13" max="13" width="27.7109375" style="9" bestFit="1" customWidth="1"/>
    <col min="14" max="15" width="9.85546875" style="9" bestFit="1" customWidth="1"/>
    <col min="16" max="16" width="13.28515625" style="9" bestFit="1" customWidth="1"/>
    <col min="17" max="18" width="14.140625" style="9" bestFit="1" customWidth="1"/>
    <col min="19" max="19" width="11.140625" style="9" bestFit="1" customWidth="1"/>
    <col min="20" max="21" width="12.42578125" style="9" bestFit="1" customWidth="1"/>
    <col min="22" max="22" width="15.7109375" style="9" customWidth="1"/>
    <col min="23" max="23" width="14.42578125" customWidth="1"/>
    <col min="24" max="24" width="10.28515625" bestFit="1" customWidth="1"/>
  </cols>
  <sheetData>
    <row r="1" spans="2:27" x14ac:dyDescent="0.25">
      <c r="M1" s="287"/>
      <c r="V1" s="287"/>
      <c r="W1" s="11"/>
      <c r="X1" s="12"/>
    </row>
    <row r="2" spans="2:27" ht="18.75" x14ac:dyDescent="0.25">
      <c r="B2" s="239" t="s">
        <v>33</v>
      </c>
      <c r="C2" s="240" t="s">
        <v>407</v>
      </c>
      <c r="D2" s="241" t="s">
        <v>408</v>
      </c>
      <c r="E2" s="242" t="s">
        <v>409</v>
      </c>
      <c r="F2" s="243"/>
      <c r="G2" s="239" t="s">
        <v>33</v>
      </c>
      <c r="H2" s="240" t="s">
        <v>410</v>
      </c>
      <c r="I2" s="241" t="s">
        <v>408</v>
      </c>
      <c r="J2" s="242" t="s">
        <v>409</v>
      </c>
      <c r="K2" s="3"/>
      <c r="L2" s="239" t="s">
        <v>33</v>
      </c>
      <c r="M2" s="240" t="s">
        <v>411</v>
      </c>
      <c r="N2" s="241" t="s">
        <v>408</v>
      </c>
      <c r="O2" s="242" t="s">
        <v>409</v>
      </c>
      <c r="P2" s="248"/>
      <c r="Q2" s="249" t="s">
        <v>412</v>
      </c>
      <c r="R2" s="250" t="s">
        <v>413</v>
      </c>
      <c r="S2" s="251"/>
      <c r="T2" s="284" t="s">
        <v>412</v>
      </c>
      <c r="U2" s="252" t="s">
        <v>413</v>
      </c>
      <c r="V2" s="288"/>
      <c r="W2" s="15"/>
      <c r="X2" s="15"/>
      <c r="Y2" s="14"/>
      <c r="Z2" s="14"/>
      <c r="AA2" s="14"/>
    </row>
    <row r="3" spans="2:27" x14ac:dyDescent="0.25">
      <c r="B3" s="244"/>
      <c r="C3" s="275"/>
      <c r="D3" s="245" t="s">
        <v>51</v>
      </c>
      <c r="E3" s="246" t="s">
        <v>51</v>
      </c>
      <c r="F3" s="243"/>
      <c r="G3" s="244"/>
      <c r="H3" s="275"/>
      <c r="I3" s="245" t="s">
        <v>51</v>
      </c>
      <c r="J3" s="246" t="s">
        <v>51</v>
      </c>
      <c r="K3" s="3"/>
      <c r="L3" s="244"/>
      <c r="M3" s="275"/>
      <c r="N3" s="245" t="s">
        <v>51</v>
      </c>
      <c r="O3" s="246" t="s">
        <v>51</v>
      </c>
      <c r="P3" s="253"/>
      <c r="Q3" s="254" t="s">
        <v>414</v>
      </c>
      <c r="R3" s="255" t="s">
        <v>414</v>
      </c>
      <c r="S3" s="256"/>
      <c r="T3" s="285" t="s">
        <v>415</v>
      </c>
      <c r="U3" s="20" t="s">
        <v>415</v>
      </c>
      <c r="V3" s="289"/>
      <c r="W3" s="13"/>
      <c r="X3" s="13"/>
      <c r="Y3" s="18"/>
    </row>
    <row r="4" spans="2:27" x14ac:dyDescent="0.25">
      <c r="B4" s="290">
        <v>3</v>
      </c>
      <c r="C4" s="5" t="s">
        <v>95</v>
      </c>
      <c r="D4" s="291">
        <v>-4.5652444000000001</v>
      </c>
      <c r="E4" s="291">
        <v>-28.169801999999997</v>
      </c>
      <c r="F4" s="6"/>
      <c r="G4" s="290">
        <v>6</v>
      </c>
      <c r="H4" s="5" t="s">
        <v>100</v>
      </c>
      <c r="I4" s="291">
        <v>27.903117799999997</v>
      </c>
      <c r="J4" s="291">
        <v>24.367607999999997</v>
      </c>
      <c r="K4" s="4"/>
      <c r="L4" s="292">
        <v>8</v>
      </c>
      <c r="M4" s="5" t="s">
        <v>105</v>
      </c>
      <c r="N4" s="293">
        <v>3.3281791999999992</v>
      </c>
      <c r="O4" s="294">
        <v>-18.999980999999998</v>
      </c>
      <c r="P4" s="295"/>
      <c r="Q4" s="133">
        <v>7.484539659367397</v>
      </c>
      <c r="R4" s="293">
        <v>43.213773479318746</v>
      </c>
      <c r="S4" s="295"/>
      <c r="T4" s="286">
        <f>ABS(Q4-$Q$8)</f>
        <v>0.23453965936739696</v>
      </c>
      <c r="U4" s="247">
        <f>ABS(R4-$R$9)</f>
        <v>0.95377347931874823</v>
      </c>
      <c r="V4" s="289"/>
      <c r="W4" s="13"/>
      <c r="X4" s="13"/>
      <c r="Y4" s="17"/>
      <c r="Z4" s="18"/>
    </row>
    <row r="5" spans="2:27" x14ac:dyDescent="0.25">
      <c r="B5" s="290">
        <v>4</v>
      </c>
      <c r="C5" s="5" t="s">
        <v>96</v>
      </c>
      <c r="D5" s="291">
        <v>-4.5961638000000002</v>
      </c>
      <c r="E5" s="291">
        <v>-28.260711000000001</v>
      </c>
      <c r="F5" s="6"/>
      <c r="G5" s="290">
        <v>7</v>
      </c>
      <c r="H5" s="5" t="s">
        <v>101</v>
      </c>
      <c r="I5" s="291">
        <v>27.852250399999999</v>
      </c>
      <c r="J5" s="291">
        <v>24.548426999999997</v>
      </c>
      <c r="K5" s="4"/>
      <c r="L5" s="292">
        <v>9</v>
      </c>
      <c r="M5" s="5" t="s">
        <v>106</v>
      </c>
      <c r="N5" s="293">
        <v>3.6832535999999996</v>
      </c>
      <c r="O5" s="294">
        <v>-18.859121999999999</v>
      </c>
      <c r="P5" s="295"/>
      <c r="Q5" s="133">
        <v>7.5927083232810624</v>
      </c>
      <c r="R5" s="293">
        <v>43.04577840772015</v>
      </c>
      <c r="S5" s="295"/>
      <c r="T5" s="286">
        <f>ABS(Q5-$Q$8)</f>
        <v>0.34270832328106238</v>
      </c>
      <c r="U5" s="247">
        <f>ABS(R5-$R$9)</f>
        <v>0.78577840772015151</v>
      </c>
      <c r="V5" s="289"/>
      <c r="W5" s="13"/>
      <c r="X5" s="13"/>
      <c r="Y5" s="17"/>
      <c r="Z5" s="18"/>
    </row>
    <row r="6" spans="2:27" x14ac:dyDescent="0.25">
      <c r="B6" s="290">
        <v>5</v>
      </c>
      <c r="C6" s="5" t="s">
        <v>97</v>
      </c>
      <c r="D6" s="291">
        <v>-4.7906568000000007</v>
      </c>
      <c r="E6" s="291">
        <v>-28.318652999999998</v>
      </c>
      <c r="F6" s="6"/>
      <c r="G6" s="290">
        <v>21</v>
      </c>
      <c r="H6" s="5" t="s">
        <v>102</v>
      </c>
      <c r="I6" s="291">
        <v>27.962961799999999</v>
      </c>
      <c r="J6" s="291">
        <v>24.315660000000001</v>
      </c>
      <c r="K6" s="4"/>
      <c r="L6" s="292">
        <v>23</v>
      </c>
      <c r="M6" s="5" t="s">
        <v>107</v>
      </c>
      <c r="N6" s="293">
        <v>2.7806065999999996</v>
      </c>
      <c r="O6" s="294">
        <v>-19.036943999999998</v>
      </c>
      <c r="P6" s="295"/>
      <c r="Q6" s="133">
        <v>7.4912442260442278</v>
      </c>
      <c r="R6" s="293">
        <v>43.226778624078634</v>
      </c>
      <c r="S6" s="295"/>
      <c r="T6" s="286">
        <f>ABS(Q6-$Q$8)</f>
        <v>0.24124422604422779</v>
      </c>
      <c r="U6" s="247">
        <f>ABS(R6-$R$9)</f>
        <v>0.96677862407863557</v>
      </c>
      <c r="V6" s="289"/>
      <c r="W6" s="13"/>
      <c r="X6" s="13"/>
      <c r="Y6" s="17"/>
      <c r="Z6" s="18"/>
    </row>
    <row r="7" spans="2:27" x14ac:dyDescent="0.25">
      <c r="B7" s="290">
        <v>19</v>
      </c>
      <c r="C7" s="5" t="s">
        <v>98</v>
      </c>
      <c r="D7" s="291">
        <v>-4.5562678000000005</v>
      </c>
      <c r="E7" s="291">
        <v>-28.333638000000001</v>
      </c>
      <c r="F7" s="6"/>
      <c r="G7" s="296">
        <v>22</v>
      </c>
      <c r="H7" s="5" t="s">
        <v>103</v>
      </c>
      <c r="I7" s="291">
        <v>27.839284199999994</v>
      </c>
      <c r="J7" s="291">
        <v>24.219755999999997</v>
      </c>
      <c r="K7" s="4"/>
      <c r="L7" s="292">
        <v>24</v>
      </c>
      <c r="M7" s="5" t="s">
        <v>108</v>
      </c>
      <c r="N7" s="293">
        <v>3.3571037999999991</v>
      </c>
      <c r="O7" s="294">
        <v>-18.994985999999997</v>
      </c>
      <c r="P7" s="297"/>
      <c r="Q7" s="133">
        <v>7.4389882352941195</v>
      </c>
      <c r="R7" s="293">
        <v>42.806793504901968</v>
      </c>
      <c r="S7" s="295"/>
      <c r="T7" s="286">
        <f>ABS(Q7-$Q$8)</f>
        <v>0.18898823529411946</v>
      </c>
      <c r="U7" s="247">
        <f>ABS(R7-$R$9)</f>
        <v>0.5467935049019701</v>
      </c>
      <c r="V7" s="289"/>
      <c r="W7" s="13"/>
      <c r="X7" s="13"/>
      <c r="Y7" s="17"/>
      <c r="Z7" s="18"/>
    </row>
    <row r="8" spans="2:27" ht="18.75" x14ac:dyDescent="0.25">
      <c r="B8" s="296">
        <v>20</v>
      </c>
      <c r="C8" s="5" t="s">
        <v>99</v>
      </c>
      <c r="D8" s="291">
        <v>-4.5722262000000002</v>
      </c>
      <c r="E8" s="291">
        <v>-28.314656999999997</v>
      </c>
      <c r="F8" s="6"/>
      <c r="G8" s="265">
        <f>COUNT(G4:G7)</f>
        <v>4</v>
      </c>
      <c r="H8" s="268" t="s">
        <v>34</v>
      </c>
      <c r="I8" s="155">
        <v>27.89</v>
      </c>
      <c r="J8" s="298"/>
      <c r="K8" s="4"/>
      <c r="L8" s="273">
        <f>COUNT(T4:T7)</f>
        <v>4</v>
      </c>
      <c r="M8" s="257" t="s">
        <v>34</v>
      </c>
      <c r="N8" s="276">
        <v>3.39</v>
      </c>
      <c r="O8" s="299"/>
      <c r="P8" s="261" t="s">
        <v>418</v>
      </c>
      <c r="Q8" s="278">
        <v>7.25</v>
      </c>
      <c r="R8" s="299"/>
      <c r="S8" s="295"/>
      <c r="T8" s="300"/>
      <c r="U8" s="301"/>
      <c r="V8" s="289"/>
      <c r="W8" s="13"/>
      <c r="X8" s="13"/>
      <c r="Y8" s="17"/>
      <c r="Z8" s="18"/>
    </row>
    <row r="9" spans="2:27" ht="18.75" x14ac:dyDescent="0.25">
      <c r="B9" s="267">
        <f>COUNT(B4:B8)</f>
        <v>5</v>
      </c>
      <c r="C9" s="268" t="s">
        <v>34</v>
      </c>
      <c r="D9" s="155">
        <v>-4.62</v>
      </c>
      <c r="E9" s="298"/>
      <c r="F9" s="6"/>
      <c r="G9" s="266"/>
      <c r="H9" s="268" t="s">
        <v>35</v>
      </c>
      <c r="I9" s="298"/>
      <c r="J9" s="269">
        <v>24.36</v>
      </c>
      <c r="K9" s="4"/>
      <c r="L9" s="274"/>
      <c r="M9" s="257" t="s">
        <v>35</v>
      </c>
      <c r="N9" s="299"/>
      <c r="O9" s="277">
        <v>-18.96</v>
      </c>
      <c r="P9" s="261" t="s">
        <v>419</v>
      </c>
      <c r="Q9" s="299"/>
      <c r="R9" s="279">
        <v>42.26</v>
      </c>
      <c r="S9" s="297"/>
      <c r="T9" s="302"/>
      <c r="U9" s="303"/>
      <c r="V9" s="289"/>
      <c r="W9" s="13"/>
      <c r="X9" s="13"/>
      <c r="Y9" s="17"/>
      <c r="Z9" s="18"/>
    </row>
    <row r="10" spans="2:27" ht="18.75" x14ac:dyDescent="0.25">
      <c r="B10" s="266"/>
      <c r="C10" s="268" t="s">
        <v>35</v>
      </c>
      <c r="D10" s="298"/>
      <c r="E10" s="269">
        <v>-28.28</v>
      </c>
      <c r="F10" s="6"/>
      <c r="G10" s="304"/>
      <c r="H10" s="270" t="s">
        <v>0</v>
      </c>
      <c r="I10" s="271">
        <f>AVERAGE(I4:I7)</f>
        <v>27.889403549999997</v>
      </c>
      <c r="J10" s="272">
        <f>AVERAGE(J4:J7)</f>
        <v>24.362862749999998</v>
      </c>
      <c r="K10" s="4"/>
      <c r="L10" s="274"/>
      <c r="M10" s="258" t="s">
        <v>416</v>
      </c>
      <c r="N10" s="276">
        <f>AVERAGE(N4:N7)</f>
        <v>3.2872857999999994</v>
      </c>
      <c r="O10" s="277">
        <f>AVERAGE(O4:O7)</f>
        <v>-18.972758249999998</v>
      </c>
      <c r="P10" s="262" t="s">
        <v>0</v>
      </c>
      <c r="Q10" s="276">
        <f>AVERAGE(Q4:Q7)</f>
        <v>7.501870110996701</v>
      </c>
      <c r="R10" s="277">
        <f>AVERAGE(R4:R7)</f>
        <v>43.073281004004876</v>
      </c>
      <c r="S10" s="264" t="s">
        <v>0</v>
      </c>
      <c r="T10" s="276">
        <f>AVERAGE(T4:T7)</f>
        <v>0.25187011099670165</v>
      </c>
      <c r="U10" s="277">
        <f>AVERAGE(U4:U7)</f>
        <v>0.81328100400487635</v>
      </c>
      <c r="V10" s="289"/>
      <c r="W10" s="13"/>
      <c r="X10" s="13"/>
      <c r="Y10" s="17"/>
      <c r="Z10" s="18"/>
    </row>
    <row r="11" spans="2:27" x14ac:dyDescent="0.25">
      <c r="B11" s="304"/>
      <c r="C11" s="270" t="s">
        <v>0</v>
      </c>
      <c r="D11" s="271">
        <f>AVERAGE(D4:D8)</f>
        <v>-4.6161118000000005</v>
      </c>
      <c r="E11" s="272">
        <f>AVERAGE(E4:E8)</f>
        <v>-28.279492200000004</v>
      </c>
      <c r="F11" s="6"/>
      <c r="G11" s="275"/>
      <c r="H11" s="263" t="s">
        <v>36</v>
      </c>
      <c r="I11" s="271">
        <f>STDEV(I4:I7)</f>
        <v>5.6247081688653958E-2</v>
      </c>
      <c r="J11" s="272">
        <f>STDEV(J4:J7)</f>
        <v>0.13803894351323417</v>
      </c>
      <c r="K11" s="4"/>
      <c r="L11" s="274"/>
      <c r="M11" s="259" t="s">
        <v>417</v>
      </c>
      <c r="N11" s="276">
        <f>STDEV(N4:N7)</f>
        <v>0.37419296877281555</v>
      </c>
      <c r="O11" s="277">
        <f>STDEV(O4:O7)</f>
        <v>7.803451972204295E-2</v>
      </c>
      <c r="P11" s="263" t="s">
        <v>36</v>
      </c>
      <c r="Q11" s="276">
        <f>STDEV(Q4:Q7)</f>
        <v>6.4856161587501876E-2</v>
      </c>
      <c r="R11" s="277">
        <f>STDEV(R4:R7)</f>
        <v>0.19584997231609799</v>
      </c>
      <c r="S11" s="264" t="s">
        <v>420</v>
      </c>
      <c r="T11" s="276">
        <f>T10/Q8*100</f>
        <v>3.4740704965062297</v>
      </c>
      <c r="U11" s="277">
        <f>U10/R9*100</f>
        <v>1.9244699574180699</v>
      </c>
      <c r="V11" s="289"/>
      <c r="W11" s="13"/>
      <c r="X11" s="13"/>
      <c r="Y11" s="17"/>
      <c r="Z11" s="18"/>
    </row>
    <row r="12" spans="2:27" x14ac:dyDescent="0.25">
      <c r="B12" s="275"/>
      <c r="C12" s="263" t="s">
        <v>36</v>
      </c>
      <c r="D12" s="271">
        <f>STDEV(D4:D8)</f>
        <v>9.8689693401996306E-2</v>
      </c>
      <c r="E12" s="272">
        <f>STDEV(E4:E8)</f>
        <v>6.7243164193098962E-2</v>
      </c>
      <c r="F12" s="6"/>
      <c r="K12" s="4"/>
      <c r="L12" s="274"/>
      <c r="M12" s="259" t="s">
        <v>400</v>
      </c>
      <c r="N12" s="282">
        <f>N8+(2*0.2)</f>
        <v>3.79</v>
      </c>
      <c r="O12" s="280">
        <f>O9+(2*0.15)</f>
        <v>-18.66</v>
      </c>
      <c r="V12" s="289"/>
      <c r="W12" s="13"/>
      <c r="X12" s="13"/>
      <c r="Y12" s="17"/>
      <c r="Z12" s="18"/>
    </row>
    <row r="13" spans="2:27" x14ac:dyDescent="0.25">
      <c r="F13" s="6"/>
      <c r="K13" s="4"/>
      <c r="L13" s="275"/>
      <c r="M13" s="260" t="s">
        <v>401</v>
      </c>
      <c r="N13" s="283">
        <f>N8-(2*0.2)</f>
        <v>2.99</v>
      </c>
      <c r="O13" s="281">
        <f>O9-(2*0.15)</f>
        <v>-19.260000000000002</v>
      </c>
      <c r="V13" s="289"/>
      <c r="W13" s="13"/>
      <c r="X13" s="13"/>
      <c r="Y13" s="17"/>
      <c r="Z13" s="18"/>
    </row>
    <row r="14" spans="2:27" x14ac:dyDescent="0.25">
      <c r="F14" s="6"/>
      <c r="I14" s="10"/>
      <c r="K14" s="4"/>
      <c r="V14" s="289"/>
      <c r="W14" s="13"/>
      <c r="X14" s="13"/>
      <c r="Y14" s="17"/>
      <c r="Z14" s="18"/>
    </row>
    <row r="15" spans="2:27" x14ac:dyDescent="0.25">
      <c r="F15" s="6"/>
      <c r="I15" s="10"/>
      <c r="K15" s="4"/>
      <c r="V15" s="289"/>
      <c r="W15" s="13"/>
      <c r="X15" s="13"/>
      <c r="Y15" s="17"/>
      <c r="Z15" s="18"/>
    </row>
    <row r="16" spans="2:27" x14ac:dyDescent="0.25">
      <c r="F16" s="6"/>
      <c r="I16" s="10"/>
      <c r="K16" s="4"/>
      <c r="V16" s="289"/>
      <c r="W16" s="13"/>
      <c r="X16" s="13"/>
      <c r="Y16" s="17"/>
      <c r="Z16" s="18"/>
    </row>
    <row r="17" spans="6:26" x14ac:dyDescent="0.25">
      <c r="F17" s="6"/>
      <c r="I17" s="10"/>
      <c r="K17" s="4"/>
      <c r="V17" s="289"/>
      <c r="W17" s="13"/>
      <c r="X17" s="13"/>
      <c r="Y17" s="17"/>
      <c r="Z17" s="18"/>
    </row>
    <row r="18" spans="6:26" x14ac:dyDescent="0.25">
      <c r="F18" s="6"/>
      <c r="I18" s="10"/>
      <c r="K18" s="4"/>
      <c r="V18" s="289"/>
      <c r="W18" s="13"/>
      <c r="X18" s="13"/>
      <c r="Y18" s="17"/>
      <c r="Z18" s="18"/>
    </row>
    <row r="19" spans="6:26" x14ac:dyDescent="0.25">
      <c r="F19" s="6"/>
      <c r="I19" s="10"/>
      <c r="K19" s="4"/>
      <c r="V19" s="289"/>
      <c r="W19" s="13"/>
      <c r="X19" s="13"/>
      <c r="Y19" s="17"/>
      <c r="Z19" s="18"/>
    </row>
    <row r="20" spans="6:26" x14ac:dyDescent="0.25">
      <c r="F20" s="6"/>
      <c r="I20" s="10"/>
      <c r="K20" s="4"/>
      <c r="V20" s="289"/>
      <c r="W20" s="13"/>
      <c r="X20" s="13"/>
      <c r="Y20" s="17"/>
      <c r="Z20" s="18"/>
    </row>
    <row r="21" spans="6:26" x14ac:dyDescent="0.25">
      <c r="F21" s="6"/>
      <c r="I21" s="10"/>
      <c r="K21" s="4"/>
      <c r="V21" s="289"/>
      <c r="W21" s="13"/>
      <c r="X21" s="13"/>
      <c r="Y21" s="17"/>
      <c r="Z21" s="18"/>
    </row>
    <row r="22" spans="6:26" x14ac:dyDescent="0.25">
      <c r="F22" s="6"/>
      <c r="I22" s="10"/>
      <c r="K22" s="4"/>
      <c r="V22" s="289"/>
      <c r="W22" s="13"/>
      <c r="X22" s="13"/>
      <c r="Y22" s="17"/>
      <c r="Z22" s="18"/>
    </row>
    <row r="23" spans="6:26" x14ac:dyDescent="0.25">
      <c r="F23" s="6"/>
      <c r="I23" s="10"/>
      <c r="K23" s="4"/>
      <c r="V23" s="289"/>
      <c r="W23" s="13"/>
      <c r="X23" s="13"/>
      <c r="Y23" s="17"/>
      <c r="Z23" s="18"/>
    </row>
    <row r="24" spans="6:26" x14ac:dyDescent="0.25">
      <c r="F24" s="6"/>
      <c r="I24" s="10"/>
      <c r="K24" s="4"/>
      <c r="V24" s="289"/>
      <c r="W24" s="13"/>
      <c r="X24" s="13"/>
      <c r="Y24" s="17"/>
      <c r="Z24" s="18"/>
    </row>
    <row r="25" spans="6:26" x14ac:dyDescent="0.25">
      <c r="F25" s="6"/>
      <c r="I25" s="10"/>
      <c r="K25" s="4"/>
      <c r="V25" s="289"/>
      <c r="W25" s="13"/>
      <c r="X25" s="13"/>
      <c r="Y25" s="17"/>
      <c r="Z25" s="18"/>
    </row>
    <row r="26" spans="6:26" x14ac:dyDescent="0.25">
      <c r="F26" s="6"/>
      <c r="I26" s="10"/>
      <c r="K26" s="4"/>
      <c r="V26" s="289"/>
      <c r="W26" s="13"/>
      <c r="X26" s="13"/>
      <c r="Y26" s="17"/>
      <c r="Z26" s="18"/>
    </row>
    <row r="27" spans="6:26" x14ac:dyDescent="0.25">
      <c r="F27" s="6"/>
      <c r="I27" s="10"/>
      <c r="K27" s="4"/>
      <c r="V27" s="289"/>
      <c r="W27" s="13"/>
      <c r="X27" s="13"/>
      <c r="Y27" s="17"/>
      <c r="Z27" s="18"/>
    </row>
    <row r="28" spans="6:26" x14ac:dyDescent="0.25">
      <c r="F28" s="6"/>
      <c r="I28" s="10"/>
      <c r="K28" s="4"/>
      <c r="V28" s="289"/>
      <c r="W28" s="13"/>
      <c r="X28" s="13"/>
      <c r="Y28" s="17"/>
      <c r="Z28" s="18"/>
    </row>
    <row r="29" spans="6:26" x14ac:dyDescent="0.25">
      <c r="F29" s="6"/>
      <c r="I29" s="10"/>
      <c r="K29" s="4"/>
      <c r="V29" s="289"/>
      <c r="W29" s="13"/>
      <c r="X29" s="13"/>
      <c r="Y29" s="17"/>
      <c r="Z29" s="18"/>
    </row>
    <row r="30" spans="6:26" x14ac:dyDescent="0.25">
      <c r="I30" s="10"/>
      <c r="K30" s="4"/>
      <c r="V30" s="289"/>
      <c r="W30" s="13"/>
      <c r="X30" s="13"/>
      <c r="Y30" s="17"/>
      <c r="Z30" s="18"/>
    </row>
    <row r="31" spans="6:26" x14ac:dyDescent="0.25">
      <c r="I31" s="10"/>
      <c r="K31" s="4"/>
      <c r="V31" s="289"/>
      <c r="W31" s="13"/>
      <c r="X31" s="13"/>
      <c r="Y31" s="17"/>
      <c r="Z31" s="18"/>
    </row>
    <row r="32" spans="6:26" x14ac:dyDescent="0.25">
      <c r="I32" s="10"/>
      <c r="K32" s="4"/>
      <c r="V32" s="289"/>
      <c r="W32" s="13"/>
      <c r="X32" s="13"/>
      <c r="Y32" s="17"/>
      <c r="Z32" s="18"/>
    </row>
    <row r="33" spans="9:26" x14ac:dyDescent="0.25">
      <c r="I33" s="10"/>
      <c r="K33" s="4"/>
      <c r="V33" s="289"/>
      <c r="W33" s="13"/>
      <c r="X33" s="13"/>
      <c r="Y33" s="17"/>
      <c r="Z33" s="18"/>
    </row>
    <row r="34" spans="9:26" x14ac:dyDescent="0.25">
      <c r="I34" s="10"/>
      <c r="K34" s="4"/>
      <c r="V34" s="289"/>
      <c r="W34" s="13"/>
      <c r="X34" s="13"/>
      <c r="Y34" s="17"/>
      <c r="Z34" s="18"/>
    </row>
    <row r="35" spans="9:26" x14ac:dyDescent="0.25">
      <c r="I35" s="10"/>
      <c r="K35" s="4"/>
      <c r="V35" s="289"/>
      <c r="W35" s="13"/>
      <c r="X35" s="13"/>
      <c r="Y35" s="17"/>
      <c r="Z35" s="18"/>
    </row>
    <row r="36" spans="9:26" x14ac:dyDescent="0.25">
      <c r="I36" s="10"/>
      <c r="K36" s="4"/>
      <c r="V36" s="289"/>
      <c r="W36" s="13"/>
      <c r="X36" s="13"/>
      <c r="Y36" s="17"/>
      <c r="Z36" s="18"/>
    </row>
    <row r="37" spans="9:26" x14ac:dyDescent="0.25">
      <c r="I37" s="10"/>
      <c r="K37" s="7"/>
      <c r="X37" s="13"/>
    </row>
    <row r="38" spans="9:26" x14ac:dyDescent="0.25">
      <c r="I38" s="10"/>
      <c r="K38" s="8"/>
      <c r="X38" s="13"/>
    </row>
    <row r="39" spans="9:26" x14ac:dyDescent="0.25">
      <c r="I39" s="10"/>
      <c r="K39" s="8"/>
      <c r="X39" s="16"/>
    </row>
    <row r="40" spans="9:26" x14ac:dyDescent="0.25">
      <c r="I40" s="10"/>
      <c r="K40" s="8"/>
      <c r="X40" s="16"/>
    </row>
    <row r="41" spans="9:26" x14ac:dyDescent="0.25">
      <c r="I41" s="10"/>
      <c r="K41" s="8"/>
      <c r="X41" s="16"/>
    </row>
    <row r="42" spans="9:26" x14ac:dyDescent="0.25">
      <c r="I42" s="10"/>
      <c r="K42" s="8"/>
      <c r="X42" s="16"/>
    </row>
    <row r="43" spans="9:26" x14ac:dyDescent="0.25">
      <c r="I43" s="10"/>
      <c r="K43" s="9"/>
      <c r="V43" s="10"/>
      <c r="X43" s="16"/>
    </row>
    <row r="44" spans="9:26" x14ac:dyDescent="0.25">
      <c r="I44" s="10"/>
      <c r="K44" s="9"/>
      <c r="V44" s="10"/>
      <c r="X44" s="16"/>
    </row>
    <row r="45" spans="9:26" x14ac:dyDescent="0.25">
      <c r="I45" s="10"/>
      <c r="K45" s="9"/>
      <c r="V45" s="10"/>
      <c r="X45" s="16"/>
    </row>
    <row r="46" spans="9:26" x14ac:dyDescent="0.25">
      <c r="I46" s="10"/>
      <c r="K46" s="9"/>
      <c r="V46" s="10"/>
      <c r="X46" s="16"/>
    </row>
    <row r="47" spans="9:26" x14ac:dyDescent="0.25">
      <c r="I47" s="10"/>
      <c r="K47" s="9"/>
      <c r="V47" s="10"/>
      <c r="X47" s="16"/>
    </row>
    <row r="48" spans="9:26" x14ac:dyDescent="0.25">
      <c r="I48" s="10"/>
      <c r="K48" s="9"/>
      <c r="V48" s="10"/>
      <c r="X48" s="16"/>
    </row>
    <row r="49" spans="9:24" x14ac:dyDescent="0.25">
      <c r="I49" s="10"/>
      <c r="K49" s="9"/>
      <c r="V49" s="10"/>
      <c r="X49" s="16"/>
    </row>
    <row r="50" spans="9:24" x14ac:dyDescent="0.25">
      <c r="I50" s="10"/>
      <c r="K50" s="9"/>
      <c r="V50" s="10"/>
      <c r="X50" s="16"/>
    </row>
    <row r="51" spans="9:24" x14ac:dyDescent="0.25">
      <c r="I51" s="10"/>
      <c r="K51" s="9"/>
      <c r="V51" s="10"/>
      <c r="X51" s="16"/>
    </row>
    <row r="52" spans="9:24" x14ac:dyDescent="0.25">
      <c r="I52" s="10"/>
      <c r="K52" s="9"/>
      <c r="V52" s="10"/>
      <c r="X52" s="16"/>
    </row>
    <row r="53" spans="9:24" x14ac:dyDescent="0.25">
      <c r="I53" s="10"/>
      <c r="K53" s="9"/>
      <c r="V53" s="10"/>
      <c r="X53" s="16"/>
    </row>
    <row r="54" spans="9:24" x14ac:dyDescent="0.25">
      <c r="I54" s="10"/>
      <c r="K54" s="9"/>
      <c r="V54" s="10"/>
      <c r="X54" s="19"/>
    </row>
    <row r="55" spans="9:24" x14ac:dyDescent="0.25">
      <c r="I55" s="10"/>
      <c r="K55" s="9"/>
      <c r="V55" s="10"/>
      <c r="X55" s="19"/>
    </row>
    <row r="56" spans="9:24" x14ac:dyDescent="0.25">
      <c r="I56" s="10"/>
      <c r="K56" s="9"/>
      <c r="V56" s="10"/>
      <c r="X56" s="19"/>
    </row>
    <row r="57" spans="9:24" x14ac:dyDescent="0.25">
      <c r="I57" s="10"/>
      <c r="K57" s="9"/>
      <c r="V57" s="10"/>
    </row>
    <row r="58" spans="9:24" x14ac:dyDescent="0.25">
      <c r="I58" s="10"/>
      <c r="K58" s="9"/>
      <c r="V58" s="10"/>
    </row>
    <row r="59" spans="9:24" x14ac:dyDescent="0.25">
      <c r="I59" s="10"/>
      <c r="K59" s="9"/>
      <c r="V59" s="10"/>
    </row>
    <row r="60" spans="9:24" x14ac:dyDescent="0.25">
      <c r="I60" s="10"/>
      <c r="K60" s="9"/>
      <c r="V60" s="10"/>
      <c r="X60" s="15"/>
    </row>
    <row r="61" spans="9:24" x14ac:dyDescent="0.25">
      <c r="I61" s="10"/>
      <c r="K61" s="9"/>
      <c r="V61" s="10"/>
      <c r="X61" s="15"/>
    </row>
    <row r="62" spans="9:24" x14ac:dyDescent="0.25">
      <c r="I62" s="10"/>
      <c r="K62" s="9"/>
      <c r="V62" s="10"/>
    </row>
    <row r="63" spans="9:24" x14ac:dyDescent="0.25">
      <c r="I63" s="10"/>
      <c r="K63" s="9"/>
      <c r="V63" s="10"/>
    </row>
    <row r="64" spans="9:24" x14ac:dyDescent="0.25">
      <c r="I64" s="10"/>
      <c r="K64" s="9"/>
      <c r="V64" s="10"/>
    </row>
    <row r="65" spans="9:24" x14ac:dyDescent="0.25">
      <c r="I65" s="10"/>
      <c r="K65" s="9"/>
      <c r="V65" s="10"/>
    </row>
    <row r="66" spans="9:24" x14ac:dyDescent="0.25">
      <c r="I66" s="10"/>
      <c r="K66" s="9"/>
      <c r="V66" s="10"/>
    </row>
    <row r="67" spans="9:24" x14ac:dyDescent="0.25">
      <c r="I67" s="10"/>
      <c r="K67" s="9"/>
      <c r="V67" s="10"/>
    </row>
    <row r="68" spans="9:24" x14ac:dyDescent="0.25">
      <c r="I68" s="10"/>
      <c r="K68" s="9"/>
      <c r="V68" s="10"/>
    </row>
    <row r="69" spans="9:24" x14ac:dyDescent="0.25">
      <c r="I69" s="10"/>
      <c r="K69" s="9"/>
      <c r="V69" s="10"/>
    </row>
    <row r="70" spans="9:24" x14ac:dyDescent="0.25">
      <c r="I70" s="10"/>
      <c r="K70" s="9"/>
      <c r="V70" s="10"/>
    </row>
    <row r="71" spans="9:24" x14ac:dyDescent="0.25">
      <c r="I71" s="10"/>
      <c r="K71" s="9"/>
      <c r="V71" s="10"/>
    </row>
    <row r="72" spans="9:24" x14ac:dyDescent="0.25">
      <c r="I72" s="10"/>
      <c r="K72" s="9"/>
      <c r="V72" s="10"/>
      <c r="X72" s="15"/>
    </row>
    <row r="73" spans="9:24" x14ac:dyDescent="0.25">
      <c r="I73" s="10"/>
      <c r="K73" s="9"/>
      <c r="V73" s="10"/>
      <c r="X73" s="15"/>
    </row>
    <row r="74" spans="9:24" x14ac:dyDescent="0.25">
      <c r="I74" s="10"/>
      <c r="K74" s="9"/>
      <c r="V74" s="10"/>
    </row>
    <row r="75" spans="9:24" x14ac:dyDescent="0.25">
      <c r="I75" s="10"/>
      <c r="K75" s="9"/>
      <c r="V75" s="10"/>
    </row>
    <row r="76" spans="9:24" x14ac:dyDescent="0.25">
      <c r="I76" s="10"/>
      <c r="K76" s="9"/>
      <c r="V76" s="10"/>
    </row>
    <row r="77" spans="9:24" x14ac:dyDescent="0.25">
      <c r="I77" s="10"/>
      <c r="K77" s="9"/>
      <c r="V77" s="10"/>
    </row>
    <row r="78" spans="9:24" x14ac:dyDescent="0.25">
      <c r="I78" s="10"/>
      <c r="K78" s="9"/>
      <c r="V78" s="10"/>
    </row>
    <row r="79" spans="9:24" x14ac:dyDescent="0.25">
      <c r="I79" s="10"/>
      <c r="K79" s="9"/>
      <c r="V79" s="10"/>
    </row>
    <row r="80" spans="9:24" x14ac:dyDescent="0.25">
      <c r="I80" s="10"/>
      <c r="K80" s="9"/>
      <c r="V80" s="10"/>
    </row>
    <row r="81" spans="9:24" x14ac:dyDescent="0.25">
      <c r="I81" s="10"/>
      <c r="K81" s="9"/>
      <c r="V81" s="10"/>
    </row>
    <row r="82" spans="9:24" x14ac:dyDescent="0.25">
      <c r="I82" s="10"/>
      <c r="K82" s="9"/>
      <c r="V82" s="10"/>
      <c r="X82" s="15"/>
    </row>
    <row r="83" spans="9:24" x14ac:dyDescent="0.25">
      <c r="I83" s="10"/>
      <c r="K83" s="9"/>
      <c r="V83" s="10"/>
      <c r="X83" s="15"/>
    </row>
    <row r="84" spans="9:24" x14ac:dyDescent="0.25">
      <c r="I84" s="10"/>
      <c r="K84" s="9"/>
      <c r="V84" s="10"/>
    </row>
    <row r="85" spans="9:24" x14ac:dyDescent="0.25">
      <c r="I85" s="10"/>
      <c r="K85" s="9"/>
      <c r="V85" s="10"/>
    </row>
    <row r="86" spans="9:24" x14ac:dyDescent="0.25">
      <c r="I86" s="10"/>
      <c r="K86" s="9"/>
      <c r="V86" s="10"/>
    </row>
    <row r="87" spans="9:24" x14ac:dyDescent="0.25">
      <c r="I87" s="10"/>
      <c r="K87" s="9"/>
      <c r="V87" s="10"/>
    </row>
    <row r="88" spans="9:24" x14ac:dyDescent="0.25">
      <c r="I88" s="10"/>
      <c r="K88" s="9"/>
      <c r="V88" s="10"/>
    </row>
    <row r="89" spans="9:24" x14ac:dyDescent="0.25">
      <c r="I89" s="10"/>
      <c r="K89" s="9"/>
      <c r="V89" s="10"/>
    </row>
    <row r="90" spans="9:24" x14ac:dyDescent="0.25">
      <c r="I90" s="10"/>
      <c r="K90" s="9"/>
      <c r="V90" s="10"/>
      <c r="X90" s="15"/>
    </row>
    <row r="91" spans="9:24" x14ac:dyDescent="0.25">
      <c r="I91" s="10"/>
      <c r="K91" s="9"/>
      <c r="V91" s="10"/>
      <c r="X91" s="15"/>
    </row>
    <row r="92" spans="9:24" x14ac:dyDescent="0.25">
      <c r="I92" s="10"/>
      <c r="K92" s="9"/>
      <c r="V92" s="10"/>
    </row>
    <row r="93" spans="9:24" x14ac:dyDescent="0.25">
      <c r="I93" s="10"/>
      <c r="K93" s="9"/>
      <c r="V93" s="10"/>
    </row>
    <row r="94" spans="9:24" x14ac:dyDescent="0.25">
      <c r="I94" s="10"/>
      <c r="K94" s="9"/>
      <c r="V94" s="10"/>
    </row>
    <row r="95" spans="9:24" x14ac:dyDescent="0.25">
      <c r="I95" s="10"/>
      <c r="K95" s="9"/>
      <c r="V95" s="10"/>
    </row>
    <row r="96" spans="9:24" x14ac:dyDescent="0.25">
      <c r="I96" s="10"/>
      <c r="K96" s="9"/>
      <c r="V96" s="10"/>
    </row>
    <row r="97" spans="9:24" x14ac:dyDescent="0.25">
      <c r="I97" s="10"/>
      <c r="K97" s="9"/>
      <c r="V97" s="10"/>
    </row>
    <row r="98" spans="9:24" x14ac:dyDescent="0.25">
      <c r="I98" s="10"/>
      <c r="K98" s="9"/>
      <c r="V98" s="10"/>
      <c r="X98" s="15"/>
    </row>
    <row r="99" spans="9:24" x14ac:dyDescent="0.25">
      <c r="I99" s="10"/>
      <c r="K99" s="9"/>
      <c r="V99" s="10"/>
      <c r="X99" s="15"/>
    </row>
    <row r="100" spans="9:24" x14ac:dyDescent="0.25">
      <c r="I100" s="10"/>
      <c r="K100" s="9"/>
      <c r="V100" s="10"/>
    </row>
    <row r="101" spans="9:24" x14ac:dyDescent="0.25">
      <c r="I101" s="10"/>
      <c r="K101" s="9"/>
      <c r="V101" s="10"/>
    </row>
    <row r="102" spans="9:24" x14ac:dyDescent="0.25">
      <c r="I102" s="10"/>
      <c r="K102" s="9"/>
      <c r="V102" s="10"/>
    </row>
    <row r="103" spans="9:24" x14ac:dyDescent="0.25">
      <c r="I103" s="10"/>
      <c r="K103" s="9"/>
      <c r="V103" s="10"/>
    </row>
    <row r="104" spans="9:24" x14ac:dyDescent="0.25">
      <c r="I104" s="10"/>
      <c r="K104" s="9"/>
      <c r="V104" s="10"/>
    </row>
    <row r="105" spans="9:24" x14ac:dyDescent="0.25">
      <c r="K105" s="9"/>
      <c r="V105" s="10"/>
    </row>
    <row r="106" spans="9:24" x14ac:dyDescent="0.25">
      <c r="K106" s="9"/>
      <c r="V106" s="10"/>
    </row>
    <row r="107" spans="9:24" x14ac:dyDescent="0.25">
      <c r="K107" s="9"/>
      <c r="V107" s="10"/>
    </row>
    <row r="108" spans="9:24" x14ac:dyDescent="0.25">
      <c r="K108" s="9"/>
      <c r="V108" s="10"/>
    </row>
    <row r="109" spans="9:24" x14ac:dyDescent="0.25">
      <c r="K109" s="9"/>
      <c r="V109" s="10"/>
    </row>
    <row r="110" spans="9:24" x14ac:dyDescent="0.25">
      <c r="K110" s="9"/>
      <c r="V110" s="10"/>
    </row>
    <row r="111" spans="9:24" x14ac:dyDescent="0.25">
      <c r="K111" s="9"/>
      <c r="V111" s="10"/>
    </row>
    <row r="112" spans="9:24" x14ac:dyDescent="0.25">
      <c r="K112" s="9"/>
      <c r="V112" s="10"/>
    </row>
    <row r="113" spans="11:22" x14ac:dyDescent="0.25">
      <c r="K113" s="9"/>
      <c r="V113" s="10"/>
    </row>
    <row r="114" spans="11:22" x14ac:dyDescent="0.25">
      <c r="K114" s="9"/>
      <c r="V114" s="10"/>
    </row>
    <row r="115" spans="11:22" x14ac:dyDescent="0.25">
      <c r="K115" s="9"/>
      <c r="V115" s="10"/>
    </row>
    <row r="116" spans="11:22" x14ac:dyDescent="0.25">
      <c r="K116" s="9"/>
      <c r="V116" s="10"/>
    </row>
    <row r="117" spans="11:22" x14ac:dyDescent="0.25">
      <c r="K117" s="9"/>
      <c r="V117" s="10"/>
    </row>
    <row r="118" spans="11:22" x14ac:dyDescent="0.25">
      <c r="K118" s="9"/>
      <c r="V118" s="10"/>
    </row>
    <row r="119" spans="11:22" x14ac:dyDescent="0.25">
      <c r="K119" s="9"/>
      <c r="V119" s="10"/>
    </row>
    <row r="120" spans="11:22" x14ac:dyDescent="0.25">
      <c r="K120" s="9"/>
      <c r="V120" s="10"/>
    </row>
    <row r="121" spans="11:22" x14ac:dyDescent="0.25">
      <c r="K121" s="9"/>
      <c r="V121" s="10"/>
    </row>
  </sheetData>
  <conditionalFormatting sqref="N10">
    <cfRule type="cellIs" dxfId="6" priority="16" stopIfTrue="1" operator="lessThan">
      <formula>$N$13</formula>
    </cfRule>
    <cfRule type="cellIs" dxfId="5" priority="17" stopIfTrue="1" operator="greaterThan">
      <formula>$N$12</formula>
    </cfRule>
  </conditionalFormatting>
  <conditionalFormatting sqref="O10">
    <cfRule type="cellIs" dxfId="4" priority="18" stopIfTrue="1" operator="lessThan">
      <formula>$O$13</formula>
    </cfRule>
    <cfRule type="cellIs" dxfId="3" priority="19" stopIfTrue="1" operator="greaterThan">
      <formula>$O$12</formula>
    </cfRule>
  </conditionalFormatting>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26300"/>
  </sheetPr>
  <dimension ref="B36:F59"/>
  <sheetViews>
    <sheetView workbookViewId="0">
      <selection activeCell="F58" sqref="F58"/>
    </sheetView>
  </sheetViews>
  <sheetFormatPr defaultColWidth="8.85546875" defaultRowHeight="12.75" x14ac:dyDescent="0.2"/>
  <cols>
    <col min="1" max="1" width="8.85546875" style="177"/>
    <col min="2" max="2" width="69.7109375" style="177" customWidth="1"/>
    <col min="3" max="10" width="8.85546875" style="177"/>
    <col min="11" max="11" width="22" style="177" customWidth="1"/>
    <col min="12" max="12" width="16.42578125" style="177" customWidth="1"/>
    <col min="13" max="16384" width="8.85546875" style="177"/>
  </cols>
  <sheetData>
    <row r="36" spans="2:2" ht="15.75" x14ac:dyDescent="0.2">
      <c r="B36" s="176"/>
    </row>
    <row r="53" spans="2:6" ht="17.25" customHeight="1" x14ac:dyDescent="0.2"/>
    <row r="54" spans="2:6" ht="15.75" x14ac:dyDescent="0.2">
      <c r="B54" s="178"/>
      <c r="D54" s="179"/>
    </row>
    <row r="55" spans="2:6" ht="15.75" x14ac:dyDescent="0.2">
      <c r="B55" s="178"/>
      <c r="C55" s="179"/>
      <c r="D55" s="179"/>
    </row>
    <row r="56" spans="2:6" ht="15.75" x14ac:dyDescent="0.2">
      <c r="B56" s="176"/>
    </row>
    <row r="57" spans="2:6" ht="15.75" x14ac:dyDescent="0.2">
      <c r="B57" s="180"/>
    </row>
    <row r="58" spans="2:6" ht="16.5" customHeight="1" x14ac:dyDescent="0.2">
      <c r="B58" s="181"/>
      <c r="F58" s="179"/>
    </row>
    <row r="59" spans="2:6" ht="15.75" x14ac:dyDescent="0.2">
      <c r="B59" s="178"/>
      <c r="F59" s="179"/>
    </row>
  </sheetData>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tabColor rgb="FFF26300"/>
  </sheetPr>
  <dimension ref="B2:H21"/>
  <sheetViews>
    <sheetView workbookViewId="0">
      <selection activeCell="F27" sqref="F27"/>
    </sheetView>
  </sheetViews>
  <sheetFormatPr defaultColWidth="11.42578125" defaultRowHeight="12.75" x14ac:dyDescent="0.2"/>
  <cols>
    <col min="1" max="1" width="11.42578125" style="21" customWidth="1"/>
    <col min="2" max="2" width="4.28515625" style="21" customWidth="1"/>
    <col min="3" max="3" width="9.42578125" style="21" customWidth="1"/>
    <col min="4" max="5" width="11.42578125" style="21" customWidth="1"/>
    <col min="6" max="6" width="16" style="21" customWidth="1"/>
    <col min="7" max="7" width="10.140625" style="21" customWidth="1"/>
    <col min="8" max="8" width="16.7109375" style="21" customWidth="1"/>
    <col min="9" max="16384" width="11.42578125" style="21"/>
  </cols>
  <sheetData>
    <row r="2" spans="2:8" ht="18.75" thickBot="1" x14ac:dyDescent="0.3">
      <c r="B2" s="22" t="s">
        <v>21</v>
      </c>
      <c r="C2" s="22"/>
      <c r="D2" s="22"/>
      <c r="E2" s="22"/>
      <c r="F2" s="22"/>
    </row>
    <row r="3" spans="2:8" ht="18" x14ac:dyDescent="0.25">
      <c r="B3" s="87"/>
      <c r="C3" s="88"/>
      <c r="D3" s="88" t="s">
        <v>16</v>
      </c>
      <c r="E3" s="88"/>
      <c r="F3" s="88"/>
      <c r="G3" s="88" t="s">
        <v>52</v>
      </c>
      <c r="H3" s="89"/>
    </row>
    <row r="4" spans="2:8" ht="18" x14ac:dyDescent="0.25">
      <c r="B4" s="90"/>
      <c r="C4" s="91" t="s">
        <v>8</v>
      </c>
      <c r="D4" s="92" t="s">
        <v>17</v>
      </c>
      <c r="E4" s="93"/>
      <c r="F4" s="94"/>
      <c r="G4" s="94"/>
      <c r="H4" s="95"/>
    </row>
    <row r="5" spans="2:8" ht="18" x14ac:dyDescent="0.25">
      <c r="B5" s="90"/>
      <c r="C5" s="91"/>
      <c r="D5" s="93"/>
      <c r="E5" s="93"/>
      <c r="F5" s="93"/>
      <c r="G5" s="94"/>
      <c r="H5" s="95"/>
    </row>
    <row r="6" spans="2:8" ht="18.75" thickBot="1" x14ac:dyDescent="0.3">
      <c r="B6" s="96"/>
      <c r="C6" s="97" t="s">
        <v>24</v>
      </c>
      <c r="D6" s="98" t="s">
        <v>22</v>
      </c>
      <c r="E6" s="99"/>
      <c r="F6" s="99"/>
      <c r="G6" s="100"/>
      <c r="H6" s="101"/>
    </row>
    <row r="7" spans="2:8" ht="18" x14ac:dyDescent="0.25">
      <c r="B7" s="23"/>
      <c r="C7" s="23"/>
      <c r="D7" s="24"/>
      <c r="E7" s="23"/>
      <c r="F7" s="23"/>
      <c r="G7" s="25"/>
      <c r="H7" s="25"/>
    </row>
    <row r="8" spans="2:8" ht="18.75" thickBot="1" x14ac:dyDescent="0.3">
      <c r="B8" s="22" t="s">
        <v>53</v>
      </c>
      <c r="C8" s="22"/>
      <c r="D8" s="22"/>
      <c r="E8" s="22"/>
      <c r="F8" s="22"/>
    </row>
    <row r="9" spans="2:8" ht="18" x14ac:dyDescent="0.25">
      <c r="B9" s="108"/>
      <c r="C9" s="102" t="s">
        <v>13</v>
      </c>
      <c r="D9" s="88" t="s">
        <v>18</v>
      </c>
      <c r="E9" s="88"/>
      <c r="F9" s="88"/>
      <c r="G9" s="88" t="s">
        <v>11</v>
      </c>
      <c r="H9" s="89"/>
    </row>
    <row r="10" spans="2:8" ht="18" x14ac:dyDescent="0.25">
      <c r="B10" s="90"/>
      <c r="C10" s="93"/>
      <c r="D10" s="92" t="s">
        <v>14</v>
      </c>
      <c r="E10" s="93"/>
      <c r="F10" s="93"/>
      <c r="G10" s="93"/>
      <c r="H10" s="103"/>
    </row>
    <row r="11" spans="2:8" ht="18" x14ac:dyDescent="0.25">
      <c r="B11" s="90"/>
      <c r="C11" s="93"/>
      <c r="D11" s="93" t="s">
        <v>4</v>
      </c>
      <c r="E11" s="93"/>
      <c r="F11" s="93"/>
      <c r="G11" s="93" t="s">
        <v>12</v>
      </c>
      <c r="H11" s="103"/>
    </row>
    <row r="12" spans="2:8" ht="18" x14ac:dyDescent="0.25">
      <c r="B12" s="90"/>
      <c r="C12" s="93"/>
      <c r="D12" s="92" t="s">
        <v>15</v>
      </c>
      <c r="E12" s="93"/>
      <c r="F12" s="94"/>
      <c r="G12" s="94"/>
      <c r="H12" s="95"/>
    </row>
    <row r="13" spans="2:8" ht="18" x14ac:dyDescent="0.25">
      <c r="B13" s="90"/>
      <c r="C13" s="93"/>
      <c r="D13" s="93" t="s">
        <v>16</v>
      </c>
      <c r="E13" s="93"/>
      <c r="F13" s="93"/>
      <c r="G13" s="93" t="s">
        <v>52</v>
      </c>
      <c r="H13" s="103"/>
    </row>
    <row r="14" spans="2:8" ht="18.75" thickBot="1" x14ac:dyDescent="0.3">
      <c r="B14" s="96"/>
      <c r="C14" s="99"/>
      <c r="D14" s="104" t="s">
        <v>17</v>
      </c>
      <c r="E14" s="99"/>
      <c r="F14" s="100"/>
      <c r="G14" s="100"/>
      <c r="H14" s="101"/>
    </row>
    <row r="15" spans="2:8" ht="18" x14ac:dyDescent="0.25">
      <c r="B15" s="87"/>
      <c r="C15" s="102" t="s">
        <v>7</v>
      </c>
      <c r="D15" s="88" t="s">
        <v>1</v>
      </c>
      <c r="E15" s="88"/>
      <c r="F15" s="88"/>
      <c r="G15" s="105"/>
      <c r="H15" s="106"/>
    </row>
    <row r="16" spans="2:8" ht="18" x14ac:dyDescent="0.25">
      <c r="B16" s="90"/>
      <c r="C16" s="93"/>
      <c r="D16" s="93" t="s">
        <v>2</v>
      </c>
      <c r="E16" s="93"/>
      <c r="F16" s="93"/>
      <c r="G16" s="94"/>
      <c r="H16" s="95"/>
    </row>
    <row r="17" spans="2:8" ht="18" x14ac:dyDescent="0.25">
      <c r="B17" s="90"/>
      <c r="C17" s="93"/>
      <c r="D17" s="93" t="s">
        <v>54</v>
      </c>
      <c r="E17" s="93"/>
      <c r="F17" s="93"/>
      <c r="G17" s="94"/>
      <c r="H17" s="95"/>
    </row>
    <row r="18" spans="2:8" ht="18.75" thickBot="1" x14ac:dyDescent="0.3">
      <c r="B18" s="96"/>
      <c r="C18" s="99"/>
      <c r="D18" s="99" t="s">
        <v>3</v>
      </c>
      <c r="E18" s="99"/>
      <c r="F18" s="99"/>
      <c r="G18" s="100"/>
      <c r="H18" s="101"/>
    </row>
    <row r="19" spans="2:8" ht="18" x14ac:dyDescent="0.25">
      <c r="B19" s="87"/>
      <c r="C19" s="102" t="s">
        <v>8</v>
      </c>
      <c r="D19" s="107" t="s">
        <v>23</v>
      </c>
      <c r="E19" s="88"/>
      <c r="F19" s="88"/>
      <c r="G19" s="105"/>
      <c r="H19" s="106"/>
    </row>
    <row r="20" spans="2:8" ht="18" x14ac:dyDescent="0.25">
      <c r="B20" s="90"/>
      <c r="C20" s="91" t="s">
        <v>24</v>
      </c>
      <c r="D20" s="93" t="s">
        <v>9</v>
      </c>
      <c r="E20" s="93"/>
      <c r="F20" s="93"/>
      <c r="G20" s="94"/>
      <c r="H20" s="95"/>
    </row>
    <row r="21" spans="2:8" ht="18.75" thickBot="1" x14ac:dyDescent="0.3">
      <c r="B21" s="96"/>
      <c r="C21" s="97" t="s">
        <v>25</v>
      </c>
      <c r="D21" s="99" t="s">
        <v>10</v>
      </c>
      <c r="E21" s="99"/>
      <c r="F21" s="99"/>
      <c r="G21" s="100"/>
      <c r="H21" s="101"/>
    </row>
  </sheetData>
  <hyperlinks>
    <hyperlink ref="D10" r:id="rId1" xr:uid="{00000000-0004-0000-0300-000000000000}"/>
    <hyperlink ref="D12" r:id="rId2" xr:uid="{00000000-0004-0000-0300-000001000000}"/>
    <hyperlink ref="D14" r:id="rId3" xr:uid="{00000000-0004-0000-0300-000002000000}"/>
    <hyperlink ref="D4" r:id="rId4" xr:uid="{00000000-0004-0000-0300-000003000000}"/>
    <hyperlink ref="D19" r:id="rId5" xr:uid="{00000000-0004-0000-0300-000004000000}"/>
  </hyperlink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42809-AFC7-44B0-9432-C0E57DE19CF6}">
  <dimension ref="A1:O305"/>
  <sheetViews>
    <sheetView workbookViewId="0">
      <pane ySplit="1" topLeftCell="A2" activePane="bottomLeft" state="frozen"/>
      <selection activeCell="K6" sqref="K6"/>
      <selection pane="bottomLeft" activeCell="B14" sqref="B14:B17"/>
    </sheetView>
  </sheetViews>
  <sheetFormatPr defaultColWidth="8.85546875" defaultRowHeight="12.75" x14ac:dyDescent="0.2"/>
  <cols>
    <col min="1" max="1" width="8.85546875" style="198"/>
    <col min="2" max="2" width="4.85546875" style="198" customWidth="1"/>
    <col min="3" max="3" width="21.7109375" style="198" customWidth="1"/>
    <col min="4" max="4" width="30" style="198" customWidth="1"/>
    <col min="5" max="5" width="8.28515625" style="198" customWidth="1"/>
    <col min="6" max="6" width="9.42578125" style="198" customWidth="1"/>
    <col min="7" max="7" width="11" style="198" customWidth="1"/>
    <col min="8" max="8" width="10" style="198" customWidth="1"/>
    <col min="9" max="9" width="10.42578125" style="198" customWidth="1"/>
    <col min="10" max="10" width="11.7109375" style="198" customWidth="1"/>
    <col min="11" max="11" width="10.7109375" style="198" customWidth="1"/>
    <col min="12" max="12" width="5.42578125" style="198" bestFit="1" customWidth="1"/>
    <col min="13" max="13" width="11.28515625" style="198" customWidth="1"/>
    <col min="14" max="14" width="10.85546875" style="198" customWidth="1"/>
    <col min="15" max="15" width="24.42578125" style="198" bestFit="1" customWidth="1"/>
    <col min="16" max="16384" width="8.85546875" style="198"/>
  </cols>
  <sheetData>
    <row r="1" spans="1:15" s="187" customFormat="1" ht="15.75" x14ac:dyDescent="0.2">
      <c r="A1" s="187" t="s">
        <v>132</v>
      </c>
      <c r="B1" s="188" t="s">
        <v>33</v>
      </c>
      <c r="C1" s="188" t="s">
        <v>28</v>
      </c>
      <c r="D1" s="188" t="s">
        <v>133</v>
      </c>
      <c r="E1" s="188" t="s">
        <v>134</v>
      </c>
      <c r="F1" s="188" t="s">
        <v>135</v>
      </c>
      <c r="G1" s="189" t="s">
        <v>136</v>
      </c>
      <c r="H1" s="188" t="s">
        <v>137</v>
      </c>
      <c r="I1" s="189" t="s">
        <v>138</v>
      </c>
      <c r="J1" s="187" t="s">
        <v>139</v>
      </c>
      <c r="K1" s="187" t="s">
        <v>140</v>
      </c>
      <c r="L1" s="187" t="s">
        <v>141</v>
      </c>
      <c r="M1" s="187" t="s">
        <v>142</v>
      </c>
      <c r="N1" s="187" t="s">
        <v>143</v>
      </c>
    </row>
    <row r="2" spans="1:15" s="193" customFormat="1" x14ac:dyDescent="0.2">
      <c r="A2" s="190" t="s">
        <v>104</v>
      </c>
      <c r="B2" s="190">
        <v>10</v>
      </c>
      <c r="C2" s="190" t="s">
        <v>113</v>
      </c>
      <c r="D2" s="190" t="s">
        <v>114</v>
      </c>
      <c r="E2" s="190">
        <v>1.8069999999999999</v>
      </c>
      <c r="F2" s="190">
        <v>4814</v>
      </c>
      <c r="G2" s="190">
        <v>9.2370000000000001</v>
      </c>
      <c r="H2" s="190">
        <v>11861</v>
      </c>
      <c r="I2" s="190">
        <v>-21.62</v>
      </c>
      <c r="J2" s="191">
        <v>9.2273372440509132</v>
      </c>
      <c r="K2" s="191">
        <v>48.780625456557829</v>
      </c>
      <c r="L2" s="192">
        <f t="shared" ref="L2:L10" si="0">K2/J2</f>
        <v>5.2865332832619591</v>
      </c>
      <c r="M2" s="192">
        <f>0.9974*G2 - 2.6642</f>
        <v>6.5487837999999998</v>
      </c>
      <c r="N2" s="192">
        <f>0.999*I2 - 9.2907</f>
        <v>-30.88908</v>
      </c>
    </row>
    <row r="3" spans="1:15" s="193" customFormat="1" x14ac:dyDescent="0.2">
      <c r="A3" s="190" t="s">
        <v>104</v>
      </c>
      <c r="B3" s="190">
        <v>11</v>
      </c>
      <c r="C3" s="190" t="s">
        <v>115</v>
      </c>
      <c r="D3" s="190" t="s">
        <v>116</v>
      </c>
      <c r="E3" s="190">
        <v>1.133</v>
      </c>
      <c r="F3" s="190">
        <v>2995</v>
      </c>
      <c r="G3" s="190">
        <v>9.5120000000000005</v>
      </c>
      <c r="H3" s="190">
        <v>7668</v>
      </c>
      <c r="I3" s="190">
        <v>-22.620999999999999</v>
      </c>
      <c r="J3" s="191">
        <v>9.2625602824360129</v>
      </c>
      <c r="K3" s="191">
        <v>47.454585789938214</v>
      </c>
      <c r="L3" s="192">
        <f t="shared" si="0"/>
        <v>5.1232687661880316</v>
      </c>
      <c r="M3" s="192">
        <f>0.9974*G3 - 2.6642</f>
        <v>6.8230688000000006</v>
      </c>
      <c r="N3" s="192">
        <f>0.999*I3 - 9.2907</f>
        <v>-31.889078999999995</v>
      </c>
    </row>
    <row r="4" spans="1:15" s="193" customFormat="1" x14ac:dyDescent="0.2">
      <c r="A4" s="190" t="s">
        <v>104</v>
      </c>
      <c r="B4" s="190">
        <v>12</v>
      </c>
      <c r="C4" s="190" t="s">
        <v>117</v>
      </c>
      <c r="D4" s="190" t="s">
        <v>118</v>
      </c>
      <c r="E4" s="194">
        <v>0.85599999999999998</v>
      </c>
      <c r="F4" s="195"/>
      <c r="G4" s="195"/>
      <c r="H4" s="194"/>
      <c r="I4" s="194"/>
      <c r="J4" s="196"/>
      <c r="K4" s="196"/>
      <c r="L4" s="197"/>
      <c r="M4" s="197"/>
      <c r="N4" s="197"/>
      <c r="O4" s="195" t="s">
        <v>131</v>
      </c>
    </row>
    <row r="5" spans="1:15" s="193" customFormat="1" x14ac:dyDescent="0.2">
      <c r="A5" s="190" t="s">
        <v>104</v>
      </c>
      <c r="B5" s="190">
        <v>13</v>
      </c>
      <c r="C5" s="190" t="s">
        <v>119</v>
      </c>
      <c r="D5" s="190" t="s">
        <v>120</v>
      </c>
      <c r="E5" s="194">
        <v>0.96799999999999997</v>
      </c>
      <c r="F5" s="194">
        <v>4679</v>
      </c>
      <c r="G5" s="194">
        <v>10.848000000000001</v>
      </c>
      <c r="H5" s="194">
        <v>10798</v>
      </c>
      <c r="I5" s="194">
        <v>-21.498000000000001</v>
      </c>
      <c r="J5" s="196">
        <v>16.792140082644629</v>
      </c>
      <c r="K5" s="196">
        <v>81.324776136363639</v>
      </c>
      <c r="L5" s="197">
        <f t="shared" si="0"/>
        <v>4.8430263049327555</v>
      </c>
      <c r="M5" s="197">
        <f t="shared" ref="M5:M10" si="1">0.9974*G5 - 2.6642</f>
        <v>8.1555952000000005</v>
      </c>
      <c r="N5" s="197">
        <f t="shared" ref="N5:N10" si="2">0.999*I5 - 9.2907</f>
        <v>-30.767201999999997</v>
      </c>
    </row>
    <row r="6" spans="1:15" s="193" customFormat="1" x14ac:dyDescent="0.2">
      <c r="A6" s="190" t="s">
        <v>104</v>
      </c>
      <c r="B6" s="190">
        <v>14</v>
      </c>
      <c r="C6" s="190" t="s">
        <v>121</v>
      </c>
      <c r="D6" s="190" t="s">
        <v>122</v>
      </c>
      <c r="E6" s="190">
        <v>0.85199999999999998</v>
      </c>
      <c r="F6" s="190">
        <v>2275</v>
      </c>
      <c r="G6" s="190">
        <v>9.7469999999999999</v>
      </c>
      <c r="H6" s="190">
        <v>5914</v>
      </c>
      <c r="I6" s="190">
        <v>-22.454000000000001</v>
      </c>
      <c r="J6" s="191">
        <v>9.4990948356807525</v>
      </c>
      <c r="K6" s="191">
        <v>48.393149765258215</v>
      </c>
      <c r="L6" s="192">
        <f t="shared" si="0"/>
        <v>5.0945011711518635</v>
      </c>
      <c r="M6" s="192">
        <f t="shared" si="1"/>
        <v>7.057457799999999</v>
      </c>
      <c r="N6" s="192">
        <f t="shared" si="2"/>
        <v>-31.722245999999998</v>
      </c>
    </row>
    <row r="7" spans="1:15" s="193" customFormat="1" x14ac:dyDescent="0.2">
      <c r="A7" s="190" t="s">
        <v>104</v>
      </c>
      <c r="B7" s="190">
        <v>15</v>
      </c>
      <c r="C7" s="190" t="s">
        <v>123</v>
      </c>
      <c r="D7" s="190" t="s">
        <v>124</v>
      </c>
      <c r="E7" s="190">
        <v>1.4670000000000001</v>
      </c>
      <c r="F7" s="190">
        <v>4112</v>
      </c>
      <c r="G7" s="190">
        <v>7.9909999999999997</v>
      </c>
      <c r="H7" s="190">
        <v>9545</v>
      </c>
      <c r="I7" s="190">
        <v>-21.728999999999999</v>
      </c>
      <c r="J7" s="191">
        <v>9.7797551465575996</v>
      </c>
      <c r="K7" s="191">
        <v>46.852032992501698</v>
      </c>
      <c r="L7" s="192">
        <f t="shared" si="0"/>
        <v>4.7907163615433932</v>
      </c>
      <c r="M7" s="192">
        <f t="shared" si="1"/>
        <v>5.3060233999999991</v>
      </c>
      <c r="N7" s="192">
        <f t="shared" si="2"/>
        <v>-30.997971</v>
      </c>
    </row>
    <row r="8" spans="1:15" s="193" customFormat="1" x14ac:dyDescent="0.2">
      <c r="A8" s="190" t="s">
        <v>104</v>
      </c>
      <c r="B8" s="190">
        <v>16</v>
      </c>
      <c r="C8" s="190" t="s">
        <v>125</v>
      </c>
      <c r="D8" s="190" t="s">
        <v>126</v>
      </c>
      <c r="E8" s="190">
        <v>1</v>
      </c>
      <c r="F8" s="190">
        <v>1952</v>
      </c>
      <c r="G8" s="190">
        <v>10.66</v>
      </c>
      <c r="H8" s="190">
        <v>5881</v>
      </c>
      <c r="I8" s="190">
        <v>-22.367999999999999</v>
      </c>
      <c r="J8" s="191">
        <v>7.0229924000000015</v>
      </c>
      <c r="K8" s="191">
        <v>41.219985400000006</v>
      </c>
      <c r="L8" s="192">
        <f t="shared" si="0"/>
        <v>5.8692909022655355</v>
      </c>
      <c r="M8" s="192">
        <f t="shared" si="1"/>
        <v>7.9680840000000002</v>
      </c>
      <c r="N8" s="192">
        <f t="shared" si="2"/>
        <v>-31.636331999999996</v>
      </c>
    </row>
    <row r="9" spans="1:15" s="193" customFormat="1" x14ac:dyDescent="0.2">
      <c r="A9" s="190" t="s">
        <v>104</v>
      </c>
      <c r="B9" s="190">
        <v>17</v>
      </c>
      <c r="C9" s="190" t="s">
        <v>127</v>
      </c>
      <c r="D9" s="190" t="s">
        <v>128</v>
      </c>
      <c r="E9" s="190">
        <v>1.222</v>
      </c>
      <c r="F9" s="190">
        <v>2732</v>
      </c>
      <c r="G9" s="190">
        <v>9.3789999999999996</v>
      </c>
      <c r="H9" s="190">
        <v>6156</v>
      </c>
      <c r="I9" s="190">
        <v>-22.542999999999999</v>
      </c>
      <c r="J9" s="191">
        <v>7.9386317512274953</v>
      </c>
      <c r="K9" s="191">
        <v>35.159999345335521</v>
      </c>
      <c r="L9" s="192">
        <f t="shared" si="0"/>
        <v>4.4289747209774504</v>
      </c>
      <c r="M9" s="192">
        <f t="shared" si="1"/>
        <v>6.6904145999999995</v>
      </c>
      <c r="N9" s="192">
        <f t="shared" si="2"/>
        <v>-31.811157000000001</v>
      </c>
    </row>
    <row r="10" spans="1:15" s="193" customFormat="1" x14ac:dyDescent="0.2">
      <c r="A10" s="190" t="s">
        <v>104</v>
      </c>
      <c r="B10" s="190">
        <v>18</v>
      </c>
      <c r="C10" s="190" t="s">
        <v>129</v>
      </c>
      <c r="D10" s="190" t="s">
        <v>130</v>
      </c>
      <c r="E10" s="190">
        <v>1.3939999999999999</v>
      </c>
      <c r="F10" s="190">
        <v>3689</v>
      </c>
      <c r="G10" s="190">
        <v>10.914999999999999</v>
      </c>
      <c r="H10" s="190">
        <v>7505</v>
      </c>
      <c r="I10" s="190">
        <v>-22.977</v>
      </c>
      <c r="J10" s="191">
        <v>9.2766519368723106</v>
      </c>
      <c r="K10" s="191">
        <v>37.750583142037307</v>
      </c>
      <c r="L10" s="192">
        <f t="shared" si="0"/>
        <v>4.0694189454266825</v>
      </c>
      <c r="M10" s="192">
        <f t="shared" si="1"/>
        <v>8.2224209999999971</v>
      </c>
      <c r="N10" s="192">
        <f t="shared" si="2"/>
        <v>-32.244723</v>
      </c>
    </row>
    <row r="11" spans="1:15" s="187" customFormat="1" x14ac:dyDescent="0.2">
      <c r="B11" s="188"/>
      <c r="C11" s="188"/>
      <c r="D11" s="188"/>
      <c r="E11" s="188"/>
      <c r="F11" s="188"/>
      <c r="G11" s="189"/>
      <c r="H11" s="188"/>
      <c r="I11" s="189"/>
    </row>
    <row r="12" spans="1:15" x14ac:dyDescent="0.2">
      <c r="B12" s="199"/>
      <c r="C12" s="199"/>
      <c r="D12" s="199"/>
      <c r="E12" s="199"/>
      <c r="F12" s="199"/>
      <c r="G12" s="199"/>
      <c r="H12" s="199"/>
      <c r="I12" s="199"/>
      <c r="J12" s="200"/>
      <c r="K12" s="200"/>
    </row>
    <row r="13" spans="1:15" x14ac:dyDescent="0.2">
      <c r="C13" s="187" t="s">
        <v>144</v>
      </c>
      <c r="D13" s="187"/>
      <c r="E13" s="199"/>
      <c r="F13" s="199"/>
      <c r="G13" s="199"/>
      <c r="H13" s="199"/>
      <c r="I13" s="199"/>
      <c r="J13" s="200"/>
      <c r="K13" s="200"/>
    </row>
    <row r="14" spans="1:15" s="193" customFormat="1" x14ac:dyDescent="0.2">
      <c r="A14" s="190" t="s">
        <v>104</v>
      </c>
      <c r="B14" s="190">
        <v>8</v>
      </c>
      <c r="C14" s="190" t="s">
        <v>105</v>
      </c>
      <c r="D14" s="190" t="s">
        <v>145</v>
      </c>
      <c r="E14" s="190">
        <v>0.82199999999999995</v>
      </c>
      <c r="F14" s="190">
        <v>1722</v>
      </c>
      <c r="G14" s="190">
        <v>6.008</v>
      </c>
      <c r="H14" s="190">
        <v>5103</v>
      </c>
      <c r="I14" s="190">
        <v>-9.7189999999999994</v>
      </c>
      <c r="J14" s="191">
        <v>7.484539659367397</v>
      </c>
      <c r="K14" s="191">
        <v>43.213773479318746</v>
      </c>
      <c r="L14" s="192">
        <f t="shared" ref="L14:L17" si="3">K14/J14</f>
        <v>5.7737383254070735</v>
      </c>
      <c r="M14" s="192">
        <f>0.9974*G14 - 2.6642</f>
        <v>3.3281791999999992</v>
      </c>
      <c r="N14" s="192">
        <f>0.999*I14 - 9.2907</f>
        <v>-18.999980999999998</v>
      </c>
    </row>
    <row r="15" spans="1:15" s="193" customFormat="1" x14ac:dyDescent="0.2">
      <c r="A15" s="190" t="s">
        <v>104</v>
      </c>
      <c r="B15" s="190">
        <v>9</v>
      </c>
      <c r="C15" s="190" t="s">
        <v>106</v>
      </c>
      <c r="D15" s="190" t="s">
        <v>145</v>
      </c>
      <c r="E15" s="190">
        <v>0.82899999999999996</v>
      </c>
      <c r="F15" s="190">
        <v>1765</v>
      </c>
      <c r="G15" s="190">
        <v>6.3639999999999999</v>
      </c>
      <c r="H15" s="190">
        <v>5144</v>
      </c>
      <c r="I15" s="190">
        <v>-9.5779999999999994</v>
      </c>
      <c r="J15" s="191">
        <v>7.5927083232810624</v>
      </c>
      <c r="K15" s="191">
        <v>43.04577840772015</v>
      </c>
      <c r="L15" s="192">
        <f t="shared" si="3"/>
        <v>5.6693575697793479</v>
      </c>
      <c r="M15" s="192">
        <f>0.9974*G15 - 2.6642</f>
        <v>3.6832535999999996</v>
      </c>
      <c r="N15" s="192">
        <f>0.999*I15 - 9.2907</f>
        <v>-18.859121999999999</v>
      </c>
    </row>
    <row r="16" spans="1:15" s="193" customFormat="1" x14ac:dyDescent="0.2">
      <c r="A16" s="190" t="s">
        <v>104</v>
      </c>
      <c r="B16" s="190">
        <v>23</v>
      </c>
      <c r="C16" s="190" t="s">
        <v>107</v>
      </c>
      <c r="D16" s="190" t="s">
        <v>145</v>
      </c>
      <c r="E16" s="190">
        <v>0.81399999999999995</v>
      </c>
      <c r="F16" s="190">
        <v>1698</v>
      </c>
      <c r="G16" s="190">
        <v>5.4589999999999996</v>
      </c>
      <c r="H16" s="190">
        <v>5064</v>
      </c>
      <c r="I16" s="190">
        <v>-9.7560000000000002</v>
      </c>
      <c r="J16" s="191">
        <v>7.4912442260442278</v>
      </c>
      <c r="K16" s="191">
        <v>43.226778624078634</v>
      </c>
      <c r="L16" s="192">
        <f t="shared" si="3"/>
        <v>5.7703069503188065</v>
      </c>
      <c r="M16" s="192">
        <f>0.9974*G16 - 2.6642</f>
        <v>2.7806065999999996</v>
      </c>
      <c r="N16" s="192">
        <f>0.999*I16 - 9.2907</f>
        <v>-19.036943999999998</v>
      </c>
    </row>
    <row r="17" spans="1:14" s="193" customFormat="1" x14ac:dyDescent="0.2">
      <c r="A17" s="190" t="s">
        <v>104</v>
      </c>
      <c r="B17" s="190">
        <v>24</v>
      </c>
      <c r="C17" s="190" t="s">
        <v>108</v>
      </c>
      <c r="D17" s="190" t="s">
        <v>145</v>
      </c>
      <c r="E17" s="190">
        <v>0.81599999999999995</v>
      </c>
      <c r="F17" s="190">
        <v>1697</v>
      </c>
      <c r="G17" s="190">
        <v>6.0369999999999999</v>
      </c>
      <c r="H17" s="190">
        <v>5053</v>
      </c>
      <c r="I17" s="190">
        <v>-9.7140000000000004</v>
      </c>
      <c r="J17" s="191">
        <v>7.4389882352941195</v>
      </c>
      <c r="K17" s="191">
        <v>42.806793504901968</v>
      </c>
      <c r="L17" s="192">
        <f t="shared" si="3"/>
        <v>5.7543838155041112</v>
      </c>
      <c r="M17" s="192">
        <f>0.9974*G17 - 2.6642</f>
        <v>3.3571037999999991</v>
      </c>
      <c r="N17" s="192">
        <f>0.999*I17 - 9.2907</f>
        <v>-18.994985999999997</v>
      </c>
    </row>
    <row r="18" spans="1:14" x14ac:dyDescent="0.2">
      <c r="B18" s="199"/>
      <c r="C18" s="199"/>
      <c r="D18" s="199"/>
      <c r="E18" s="199"/>
      <c r="F18" s="201" t="s">
        <v>0</v>
      </c>
      <c r="G18" s="202">
        <f>AVERAGE(G14:G17)</f>
        <v>5.9669999999999996</v>
      </c>
      <c r="H18" s="201"/>
      <c r="I18" s="202">
        <f>AVERAGE(I14:I17)</f>
        <v>-9.691749999999999</v>
      </c>
      <c r="J18" s="202">
        <f>AVERAGE(J14:J17)</f>
        <v>7.501870110996701</v>
      </c>
      <c r="K18" s="202">
        <f>AVERAGE(K14:K17)</f>
        <v>43.073281004004876</v>
      </c>
      <c r="M18" s="203">
        <f>AVERAGE(M14:M17)</f>
        <v>3.2872857999999994</v>
      </c>
      <c r="N18" s="203">
        <f>AVERAGE(N14:N17)</f>
        <v>-18.972758249999998</v>
      </c>
    </row>
    <row r="19" spans="1:14" x14ac:dyDescent="0.2">
      <c r="B19" s="199"/>
      <c r="C19" s="199"/>
      <c r="D19" s="199"/>
      <c r="E19" s="199"/>
      <c r="F19" s="201" t="s">
        <v>146</v>
      </c>
      <c r="G19" s="202">
        <f>STDEV(G14:G17)</f>
        <v>0.37516840663005385</v>
      </c>
      <c r="H19" s="201"/>
      <c r="I19" s="202">
        <f>STDEV(I14:I17)</f>
        <v>7.8112632354398248E-2</v>
      </c>
      <c r="J19" s="202">
        <f>STDEV(J14:J17)</f>
        <v>6.4856161587501876E-2</v>
      </c>
      <c r="K19" s="202">
        <f>STDEV(K14:K17)</f>
        <v>0.19584997231609799</v>
      </c>
      <c r="M19" s="203">
        <f>STDEV(M14:M17)</f>
        <v>0.37419296877281555</v>
      </c>
      <c r="N19" s="203">
        <f>STDEV(N14:N17)</f>
        <v>7.803451972204295E-2</v>
      </c>
    </row>
    <row r="21" spans="1:14" x14ac:dyDescent="0.2">
      <c r="C21" s="199"/>
      <c r="D21" s="199"/>
      <c r="E21" s="199"/>
    </row>
    <row r="22" spans="1:14" x14ac:dyDescent="0.2">
      <c r="B22" s="199"/>
      <c r="C22" s="187" t="s">
        <v>147</v>
      </c>
      <c r="D22" s="187"/>
      <c r="E22" s="199"/>
      <c r="F22" s="199"/>
      <c r="G22" s="199"/>
      <c r="H22" s="199"/>
      <c r="I22" s="199"/>
      <c r="M22" s="204"/>
      <c r="N22" s="204"/>
    </row>
    <row r="23" spans="1:14" s="193" customFormat="1" x14ac:dyDescent="0.2">
      <c r="A23" s="190" t="s">
        <v>104</v>
      </c>
      <c r="B23" s="190">
        <v>3</v>
      </c>
      <c r="C23" s="190" t="s">
        <v>95</v>
      </c>
      <c r="D23" s="190" t="s">
        <v>148</v>
      </c>
      <c r="E23" s="190">
        <v>0.40899999999999997</v>
      </c>
      <c r="F23" s="190">
        <v>1079</v>
      </c>
      <c r="G23" s="190">
        <v>-1.9059999999999999</v>
      </c>
      <c r="H23" s="190">
        <v>2435</v>
      </c>
      <c r="I23" s="190">
        <v>-18.898</v>
      </c>
      <c r="J23" s="191">
        <v>9.5655755501222508</v>
      </c>
      <c r="K23" s="191">
        <v>41.082482151589247</v>
      </c>
      <c r="L23" s="192">
        <f t="shared" ref="L23:L27" si="4">K23/J23</f>
        <v>4.2948259554611115</v>
      </c>
      <c r="M23" s="192">
        <f>0.9974*G23 - 2.6642</f>
        <v>-4.5652444000000001</v>
      </c>
      <c r="N23" s="192">
        <f>0.999*I23 - 9.2907</f>
        <v>-28.169801999999997</v>
      </c>
    </row>
    <row r="24" spans="1:14" s="193" customFormat="1" x14ac:dyDescent="0.2">
      <c r="A24" s="190" t="s">
        <v>104</v>
      </c>
      <c r="B24" s="190">
        <v>4</v>
      </c>
      <c r="C24" s="190" t="s">
        <v>96</v>
      </c>
      <c r="D24" s="190" t="s">
        <v>148</v>
      </c>
      <c r="E24" s="190">
        <v>1.004</v>
      </c>
      <c r="F24" s="190">
        <v>2721</v>
      </c>
      <c r="G24" s="190">
        <v>-1.9370000000000001</v>
      </c>
      <c r="H24" s="190">
        <v>5956</v>
      </c>
      <c r="I24" s="190">
        <v>-18.989000000000001</v>
      </c>
      <c r="J24" s="191">
        <v>9.4942071713147413</v>
      </c>
      <c r="K24" s="191">
        <v>40.659819721115539</v>
      </c>
      <c r="L24" s="192">
        <f t="shared" si="4"/>
        <v>4.2825924258281205</v>
      </c>
      <c r="M24" s="192">
        <f>0.9974*G24 - 2.6642</f>
        <v>-4.5961638000000002</v>
      </c>
      <c r="N24" s="192">
        <f>0.999*I24 - 9.2907</f>
        <v>-28.260711000000001</v>
      </c>
    </row>
    <row r="25" spans="1:14" s="193" customFormat="1" x14ac:dyDescent="0.2">
      <c r="A25" s="190" t="s">
        <v>104</v>
      </c>
      <c r="B25" s="190">
        <v>5</v>
      </c>
      <c r="C25" s="190" t="s">
        <v>97</v>
      </c>
      <c r="D25" s="190" t="s">
        <v>148</v>
      </c>
      <c r="E25" s="190">
        <v>3.008</v>
      </c>
      <c r="F25" s="190">
        <v>8590</v>
      </c>
      <c r="G25" s="190">
        <v>-2.1320000000000001</v>
      </c>
      <c r="H25" s="190">
        <v>15966</v>
      </c>
      <c r="I25" s="190">
        <v>-19.047000000000001</v>
      </c>
      <c r="J25" s="191">
        <v>9.5206820478723397</v>
      </c>
      <c r="K25" s="191">
        <v>40.816544714095748</v>
      </c>
      <c r="L25" s="192">
        <f t="shared" si="4"/>
        <v>4.2871450289863775</v>
      </c>
      <c r="M25" s="192">
        <f>0.9974*G25 - 2.6642</f>
        <v>-4.7906568000000007</v>
      </c>
      <c r="N25" s="192">
        <f>0.999*I25 - 9.2907</f>
        <v>-28.318652999999998</v>
      </c>
    </row>
    <row r="26" spans="1:14" s="193" customFormat="1" x14ac:dyDescent="0.2">
      <c r="A26" s="190" t="s">
        <v>104</v>
      </c>
      <c r="B26" s="190">
        <v>19</v>
      </c>
      <c r="C26" s="190" t="s">
        <v>98</v>
      </c>
      <c r="D26" s="190" t="s">
        <v>148</v>
      </c>
      <c r="E26" s="190">
        <v>0.82499999999999996</v>
      </c>
      <c r="F26" s="190">
        <v>2219</v>
      </c>
      <c r="G26" s="190">
        <v>-1.897</v>
      </c>
      <c r="H26" s="190">
        <v>4885</v>
      </c>
      <c r="I26" s="190">
        <v>-19.062000000000001</v>
      </c>
      <c r="J26" s="191">
        <v>9.5572281212121215</v>
      </c>
      <c r="K26" s="191">
        <v>40.500305212121226</v>
      </c>
      <c r="L26" s="192">
        <f t="shared" si="4"/>
        <v>4.2376622906207944</v>
      </c>
      <c r="M26" s="192">
        <f>0.9974*G26 - 2.6642</f>
        <v>-4.5562678000000005</v>
      </c>
      <c r="N26" s="192">
        <f>0.999*I26 - 9.2907</f>
        <v>-28.333638000000001</v>
      </c>
    </row>
    <row r="27" spans="1:14" s="193" customFormat="1" x14ac:dyDescent="0.2">
      <c r="A27" s="190" t="s">
        <v>104</v>
      </c>
      <c r="B27" s="190">
        <v>20</v>
      </c>
      <c r="C27" s="190" t="s">
        <v>99</v>
      </c>
      <c r="D27" s="190" t="s">
        <v>148</v>
      </c>
      <c r="E27" s="190">
        <v>0.76100000000000001</v>
      </c>
      <c r="F27" s="190">
        <v>2025</v>
      </c>
      <c r="G27" s="190">
        <v>-1.913</v>
      </c>
      <c r="H27" s="190">
        <v>4491</v>
      </c>
      <c r="I27" s="190">
        <v>-19.042999999999999</v>
      </c>
      <c r="J27" s="191">
        <v>9.4870622864651768</v>
      </c>
      <c r="K27" s="191">
        <v>40.343149014454667</v>
      </c>
      <c r="L27" s="192">
        <f t="shared" si="4"/>
        <v>4.2524385100760504</v>
      </c>
      <c r="M27" s="192">
        <f>0.9974*G27 - 2.6642</f>
        <v>-4.5722262000000002</v>
      </c>
      <c r="N27" s="192">
        <f>0.999*I27 - 9.2907</f>
        <v>-28.314656999999997</v>
      </c>
    </row>
    <row r="28" spans="1:14" x14ac:dyDescent="0.2">
      <c r="B28" s="199"/>
      <c r="C28" s="199"/>
      <c r="D28" s="199"/>
      <c r="E28" s="199"/>
      <c r="F28" s="201" t="s">
        <v>0</v>
      </c>
      <c r="G28" s="202">
        <f>AVERAGE(G23:G27)</f>
        <v>-1.9570000000000001</v>
      </c>
      <c r="I28" s="202">
        <f>AVERAGE(I23:I27)</f>
        <v>-19.007799999999996</v>
      </c>
      <c r="J28" s="202">
        <f>AVERAGE(J23:J27)</f>
        <v>9.5249510353973257</v>
      </c>
      <c r="K28" s="202">
        <f>AVERAGE(K23:K27)</f>
        <v>40.680460162675288</v>
      </c>
      <c r="M28" s="203">
        <f>AVERAGE(M23:M27)</f>
        <v>-4.6161118000000005</v>
      </c>
      <c r="N28" s="203">
        <f>AVERAGE(N23:N27)</f>
        <v>-28.279492200000004</v>
      </c>
    </row>
    <row r="29" spans="1:14" x14ac:dyDescent="0.2">
      <c r="B29" s="199"/>
      <c r="C29" s="199"/>
      <c r="D29" s="199"/>
      <c r="E29" s="199"/>
      <c r="F29" s="201" t="s">
        <v>146</v>
      </c>
      <c r="G29" s="202">
        <f>STDEV(G23:G27)</f>
        <v>9.8946955486260466E-2</v>
      </c>
      <c r="I29" s="202">
        <f>STDEV(I23:I27)</f>
        <v>6.7310474667766532E-2</v>
      </c>
      <c r="J29" s="202">
        <f>STDEV(J23:J27)</f>
        <v>3.5676071091810507E-2</v>
      </c>
      <c r="K29" s="202">
        <f>STDEV(K23:K27)</f>
        <v>0.28583269995596833</v>
      </c>
      <c r="M29" s="203">
        <f>STDEV(M23:M27)</f>
        <v>9.8689693401996306E-2</v>
      </c>
      <c r="N29" s="203">
        <f>STDEV(N23:N27)</f>
        <v>6.7243164193098962E-2</v>
      </c>
    </row>
    <row r="30" spans="1:14" x14ac:dyDescent="0.2">
      <c r="B30" s="199"/>
      <c r="C30" s="199"/>
      <c r="D30" s="199"/>
      <c r="E30" s="199"/>
    </row>
    <row r="31" spans="1:14" s="193" customFormat="1" x14ac:dyDescent="0.2">
      <c r="A31" s="190" t="s">
        <v>104</v>
      </c>
      <c r="B31" s="190">
        <v>6</v>
      </c>
      <c r="C31" s="190" t="s">
        <v>100</v>
      </c>
      <c r="D31" s="190" t="s">
        <v>149</v>
      </c>
      <c r="E31" s="190">
        <v>0.75900000000000001</v>
      </c>
      <c r="F31" s="190">
        <v>2201</v>
      </c>
      <c r="G31" s="190">
        <v>30.646999999999998</v>
      </c>
      <c r="H31" s="190">
        <v>4870</v>
      </c>
      <c r="I31" s="190">
        <v>33.692</v>
      </c>
      <c r="J31" s="191">
        <v>10.298373122529645</v>
      </c>
      <c r="K31" s="191">
        <v>44.057469696969697</v>
      </c>
      <c r="L31" s="192">
        <f t="shared" ref="L31:L34" si="5">K31/J31</f>
        <v>4.2780999651863096</v>
      </c>
      <c r="M31" s="192">
        <f>0.9974*G31 - 2.6642</f>
        <v>27.903117799999997</v>
      </c>
      <c r="N31" s="192">
        <f>0.999*I31 - 9.2907</f>
        <v>24.367607999999997</v>
      </c>
    </row>
    <row r="32" spans="1:14" s="193" customFormat="1" x14ac:dyDescent="0.2">
      <c r="A32" s="190" t="s">
        <v>104</v>
      </c>
      <c r="B32" s="190">
        <v>7</v>
      </c>
      <c r="C32" s="190" t="s">
        <v>101</v>
      </c>
      <c r="D32" s="190" t="s">
        <v>149</v>
      </c>
      <c r="E32" s="190">
        <v>0.80900000000000005</v>
      </c>
      <c r="F32" s="190">
        <v>2356</v>
      </c>
      <c r="G32" s="190">
        <v>30.596</v>
      </c>
      <c r="H32" s="190">
        <v>5179</v>
      </c>
      <c r="I32" s="190">
        <v>33.872999999999998</v>
      </c>
      <c r="J32" s="191">
        <v>10.261957972805934</v>
      </c>
      <c r="K32" s="191">
        <v>43.806052410383188</v>
      </c>
      <c r="L32" s="192">
        <f t="shared" si="5"/>
        <v>4.2687811162809961</v>
      </c>
      <c r="M32" s="192">
        <f>0.9974*G32 - 2.6642</f>
        <v>27.852250399999999</v>
      </c>
      <c r="N32" s="192">
        <f>0.999*I32 - 9.2907</f>
        <v>24.548426999999997</v>
      </c>
    </row>
    <row r="33" spans="1:14" s="193" customFormat="1" x14ac:dyDescent="0.2">
      <c r="A33" s="190" t="s">
        <v>104</v>
      </c>
      <c r="B33" s="190">
        <v>21</v>
      </c>
      <c r="C33" s="190" t="s">
        <v>102</v>
      </c>
      <c r="D33" s="190" t="s">
        <v>149</v>
      </c>
      <c r="E33" s="190">
        <v>0.752</v>
      </c>
      <c r="F33" s="190">
        <v>2198</v>
      </c>
      <c r="G33" s="190">
        <v>30.707000000000001</v>
      </c>
      <c r="H33" s="190">
        <v>4816</v>
      </c>
      <c r="I33" s="190">
        <v>33.64</v>
      </c>
      <c r="J33" s="191">
        <v>10.409759574468087</v>
      </c>
      <c r="K33" s="191">
        <v>43.935496010638303</v>
      </c>
      <c r="L33" s="192">
        <f t="shared" si="5"/>
        <v>4.2206062201857621</v>
      </c>
      <c r="M33" s="192">
        <f>0.9974*G33 - 2.6642</f>
        <v>27.962961799999999</v>
      </c>
      <c r="N33" s="192">
        <f>0.999*I33 - 9.2907</f>
        <v>24.315660000000001</v>
      </c>
    </row>
    <row r="34" spans="1:14" s="193" customFormat="1" x14ac:dyDescent="0.2">
      <c r="A34" s="190" t="s">
        <v>104</v>
      </c>
      <c r="B34" s="190">
        <v>22</v>
      </c>
      <c r="C34" s="190" t="s">
        <v>103</v>
      </c>
      <c r="D34" s="190" t="s">
        <v>149</v>
      </c>
      <c r="E34" s="190">
        <v>0.74099999999999999</v>
      </c>
      <c r="F34" s="190">
        <v>2151</v>
      </c>
      <c r="G34" s="190">
        <v>30.582999999999998</v>
      </c>
      <c r="H34" s="190">
        <v>4756</v>
      </c>
      <c r="I34" s="190">
        <v>33.543999999999997</v>
      </c>
      <c r="J34" s="191">
        <v>10.325793252361674</v>
      </c>
      <c r="K34" s="191">
        <v>43.922187179487189</v>
      </c>
      <c r="L34" s="192">
        <f t="shared" si="5"/>
        <v>4.2536380601501476</v>
      </c>
      <c r="M34" s="192">
        <f>0.9974*G34 - 2.6642</f>
        <v>27.839284199999994</v>
      </c>
      <c r="N34" s="192">
        <f>0.999*I34 - 9.2907</f>
        <v>24.219755999999997</v>
      </c>
    </row>
    <row r="35" spans="1:14" x14ac:dyDescent="0.2">
      <c r="B35" s="199"/>
      <c r="C35" s="199"/>
      <c r="D35" s="199"/>
      <c r="E35" s="199"/>
      <c r="F35" s="201" t="s">
        <v>0</v>
      </c>
      <c r="G35" s="202">
        <f>AVERAGE(G31:G34)</f>
        <v>30.633249999999997</v>
      </c>
      <c r="I35" s="202">
        <f>AVERAGE(I31:I34)</f>
        <v>33.687249999999999</v>
      </c>
      <c r="J35" s="202">
        <f>AVERAGE(J31:J34)</f>
        <v>10.323970980541334</v>
      </c>
      <c r="K35" s="202">
        <f>AVERAGE(K31:K34)</f>
        <v>43.930301324369594</v>
      </c>
      <c r="M35" s="203">
        <f>AVERAGE(M31:M34)</f>
        <v>27.889403549999997</v>
      </c>
      <c r="N35" s="203">
        <f>AVERAGE(N31:N34)</f>
        <v>24.362862749999998</v>
      </c>
    </row>
    <row r="36" spans="1:14" x14ac:dyDescent="0.2">
      <c r="B36" s="199"/>
      <c r="C36" s="199"/>
      <c r="D36" s="199"/>
      <c r="E36" s="199"/>
      <c r="F36" s="201" t="s">
        <v>146</v>
      </c>
      <c r="G36" s="202">
        <f>STDEV(G31:G34)</f>
        <v>5.6393705322492098E-2</v>
      </c>
      <c r="I36" s="202">
        <f>STDEV(I31:I34)</f>
        <v>0.13817712063386847</v>
      </c>
      <c r="J36" s="202">
        <f>STDEV(J31:J34)</f>
        <v>6.2885787969656576E-2</v>
      </c>
      <c r="K36" s="202">
        <f>STDEV(K31:K34)</f>
        <v>0.10279820317684379</v>
      </c>
      <c r="M36" s="203">
        <f>STDEV(M31:M34)</f>
        <v>5.6247081688653958E-2</v>
      </c>
      <c r="N36" s="203">
        <f>STDEV(N31:N34)</f>
        <v>0.13803894351323417</v>
      </c>
    </row>
    <row r="37" spans="1:14" x14ac:dyDescent="0.2">
      <c r="B37" s="199"/>
      <c r="C37" s="199"/>
      <c r="D37" s="199"/>
      <c r="E37" s="199"/>
    </row>
    <row r="38" spans="1:14" x14ac:dyDescent="0.2">
      <c r="B38" s="199"/>
      <c r="C38" s="199"/>
      <c r="D38" s="199"/>
    </row>
    <row r="39" spans="1:14" x14ac:dyDescent="0.2">
      <c r="C39" s="187" t="s">
        <v>150</v>
      </c>
      <c r="D39" s="199"/>
    </row>
    <row r="40" spans="1:14" x14ac:dyDescent="0.2">
      <c r="B40" s="199"/>
      <c r="C40" s="199"/>
      <c r="D40" s="199"/>
    </row>
    <row r="41" spans="1:14" x14ac:dyDescent="0.2">
      <c r="B41" s="199"/>
      <c r="C41" s="199"/>
      <c r="D41" s="187" t="s">
        <v>151</v>
      </c>
      <c r="E41" s="187" t="s">
        <v>93</v>
      </c>
    </row>
    <row r="42" spans="1:14" x14ac:dyDescent="0.2">
      <c r="B42" s="199"/>
      <c r="C42" s="199" t="s">
        <v>152</v>
      </c>
      <c r="D42" s="205">
        <f>G28</f>
        <v>-1.9570000000000001</v>
      </c>
      <c r="E42" s="206">
        <v>-4.6159999999999997</v>
      </c>
    </row>
    <row r="43" spans="1:14" x14ac:dyDescent="0.2">
      <c r="B43" s="199"/>
      <c r="C43" s="199" t="s">
        <v>153</v>
      </c>
      <c r="D43" s="205">
        <f>G35</f>
        <v>30.633249999999997</v>
      </c>
      <c r="E43" s="206">
        <v>27.888000000000002</v>
      </c>
    </row>
    <row r="44" spans="1:14" x14ac:dyDescent="0.2">
      <c r="B44" s="199"/>
      <c r="C44" s="199"/>
      <c r="D44" s="199"/>
    </row>
    <row r="45" spans="1:14" x14ac:dyDescent="0.2">
      <c r="B45" s="199"/>
      <c r="C45" s="199"/>
      <c r="D45" s="199"/>
    </row>
    <row r="46" spans="1:14" x14ac:dyDescent="0.2">
      <c r="B46" s="199"/>
      <c r="C46" s="336" t="s">
        <v>154</v>
      </c>
      <c r="D46" s="336"/>
      <c r="E46" s="336"/>
    </row>
    <row r="47" spans="1:14" x14ac:dyDescent="0.2">
      <c r="B47" s="199"/>
      <c r="C47" s="207" t="s">
        <v>155</v>
      </c>
      <c r="D47" s="207" t="s">
        <v>156</v>
      </c>
      <c r="E47" s="207" t="s">
        <v>93</v>
      </c>
      <c r="F47" s="207" t="s">
        <v>157</v>
      </c>
    </row>
    <row r="48" spans="1:14" x14ac:dyDescent="0.2">
      <c r="B48" s="199"/>
      <c r="C48" s="208" t="s">
        <v>158</v>
      </c>
      <c r="D48" s="209">
        <f>M18</f>
        <v>3.2872857999999994</v>
      </c>
      <c r="E48" s="209">
        <v>3.39</v>
      </c>
      <c r="F48" s="210">
        <f>ABS(E48-D48)</f>
        <v>0.10271420000000075</v>
      </c>
    </row>
    <row r="49" spans="2:6" x14ac:dyDescent="0.2">
      <c r="B49" s="199"/>
      <c r="C49" s="337" t="s">
        <v>159</v>
      </c>
      <c r="D49" s="338"/>
      <c r="E49" s="339"/>
    </row>
    <row r="50" spans="2:6" x14ac:dyDescent="0.2">
      <c r="B50" s="199"/>
      <c r="C50" s="208" t="s">
        <v>158</v>
      </c>
      <c r="D50" s="209">
        <f>J18</f>
        <v>7.501870110996701</v>
      </c>
      <c r="E50" s="209">
        <v>7.25</v>
      </c>
      <c r="F50" s="210">
        <f>ABS(E50-D50)</f>
        <v>0.25187011099670098</v>
      </c>
    </row>
    <row r="51" spans="2:6" x14ac:dyDescent="0.2">
      <c r="B51" s="199"/>
      <c r="C51" s="199"/>
      <c r="D51" s="199"/>
    </row>
    <row r="52" spans="2:6" x14ac:dyDescent="0.2">
      <c r="B52" s="199"/>
      <c r="C52" s="199"/>
      <c r="D52" s="199"/>
    </row>
    <row r="53" spans="2:6" x14ac:dyDescent="0.2">
      <c r="B53" s="199"/>
      <c r="C53" s="199"/>
      <c r="D53" s="199"/>
    </row>
    <row r="54" spans="2:6" x14ac:dyDescent="0.2">
      <c r="B54" s="199"/>
      <c r="C54" s="199"/>
      <c r="D54" s="199"/>
    </row>
    <row r="55" spans="2:6" x14ac:dyDescent="0.2">
      <c r="B55" s="199"/>
      <c r="C55" s="199"/>
      <c r="D55" s="199"/>
    </row>
    <row r="56" spans="2:6" x14ac:dyDescent="0.2">
      <c r="B56" s="199"/>
      <c r="C56" s="199"/>
      <c r="D56" s="199"/>
    </row>
    <row r="57" spans="2:6" x14ac:dyDescent="0.2">
      <c r="C57" s="199"/>
      <c r="D57" s="199"/>
    </row>
    <row r="58" spans="2:6" x14ac:dyDescent="0.2">
      <c r="B58" s="199"/>
      <c r="C58" s="187" t="s">
        <v>160</v>
      </c>
      <c r="D58" s="199"/>
    </row>
    <row r="59" spans="2:6" x14ac:dyDescent="0.2">
      <c r="B59" s="199"/>
      <c r="C59" s="199"/>
      <c r="D59" s="199"/>
    </row>
    <row r="60" spans="2:6" x14ac:dyDescent="0.2">
      <c r="B60" s="199"/>
      <c r="C60" s="199"/>
      <c r="D60" s="187" t="s">
        <v>151</v>
      </c>
      <c r="E60" s="187" t="s">
        <v>93</v>
      </c>
    </row>
    <row r="61" spans="2:6" x14ac:dyDescent="0.2">
      <c r="B61" s="199"/>
      <c r="C61" s="199" t="s">
        <v>152</v>
      </c>
      <c r="D61" s="205">
        <f>I28</f>
        <v>-19.007799999999996</v>
      </c>
      <c r="E61" s="206">
        <v>-28.279</v>
      </c>
    </row>
    <row r="62" spans="2:6" x14ac:dyDescent="0.2">
      <c r="B62" s="199"/>
      <c r="C62" s="199" t="s">
        <v>153</v>
      </c>
      <c r="D62" s="205">
        <f>I35</f>
        <v>33.687249999999999</v>
      </c>
      <c r="E62" s="206">
        <v>24.361999999999998</v>
      </c>
    </row>
    <row r="63" spans="2:6" x14ac:dyDescent="0.2">
      <c r="B63" s="199"/>
      <c r="C63" s="199"/>
      <c r="D63" s="199"/>
    </row>
    <row r="64" spans="2:6" x14ac:dyDescent="0.2">
      <c r="B64" s="199"/>
      <c r="C64" s="199"/>
      <c r="D64" s="199"/>
    </row>
    <row r="65" spans="2:6" x14ac:dyDescent="0.2">
      <c r="B65" s="199"/>
      <c r="C65" s="337" t="s">
        <v>154</v>
      </c>
      <c r="D65" s="338"/>
      <c r="E65" s="339"/>
    </row>
    <row r="66" spans="2:6" x14ac:dyDescent="0.2">
      <c r="B66" s="199"/>
      <c r="C66" s="207" t="s">
        <v>155</v>
      </c>
      <c r="D66" s="207" t="s">
        <v>156</v>
      </c>
      <c r="E66" s="207" t="s">
        <v>93</v>
      </c>
      <c r="F66" s="207" t="s">
        <v>157</v>
      </c>
    </row>
    <row r="67" spans="2:6" x14ac:dyDescent="0.2">
      <c r="B67" s="199"/>
      <c r="C67" s="208" t="s">
        <v>158</v>
      </c>
      <c r="D67" s="209">
        <f>N18</f>
        <v>-18.972758249999998</v>
      </c>
      <c r="E67" s="209">
        <v>-18.96</v>
      </c>
      <c r="F67" s="210">
        <f>ABS(E67-D67)</f>
        <v>1.2758249999997417E-2</v>
      </c>
    </row>
    <row r="68" spans="2:6" x14ac:dyDescent="0.2">
      <c r="B68" s="199"/>
      <c r="C68" s="337" t="s">
        <v>159</v>
      </c>
      <c r="D68" s="338"/>
      <c r="E68" s="339"/>
    </row>
    <row r="69" spans="2:6" x14ac:dyDescent="0.2">
      <c r="B69" s="199"/>
      <c r="C69" s="208" t="s">
        <v>158</v>
      </c>
      <c r="D69" s="209">
        <f>K18</f>
        <v>43.073281004004876</v>
      </c>
      <c r="E69" s="209">
        <v>42.26</v>
      </c>
      <c r="F69" s="210">
        <f>ABS(E69-D69)</f>
        <v>0.81328100400487813</v>
      </c>
    </row>
    <row r="70" spans="2:6" x14ac:dyDescent="0.2">
      <c r="B70" s="199"/>
      <c r="C70" s="199"/>
      <c r="D70" s="199"/>
    </row>
    <row r="71" spans="2:6" x14ac:dyDescent="0.2">
      <c r="B71" s="199"/>
      <c r="C71" s="199"/>
      <c r="D71" s="199"/>
    </row>
    <row r="72" spans="2:6" ht="13.5" thickBot="1" x14ac:dyDescent="0.25">
      <c r="B72" s="199"/>
      <c r="C72" s="199"/>
      <c r="D72" s="199"/>
    </row>
    <row r="73" spans="2:6" x14ac:dyDescent="0.2">
      <c r="B73" s="199"/>
      <c r="C73" s="211" t="s">
        <v>161</v>
      </c>
      <c r="D73" s="212">
        <v>44671</v>
      </c>
      <c r="E73" s="213"/>
    </row>
    <row r="74" spans="2:6" x14ac:dyDescent="0.2">
      <c r="B74" s="199"/>
      <c r="C74" s="214" t="s">
        <v>162</v>
      </c>
      <c r="D74" s="215" t="s">
        <v>163</v>
      </c>
      <c r="E74" s="216"/>
    </row>
    <row r="75" spans="2:6" ht="13.5" thickBot="1" x14ac:dyDescent="0.25">
      <c r="B75" s="199"/>
      <c r="C75" s="217" t="s">
        <v>164</v>
      </c>
      <c r="D75" s="218" t="s">
        <v>165</v>
      </c>
      <c r="E75" s="219"/>
    </row>
    <row r="76" spans="2:6" x14ac:dyDescent="0.2">
      <c r="B76" s="199"/>
      <c r="C76" s="199"/>
      <c r="D76" s="199"/>
    </row>
    <row r="77" spans="2:6" x14ac:dyDescent="0.2">
      <c r="B77" s="199"/>
      <c r="C77" s="199"/>
      <c r="D77" s="199"/>
    </row>
    <row r="78" spans="2:6" x14ac:dyDescent="0.2">
      <c r="B78" s="199"/>
      <c r="C78" s="199"/>
      <c r="D78" s="199"/>
    </row>
    <row r="79" spans="2:6" x14ac:dyDescent="0.2">
      <c r="B79" s="199"/>
      <c r="C79" s="199"/>
      <c r="D79" s="199"/>
    </row>
    <row r="80" spans="2:6" x14ac:dyDescent="0.2">
      <c r="B80" s="199"/>
      <c r="C80" s="199"/>
      <c r="D80" s="199"/>
    </row>
    <row r="81" spans="2:4" x14ac:dyDescent="0.2">
      <c r="B81" s="199"/>
      <c r="C81" s="199"/>
      <c r="D81" s="199"/>
    </row>
    <row r="82" spans="2:4" x14ac:dyDescent="0.2">
      <c r="B82" s="199"/>
      <c r="C82" s="199"/>
      <c r="D82" s="199"/>
    </row>
    <row r="83" spans="2:4" x14ac:dyDescent="0.2">
      <c r="B83" s="199"/>
      <c r="C83" s="199"/>
      <c r="D83" s="199"/>
    </row>
    <row r="84" spans="2:4" x14ac:dyDescent="0.2">
      <c r="B84" s="199"/>
      <c r="C84" s="199"/>
      <c r="D84" s="199"/>
    </row>
    <row r="85" spans="2:4" x14ac:dyDescent="0.2">
      <c r="B85" s="199"/>
      <c r="C85" s="199"/>
      <c r="D85" s="199"/>
    </row>
    <row r="86" spans="2:4" x14ac:dyDescent="0.2">
      <c r="B86" s="199"/>
      <c r="C86" s="199"/>
      <c r="D86" s="199"/>
    </row>
    <row r="87" spans="2:4" x14ac:dyDescent="0.2">
      <c r="B87" s="199"/>
      <c r="C87" s="199"/>
      <c r="D87" s="199"/>
    </row>
    <row r="88" spans="2:4" x14ac:dyDescent="0.2">
      <c r="B88" s="199"/>
      <c r="C88" s="199"/>
      <c r="D88" s="199"/>
    </row>
    <row r="89" spans="2:4" x14ac:dyDescent="0.2">
      <c r="B89" s="199"/>
      <c r="C89" s="199"/>
      <c r="D89" s="199"/>
    </row>
    <row r="90" spans="2:4" x14ac:dyDescent="0.2">
      <c r="B90" s="199"/>
      <c r="C90" s="199"/>
      <c r="D90" s="199"/>
    </row>
    <row r="91" spans="2:4" x14ac:dyDescent="0.2">
      <c r="B91" s="199"/>
      <c r="C91" s="199"/>
      <c r="D91" s="199"/>
    </row>
    <row r="92" spans="2:4" x14ac:dyDescent="0.2">
      <c r="B92" s="199"/>
      <c r="C92" s="199"/>
      <c r="D92" s="199"/>
    </row>
    <row r="93" spans="2:4" x14ac:dyDescent="0.2">
      <c r="B93" s="199"/>
      <c r="C93" s="199"/>
      <c r="D93" s="199"/>
    </row>
    <row r="94" spans="2:4" x14ac:dyDescent="0.2">
      <c r="B94" s="199"/>
      <c r="C94" s="199"/>
      <c r="D94" s="199"/>
    </row>
    <row r="95" spans="2:4" x14ac:dyDescent="0.2">
      <c r="B95" s="199"/>
      <c r="C95" s="199"/>
      <c r="D95" s="199"/>
    </row>
    <row r="96" spans="2:4" x14ac:dyDescent="0.2">
      <c r="B96" s="199"/>
      <c r="C96" s="199"/>
      <c r="D96" s="199"/>
    </row>
    <row r="97" spans="2:4" x14ac:dyDescent="0.2">
      <c r="B97" s="199"/>
      <c r="C97" s="199"/>
      <c r="D97" s="199"/>
    </row>
    <row r="98" spans="2:4" x14ac:dyDescent="0.2">
      <c r="B98" s="199"/>
      <c r="C98" s="199"/>
      <c r="D98" s="199"/>
    </row>
    <row r="99" spans="2:4" x14ac:dyDescent="0.2">
      <c r="B99" s="199"/>
      <c r="C99" s="199"/>
      <c r="D99" s="199"/>
    </row>
    <row r="100" spans="2:4" x14ac:dyDescent="0.2">
      <c r="B100" s="199"/>
      <c r="C100" s="199"/>
      <c r="D100" s="199"/>
    </row>
    <row r="101" spans="2:4" x14ac:dyDescent="0.2">
      <c r="B101" s="199"/>
      <c r="C101" s="199"/>
      <c r="D101" s="199"/>
    </row>
    <row r="102" spans="2:4" x14ac:dyDescent="0.2">
      <c r="B102" s="199"/>
      <c r="C102" s="199"/>
      <c r="D102" s="199"/>
    </row>
    <row r="103" spans="2:4" x14ac:dyDescent="0.2">
      <c r="B103" s="199"/>
      <c r="C103" s="199"/>
      <c r="D103" s="199"/>
    </row>
    <row r="104" spans="2:4" x14ac:dyDescent="0.2">
      <c r="B104" s="199"/>
      <c r="C104" s="199"/>
      <c r="D104" s="199"/>
    </row>
    <row r="105" spans="2:4" x14ac:dyDescent="0.2">
      <c r="B105" s="199"/>
      <c r="C105" s="199"/>
      <c r="D105" s="199"/>
    </row>
    <row r="106" spans="2:4" x14ac:dyDescent="0.2">
      <c r="B106" s="199"/>
      <c r="C106" s="199"/>
      <c r="D106" s="199"/>
    </row>
    <row r="107" spans="2:4" x14ac:dyDescent="0.2">
      <c r="B107" s="199"/>
      <c r="C107" s="199"/>
      <c r="D107" s="199"/>
    </row>
    <row r="108" spans="2:4" x14ac:dyDescent="0.2">
      <c r="B108" s="199"/>
      <c r="C108" s="199"/>
      <c r="D108" s="199"/>
    </row>
    <row r="109" spans="2:4" x14ac:dyDescent="0.2">
      <c r="B109" s="199"/>
      <c r="C109" s="199"/>
      <c r="D109" s="199"/>
    </row>
    <row r="110" spans="2:4" x14ac:dyDescent="0.2">
      <c r="B110" s="199"/>
      <c r="C110" s="199"/>
      <c r="D110" s="199"/>
    </row>
    <row r="111" spans="2:4" x14ac:dyDescent="0.2">
      <c r="B111" s="199"/>
      <c r="C111" s="199"/>
      <c r="D111" s="199"/>
    </row>
    <row r="112" spans="2:4" x14ac:dyDescent="0.2">
      <c r="B112" s="199"/>
      <c r="C112" s="199"/>
      <c r="D112" s="199"/>
    </row>
    <row r="113" spans="2:8" x14ac:dyDescent="0.2">
      <c r="B113" s="199"/>
      <c r="C113" s="199"/>
      <c r="D113" s="199"/>
    </row>
    <row r="114" spans="2:8" x14ac:dyDescent="0.2">
      <c r="B114" s="199"/>
      <c r="C114" s="199"/>
      <c r="D114" s="199"/>
    </row>
    <row r="115" spans="2:8" x14ac:dyDescent="0.2">
      <c r="B115" s="199"/>
      <c r="C115" s="199"/>
      <c r="D115" s="199"/>
    </row>
    <row r="116" spans="2:8" x14ac:dyDescent="0.2">
      <c r="B116" s="199"/>
      <c r="C116" s="199"/>
      <c r="D116" s="199"/>
    </row>
    <row r="117" spans="2:8" x14ac:dyDescent="0.2">
      <c r="B117" s="199"/>
      <c r="C117" s="199"/>
      <c r="D117" s="199"/>
    </row>
    <row r="118" spans="2:8" x14ac:dyDescent="0.2">
      <c r="B118" s="199"/>
      <c r="C118" s="199"/>
      <c r="D118" s="199"/>
      <c r="G118" s="199"/>
      <c r="H118" s="199"/>
    </row>
    <row r="119" spans="2:8" x14ac:dyDescent="0.2">
      <c r="B119" s="199"/>
      <c r="C119" s="199"/>
      <c r="D119" s="199"/>
      <c r="G119" s="199"/>
      <c r="H119" s="199"/>
    </row>
    <row r="120" spans="2:8" x14ac:dyDescent="0.2">
      <c r="B120" s="199"/>
      <c r="C120" s="199"/>
      <c r="D120" s="199"/>
      <c r="G120" s="199"/>
      <c r="H120" s="199"/>
    </row>
    <row r="121" spans="2:8" x14ac:dyDescent="0.2">
      <c r="B121" s="199"/>
      <c r="C121" s="199"/>
      <c r="D121" s="199"/>
      <c r="G121" s="199"/>
      <c r="H121" s="199"/>
    </row>
    <row r="122" spans="2:8" x14ac:dyDescent="0.2">
      <c r="B122" s="199"/>
      <c r="C122" s="199"/>
      <c r="D122" s="199"/>
      <c r="G122" s="199"/>
      <c r="H122" s="199"/>
    </row>
    <row r="123" spans="2:8" x14ac:dyDescent="0.2">
      <c r="B123" s="199"/>
      <c r="C123" s="199"/>
      <c r="D123" s="199"/>
      <c r="G123" s="199"/>
      <c r="H123" s="199"/>
    </row>
    <row r="124" spans="2:8" x14ac:dyDescent="0.2">
      <c r="B124" s="199"/>
      <c r="C124" s="199"/>
      <c r="D124" s="199"/>
      <c r="G124" s="199"/>
      <c r="H124" s="199"/>
    </row>
    <row r="125" spans="2:8" x14ac:dyDescent="0.2">
      <c r="B125" s="199"/>
      <c r="C125" s="199"/>
      <c r="D125" s="199"/>
      <c r="G125" s="199"/>
      <c r="H125" s="199"/>
    </row>
    <row r="126" spans="2:8" x14ac:dyDescent="0.2">
      <c r="B126" s="199"/>
      <c r="C126" s="199"/>
      <c r="D126" s="199"/>
      <c r="G126" s="199"/>
      <c r="H126" s="199"/>
    </row>
    <row r="127" spans="2:8" x14ac:dyDescent="0.2">
      <c r="B127" s="199"/>
      <c r="C127" s="199"/>
      <c r="D127" s="199"/>
      <c r="G127" s="199"/>
      <c r="H127" s="199"/>
    </row>
    <row r="128" spans="2:8" x14ac:dyDescent="0.2">
      <c r="B128" s="199"/>
      <c r="C128" s="199"/>
      <c r="D128" s="199"/>
      <c r="G128" s="199"/>
      <c r="H128" s="199"/>
    </row>
    <row r="129" spans="2:8" x14ac:dyDescent="0.2">
      <c r="B129" s="199"/>
      <c r="C129" s="199"/>
      <c r="D129" s="199"/>
      <c r="G129" s="199"/>
      <c r="H129" s="199"/>
    </row>
    <row r="130" spans="2:8" x14ac:dyDescent="0.2">
      <c r="B130" s="199"/>
      <c r="C130" s="199"/>
      <c r="D130" s="199"/>
      <c r="G130" s="199"/>
      <c r="H130" s="199"/>
    </row>
    <row r="131" spans="2:8" x14ac:dyDescent="0.2">
      <c r="B131" s="199"/>
      <c r="C131" s="199"/>
      <c r="D131" s="199"/>
      <c r="G131" s="199"/>
      <c r="H131" s="199"/>
    </row>
    <row r="132" spans="2:8" x14ac:dyDescent="0.2">
      <c r="B132" s="199"/>
      <c r="C132" s="199"/>
      <c r="D132" s="199"/>
      <c r="G132" s="199"/>
      <c r="H132" s="199"/>
    </row>
    <row r="133" spans="2:8" x14ac:dyDescent="0.2">
      <c r="B133" s="199"/>
      <c r="C133" s="199"/>
      <c r="D133" s="199"/>
      <c r="G133" s="199"/>
      <c r="H133" s="199"/>
    </row>
    <row r="134" spans="2:8" x14ac:dyDescent="0.2">
      <c r="B134" s="199"/>
      <c r="C134" s="199"/>
      <c r="D134" s="199"/>
      <c r="G134" s="199"/>
      <c r="H134" s="199"/>
    </row>
    <row r="135" spans="2:8" x14ac:dyDescent="0.2">
      <c r="B135" s="199"/>
      <c r="C135" s="199"/>
      <c r="D135" s="199"/>
      <c r="G135" s="199"/>
      <c r="H135" s="199"/>
    </row>
    <row r="136" spans="2:8" x14ac:dyDescent="0.2">
      <c r="B136" s="199"/>
      <c r="C136" s="199"/>
      <c r="D136" s="199"/>
      <c r="G136" s="199"/>
      <c r="H136" s="199"/>
    </row>
    <row r="137" spans="2:8" x14ac:dyDescent="0.2">
      <c r="B137" s="199"/>
      <c r="C137" s="199"/>
      <c r="D137" s="199"/>
      <c r="G137" s="199"/>
      <c r="H137" s="199"/>
    </row>
    <row r="138" spans="2:8" x14ac:dyDescent="0.2">
      <c r="B138" s="199"/>
      <c r="C138" s="199"/>
      <c r="D138" s="199"/>
      <c r="G138" s="199"/>
      <c r="H138" s="199"/>
    </row>
    <row r="139" spans="2:8" x14ac:dyDescent="0.2">
      <c r="B139" s="199"/>
      <c r="C139" s="199"/>
      <c r="D139" s="199"/>
      <c r="G139" s="199"/>
      <c r="H139" s="199"/>
    </row>
    <row r="140" spans="2:8" x14ac:dyDescent="0.2">
      <c r="B140" s="199"/>
      <c r="C140" s="199"/>
      <c r="D140" s="199"/>
      <c r="G140" s="199"/>
      <c r="H140" s="199"/>
    </row>
    <row r="141" spans="2:8" x14ac:dyDescent="0.2">
      <c r="B141" s="199"/>
      <c r="C141" s="199"/>
      <c r="D141" s="199"/>
      <c r="G141" s="199"/>
      <c r="H141" s="199"/>
    </row>
    <row r="142" spans="2:8" x14ac:dyDescent="0.2">
      <c r="B142" s="199"/>
      <c r="C142" s="199"/>
      <c r="D142" s="199"/>
      <c r="G142" s="199"/>
      <c r="H142" s="199"/>
    </row>
    <row r="143" spans="2:8" x14ac:dyDescent="0.2">
      <c r="B143" s="199"/>
      <c r="C143" s="199"/>
      <c r="D143" s="199"/>
      <c r="G143" s="199"/>
      <c r="H143" s="199"/>
    </row>
    <row r="144" spans="2:8" x14ac:dyDescent="0.2">
      <c r="B144" s="199"/>
      <c r="C144" s="199"/>
      <c r="D144" s="199"/>
      <c r="G144" s="199"/>
      <c r="H144" s="199"/>
    </row>
    <row r="145" spans="2:8" x14ac:dyDescent="0.2">
      <c r="B145" s="199"/>
      <c r="C145" s="199"/>
      <c r="D145" s="199"/>
      <c r="G145" s="199"/>
      <c r="H145" s="199"/>
    </row>
    <row r="146" spans="2:8" x14ac:dyDescent="0.2">
      <c r="B146" s="199"/>
      <c r="C146" s="199"/>
      <c r="D146" s="199"/>
      <c r="G146" s="199"/>
      <c r="H146" s="199"/>
    </row>
    <row r="147" spans="2:8" x14ac:dyDescent="0.2">
      <c r="B147" s="199"/>
      <c r="C147" s="199"/>
      <c r="D147" s="199"/>
      <c r="G147" s="199"/>
      <c r="H147" s="199"/>
    </row>
    <row r="148" spans="2:8" x14ac:dyDescent="0.2">
      <c r="B148" s="199"/>
      <c r="C148" s="199"/>
      <c r="D148" s="199"/>
      <c r="G148" s="199"/>
      <c r="H148" s="199"/>
    </row>
    <row r="149" spans="2:8" x14ac:dyDescent="0.2">
      <c r="B149" s="199"/>
      <c r="C149" s="199"/>
      <c r="D149" s="199"/>
      <c r="G149" s="199"/>
      <c r="H149" s="199"/>
    </row>
    <row r="150" spans="2:8" x14ac:dyDescent="0.2">
      <c r="B150" s="199"/>
      <c r="C150" s="199"/>
      <c r="D150" s="199"/>
      <c r="G150" s="199"/>
      <c r="H150" s="199"/>
    </row>
    <row r="151" spans="2:8" x14ac:dyDescent="0.2">
      <c r="B151" s="199"/>
      <c r="C151" s="199"/>
      <c r="D151" s="199"/>
      <c r="G151" s="199"/>
      <c r="H151" s="199"/>
    </row>
    <row r="152" spans="2:8" x14ac:dyDescent="0.2">
      <c r="B152" s="199"/>
      <c r="C152" s="199"/>
      <c r="D152" s="199"/>
      <c r="G152" s="199"/>
      <c r="H152" s="199"/>
    </row>
    <row r="153" spans="2:8" x14ac:dyDescent="0.2">
      <c r="B153" s="199"/>
      <c r="C153" s="199"/>
      <c r="D153" s="199"/>
      <c r="G153" s="199"/>
      <c r="H153" s="199"/>
    </row>
    <row r="154" spans="2:8" x14ac:dyDescent="0.2">
      <c r="B154" s="199"/>
      <c r="C154" s="199"/>
      <c r="D154" s="199"/>
      <c r="G154" s="199"/>
      <c r="H154" s="199"/>
    </row>
    <row r="155" spans="2:8" x14ac:dyDescent="0.2">
      <c r="B155" s="199"/>
      <c r="C155" s="199"/>
      <c r="D155" s="199"/>
      <c r="G155" s="199"/>
      <c r="H155" s="199"/>
    </row>
    <row r="156" spans="2:8" x14ac:dyDescent="0.2">
      <c r="B156" s="199"/>
      <c r="C156" s="199"/>
      <c r="D156" s="199"/>
      <c r="G156" s="199"/>
      <c r="H156" s="199"/>
    </row>
    <row r="157" spans="2:8" x14ac:dyDescent="0.2">
      <c r="B157" s="199"/>
      <c r="C157" s="199"/>
      <c r="D157" s="199"/>
      <c r="G157" s="199"/>
      <c r="H157" s="199"/>
    </row>
    <row r="158" spans="2:8" x14ac:dyDescent="0.2">
      <c r="B158" s="199"/>
      <c r="C158" s="199"/>
      <c r="D158" s="199"/>
      <c r="G158" s="199"/>
      <c r="H158" s="199"/>
    </row>
    <row r="159" spans="2:8" x14ac:dyDescent="0.2">
      <c r="B159" s="199"/>
      <c r="C159" s="199"/>
      <c r="D159" s="199"/>
      <c r="G159" s="199"/>
      <c r="H159" s="199"/>
    </row>
    <row r="160" spans="2:8" x14ac:dyDescent="0.2">
      <c r="B160" s="199"/>
      <c r="C160" s="199"/>
      <c r="D160" s="199"/>
      <c r="G160" s="199"/>
      <c r="H160" s="199"/>
    </row>
    <row r="161" spans="2:8" x14ac:dyDescent="0.2">
      <c r="B161" s="199"/>
      <c r="C161" s="199"/>
      <c r="D161" s="199"/>
      <c r="G161" s="199"/>
      <c r="H161" s="199"/>
    </row>
    <row r="162" spans="2:8" x14ac:dyDescent="0.2">
      <c r="B162" s="199"/>
      <c r="C162" s="199"/>
      <c r="D162" s="199"/>
      <c r="G162" s="199"/>
      <c r="H162" s="199"/>
    </row>
    <row r="163" spans="2:8" x14ac:dyDescent="0.2">
      <c r="B163" s="199"/>
      <c r="C163" s="199"/>
      <c r="D163" s="199"/>
      <c r="G163" s="199"/>
      <c r="H163" s="199"/>
    </row>
    <row r="164" spans="2:8" x14ac:dyDescent="0.2">
      <c r="B164" s="199"/>
      <c r="C164" s="199"/>
      <c r="D164" s="199"/>
      <c r="G164" s="199"/>
      <c r="H164" s="199"/>
    </row>
    <row r="165" spans="2:8" x14ac:dyDescent="0.2">
      <c r="B165" s="199"/>
      <c r="C165" s="199"/>
      <c r="D165" s="199"/>
      <c r="G165" s="199"/>
      <c r="H165" s="199"/>
    </row>
    <row r="166" spans="2:8" x14ac:dyDescent="0.2">
      <c r="B166" s="199"/>
      <c r="C166" s="199"/>
      <c r="D166" s="199"/>
      <c r="G166" s="199"/>
      <c r="H166" s="199"/>
    </row>
    <row r="167" spans="2:8" x14ac:dyDescent="0.2">
      <c r="B167" s="199"/>
      <c r="C167" s="199"/>
      <c r="D167" s="199"/>
      <c r="G167" s="199"/>
      <c r="H167" s="199"/>
    </row>
    <row r="168" spans="2:8" x14ac:dyDescent="0.2">
      <c r="B168" s="199"/>
      <c r="C168" s="199"/>
      <c r="D168" s="199"/>
      <c r="G168" s="199"/>
      <c r="H168" s="199"/>
    </row>
    <row r="169" spans="2:8" x14ac:dyDescent="0.2">
      <c r="B169" s="199"/>
      <c r="C169" s="199"/>
      <c r="D169" s="199"/>
      <c r="G169" s="199"/>
      <c r="H169" s="199"/>
    </row>
    <row r="170" spans="2:8" x14ac:dyDescent="0.2">
      <c r="B170" s="199"/>
      <c r="C170" s="199"/>
      <c r="D170" s="199"/>
      <c r="G170" s="199"/>
      <c r="H170" s="199"/>
    </row>
    <row r="171" spans="2:8" x14ac:dyDescent="0.2">
      <c r="B171" s="199"/>
      <c r="C171" s="199"/>
      <c r="D171" s="199"/>
      <c r="G171" s="199"/>
      <c r="H171" s="199"/>
    </row>
    <row r="172" spans="2:8" x14ac:dyDescent="0.2">
      <c r="B172" s="199"/>
      <c r="C172" s="199"/>
      <c r="D172" s="199"/>
      <c r="G172" s="199"/>
      <c r="H172" s="199"/>
    </row>
    <row r="173" spans="2:8" x14ac:dyDescent="0.2">
      <c r="B173" s="199"/>
      <c r="C173" s="199"/>
      <c r="D173" s="199"/>
      <c r="G173" s="199"/>
      <c r="H173" s="199"/>
    </row>
    <row r="174" spans="2:8" x14ac:dyDescent="0.2">
      <c r="B174" s="199"/>
      <c r="C174" s="199"/>
      <c r="D174" s="199"/>
      <c r="G174" s="199"/>
      <c r="H174" s="199"/>
    </row>
    <row r="175" spans="2:8" x14ac:dyDescent="0.2">
      <c r="B175" s="199"/>
      <c r="C175" s="199"/>
      <c r="D175" s="199"/>
      <c r="G175" s="199"/>
      <c r="H175" s="199"/>
    </row>
    <row r="176" spans="2:8" x14ac:dyDescent="0.2">
      <c r="B176" s="199"/>
      <c r="C176" s="199"/>
      <c r="D176" s="199"/>
      <c r="G176" s="199"/>
      <c r="H176" s="199"/>
    </row>
    <row r="177" spans="2:8" x14ac:dyDescent="0.2">
      <c r="B177" s="199"/>
      <c r="C177" s="199"/>
      <c r="D177" s="199"/>
      <c r="G177" s="199"/>
      <c r="H177" s="199"/>
    </row>
    <row r="178" spans="2:8" x14ac:dyDescent="0.2">
      <c r="B178" s="199"/>
      <c r="C178" s="199"/>
      <c r="D178" s="199"/>
      <c r="G178" s="199"/>
      <c r="H178" s="199"/>
    </row>
    <row r="179" spans="2:8" x14ac:dyDescent="0.2">
      <c r="B179" s="199"/>
      <c r="C179" s="199"/>
      <c r="D179" s="199"/>
      <c r="G179" s="199"/>
      <c r="H179" s="199"/>
    </row>
    <row r="180" spans="2:8" x14ac:dyDescent="0.2">
      <c r="B180" s="199"/>
      <c r="C180" s="199"/>
      <c r="D180" s="199"/>
      <c r="G180" s="199"/>
      <c r="H180" s="199"/>
    </row>
    <row r="181" spans="2:8" x14ac:dyDescent="0.2">
      <c r="B181" s="199"/>
      <c r="C181" s="199"/>
      <c r="D181" s="199"/>
      <c r="G181" s="199"/>
      <c r="H181" s="199"/>
    </row>
    <row r="182" spans="2:8" x14ac:dyDescent="0.2">
      <c r="B182" s="199"/>
      <c r="C182" s="199"/>
      <c r="D182" s="199"/>
      <c r="G182" s="199"/>
      <c r="H182" s="199"/>
    </row>
    <row r="183" spans="2:8" x14ac:dyDescent="0.2">
      <c r="B183" s="199"/>
      <c r="C183" s="199"/>
      <c r="D183" s="199"/>
      <c r="G183" s="199"/>
      <c r="H183" s="199"/>
    </row>
    <row r="184" spans="2:8" x14ac:dyDescent="0.2">
      <c r="B184" s="199"/>
      <c r="C184" s="199"/>
      <c r="D184" s="199"/>
      <c r="G184" s="199"/>
      <c r="H184" s="199"/>
    </row>
    <row r="185" spans="2:8" x14ac:dyDescent="0.2">
      <c r="B185" s="199"/>
      <c r="C185" s="199"/>
      <c r="D185" s="199"/>
      <c r="G185" s="199"/>
      <c r="H185" s="199"/>
    </row>
    <row r="186" spans="2:8" x14ac:dyDescent="0.2">
      <c r="B186" s="199"/>
      <c r="C186" s="199"/>
      <c r="D186" s="199"/>
      <c r="G186" s="199"/>
      <c r="H186" s="199"/>
    </row>
    <row r="187" spans="2:8" x14ac:dyDescent="0.2">
      <c r="B187" s="199"/>
      <c r="C187" s="199"/>
      <c r="D187" s="199"/>
      <c r="G187" s="199"/>
      <c r="H187" s="199"/>
    </row>
    <row r="188" spans="2:8" x14ac:dyDescent="0.2">
      <c r="B188" s="199"/>
      <c r="C188" s="199"/>
      <c r="D188" s="199"/>
      <c r="G188" s="199"/>
      <c r="H188" s="199"/>
    </row>
    <row r="189" spans="2:8" x14ac:dyDescent="0.2">
      <c r="B189" s="199"/>
      <c r="C189" s="199"/>
      <c r="D189" s="199"/>
      <c r="G189" s="199"/>
      <c r="H189" s="199"/>
    </row>
    <row r="190" spans="2:8" x14ac:dyDescent="0.2">
      <c r="B190" s="199"/>
      <c r="C190" s="199"/>
      <c r="D190" s="199"/>
      <c r="G190" s="199"/>
      <c r="H190" s="199"/>
    </row>
    <row r="191" spans="2:8" x14ac:dyDescent="0.2">
      <c r="B191" s="199"/>
      <c r="C191" s="199"/>
      <c r="D191" s="199"/>
      <c r="G191" s="199"/>
      <c r="H191" s="199"/>
    </row>
    <row r="192" spans="2:8" x14ac:dyDescent="0.2">
      <c r="B192" s="199"/>
      <c r="C192" s="199"/>
      <c r="D192" s="199"/>
      <c r="G192" s="199"/>
      <c r="H192" s="199"/>
    </row>
    <row r="193" spans="2:8" x14ac:dyDescent="0.2">
      <c r="B193" s="199"/>
      <c r="C193" s="199"/>
      <c r="D193" s="199"/>
      <c r="G193" s="199"/>
      <c r="H193" s="199"/>
    </row>
    <row r="194" spans="2:8" x14ac:dyDescent="0.2">
      <c r="B194" s="199"/>
      <c r="C194" s="199"/>
      <c r="D194" s="199"/>
      <c r="G194" s="199"/>
      <c r="H194" s="199"/>
    </row>
    <row r="195" spans="2:8" x14ac:dyDescent="0.2">
      <c r="B195" s="199"/>
      <c r="C195" s="199"/>
      <c r="D195" s="199"/>
      <c r="G195" s="199"/>
      <c r="H195" s="199"/>
    </row>
    <row r="196" spans="2:8" x14ac:dyDescent="0.2">
      <c r="B196" s="199"/>
      <c r="C196" s="199"/>
      <c r="D196" s="199"/>
      <c r="G196" s="199"/>
      <c r="H196" s="199"/>
    </row>
    <row r="197" spans="2:8" x14ac:dyDescent="0.2">
      <c r="B197" s="199"/>
      <c r="C197" s="199"/>
      <c r="D197" s="199"/>
      <c r="G197" s="199"/>
      <c r="H197" s="199"/>
    </row>
    <row r="198" spans="2:8" x14ac:dyDescent="0.2">
      <c r="B198" s="199"/>
      <c r="C198" s="199"/>
      <c r="D198" s="199"/>
      <c r="G198" s="199"/>
      <c r="H198" s="199"/>
    </row>
    <row r="199" spans="2:8" x14ac:dyDescent="0.2">
      <c r="B199" s="199"/>
      <c r="C199" s="199"/>
      <c r="D199" s="199"/>
      <c r="G199" s="199"/>
      <c r="H199" s="199"/>
    </row>
    <row r="200" spans="2:8" x14ac:dyDescent="0.2">
      <c r="B200" s="199"/>
      <c r="C200" s="199"/>
      <c r="D200" s="199"/>
      <c r="G200" s="199"/>
      <c r="H200" s="199"/>
    </row>
    <row r="201" spans="2:8" x14ac:dyDescent="0.2">
      <c r="B201" s="199"/>
      <c r="C201" s="199"/>
      <c r="D201" s="199"/>
      <c r="G201" s="199"/>
      <c r="H201" s="199"/>
    </row>
    <row r="202" spans="2:8" x14ac:dyDescent="0.2">
      <c r="B202" s="199"/>
      <c r="C202" s="199"/>
      <c r="D202" s="199"/>
      <c r="G202" s="199"/>
      <c r="H202" s="199"/>
    </row>
    <row r="203" spans="2:8" x14ac:dyDescent="0.2">
      <c r="B203" s="199"/>
      <c r="C203" s="199"/>
      <c r="D203" s="199"/>
      <c r="G203" s="199"/>
      <c r="H203" s="199"/>
    </row>
    <row r="204" spans="2:8" x14ac:dyDescent="0.2">
      <c r="B204" s="199"/>
      <c r="C204" s="199"/>
      <c r="D204" s="199"/>
      <c r="G204" s="199"/>
      <c r="H204" s="199"/>
    </row>
    <row r="205" spans="2:8" x14ac:dyDescent="0.2">
      <c r="B205" s="199"/>
      <c r="C205" s="199"/>
      <c r="D205" s="199"/>
      <c r="G205" s="199"/>
      <c r="H205" s="199"/>
    </row>
    <row r="206" spans="2:8" x14ac:dyDescent="0.2">
      <c r="B206" s="199"/>
      <c r="C206" s="199"/>
      <c r="D206" s="199"/>
      <c r="G206" s="199"/>
      <c r="H206" s="199"/>
    </row>
    <row r="207" spans="2:8" x14ac:dyDescent="0.2">
      <c r="B207" s="199"/>
      <c r="C207" s="199"/>
      <c r="D207" s="199"/>
      <c r="G207" s="199"/>
      <c r="H207" s="199"/>
    </row>
    <row r="208" spans="2:8" x14ac:dyDescent="0.2">
      <c r="B208" s="199"/>
      <c r="C208" s="199"/>
      <c r="D208" s="199"/>
      <c r="G208" s="199"/>
      <c r="H208" s="199"/>
    </row>
    <row r="209" spans="2:8" x14ac:dyDescent="0.2">
      <c r="B209" s="199"/>
      <c r="C209" s="199"/>
      <c r="D209" s="199"/>
      <c r="G209" s="199"/>
      <c r="H209" s="199"/>
    </row>
    <row r="210" spans="2:8" x14ac:dyDescent="0.2">
      <c r="B210" s="199"/>
      <c r="C210" s="199"/>
      <c r="D210" s="199"/>
      <c r="G210" s="199"/>
      <c r="H210" s="199"/>
    </row>
    <row r="211" spans="2:8" x14ac:dyDescent="0.2">
      <c r="B211" s="199"/>
      <c r="C211" s="199"/>
      <c r="D211" s="199"/>
      <c r="G211" s="199"/>
      <c r="H211" s="199"/>
    </row>
    <row r="212" spans="2:8" x14ac:dyDescent="0.2">
      <c r="B212" s="199"/>
      <c r="C212" s="199"/>
      <c r="D212" s="199"/>
      <c r="G212" s="199"/>
      <c r="H212" s="199"/>
    </row>
    <row r="213" spans="2:8" x14ac:dyDescent="0.2">
      <c r="B213" s="199"/>
      <c r="C213" s="199"/>
      <c r="D213" s="199"/>
      <c r="G213" s="199"/>
      <c r="H213" s="199"/>
    </row>
    <row r="214" spans="2:8" x14ac:dyDescent="0.2">
      <c r="B214" s="199"/>
      <c r="C214" s="199"/>
      <c r="D214" s="199"/>
      <c r="G214" s="199"/>
      <c r="H214" s="199"/>
    </row>
    <row r="215" spans="2:8" x14ac:dyDescent="0.2">
      <c r="B215" s="199"/>
      <c r="C215" s="199"/>
      <c r="D215" s="199"/>
      <c r="G215" s="199"/>
      <c r="H215" s="199"/>
    </row>
    <row r="216" spans="2:8" x14ac:dyDescent="0.2">
      <c r="B216" s="199"/>
      <c r="C216" s="199"/>
      <c r="D216" s="199"/>
      <c r="G216" s="199"/>
      <c r="H216" s="199"/>
    </row>
    <row r="217" spans="2:8" x14ac:dyDescent="0.2">
      <c r="B217" s="199"/>
      <c r="C217" s="199"/>
      <c r="D217" s="199"/>
      <c r="G217" s="199"/>
      <c r="H217" s="199"/>
    </row>
    <row r="218" spans="2:8" x14ac:dyDescent="0.2">
      <c r="B218" s="199"/>
      <c r="C218" s="199"/>
      <c r="D218" s="199"/>
      <c r="G218" s="199"/>
      <c r="H218" s="199"/>
    </row>
    <row r="219" spans="2:8" x14ac:dyDescent="0.2">
      <c r="B219" s="199"/>
      <c r="C219" s="199"/>
      <c r="D219" s="199"/>
      <c r="G219" s="199"/>
      <c r="H219" s="199"/>
    </row>
    <row r="220" spans="2:8" x14ac:dyDescent="0.2">
      <c r="B220" s="199"/>
      <c r="C220" s="199"/>
      <c r="D220" s="199"/>
      <c r="G220" s="199"/>
      <c r="H220" s="199"/>
    </row>
    <row r="221" spans="2:8" x14ac:dyDescent="0.2">
      <c r="B221" s="199"/>
      <c r="C221" s="199"/>
      <c r="D221" s="199"/>
      <c r="G221" s="199"/>
      <c r="H221" s="199"/>
    </row>
    <row r="222" spans="2:8" x14ac:dyDescent="0.2">
      <c r="B222" s="199"/>
      <c r="C222" s="199"/>
      <c r="D222" s="199"/>
      <c r="G222" s="199"/>
      <c r="H222" s="199"/>
    </row>
    <row r="223" spans="2:8" x14ac:dyDescent="0.2">
      <c r="B223" s="199"/>
      <c r="C223" s="199"/>
      <c r="D223" s="199"/>
      <c r="G223" s="199"/>
      <c r="H223" s="199"/>
    </row>
    <row r="224" spans="2:8" x14ac:dyDescent="0.2">
      <c r="B224" s="199"/>
      <c r="C224" s="199"/>
      <c r="D224" s="199"/>
      <c r="G224" s="199"/>
      <c r="H224" s="199"/>
    </row>
    <row r="225" spans="2:8" x14ac:dyDescent="0.2">
      <c r="B225" s="199"/>
      <c r="C225" s="199"/>
      <c r="D225" s="199"/>
      <c r="G225" s="199"/>
      <c r="H225" s="199"/>
    </row>
    <row r="226" spans="2:8" x14ac:dyDescent="0.2">
      <c r="B226" s="199"/>
      <c r="C226" s="199"/>
      <c r="D226" s="199"/>
      <c r="G226" s="199"/>
      <c r="H226" s="199"/>
    </row>
    <row r="227" spans="2:8" x14ac:dyDescent="0.2">
      <c r="B227" s="199"/>
      <c r="C227" s="199"/>
      <c r="D227" s="199"/>
      <c r="G227" s="199"/>
      <c r="H227" s="199"/>
    </row>
    <row r="228" spans="2:8" x14ac:dyDescent="0.2">
      <c r="B228" s="199"/>
      <c r="C228" s="199"/>
      <c r="D228" s="199"/>
      <c r="G228" s="199"/>
      <c r="H228" s="199"/>
    </row>
    <row r="229" spans="2:8" x14ac:dyDescent="0.2">
      <c r="B229" s="199"/>
      <c r="C229" s="199"/>
      <c r="D229" s="199"/>
      <c r="G229" s="199"/>
      <c r="H229" s="199"/>
    </row>
    <row r="230" spans="2:8" x14ac:dyDescent="0.2">
      <c r="B230" s="199"/>
      <c r="C230" s="199"/>
      <c r="D230" s="199"/>
      <c r="G230" s="199"/>
      <c r="H230" s="199"/>
    </row>
    <row r="231" spans="2:8" x14ac:dyDescent="0.2">
      <c r="B231" s="199"/>
      <c r="C231" s="199"/>
      <c r="D231" s="199"/>
      <c r="G231" s="199"/>
      <c r="H231" s="199"/>
    </row>
    <row r="232" spans="2:8" x14ac:dyDescent="0.2">
      <c r="B232" s="199"/>
      <c r="C232" s="199"/>
      <c r="D232" s="199"/>
      <c r="G232" s="199"/>
      <c r="H232" s="199"/>
    </row>
    <row r="233" spans="2:8" x14ac:dyDescent="0.2">
      <c r="B233" s="199"/>
      <c r="C233" s="199"/>
      <c r="D233" s="199"/>
      <c r="G233" s="199"/>
      <c r="H233" s="199"/>
    </row>
    <row r="234" spans="2:8" x14ac:dyDescent="0.2">
      <c r="B234" s="199"/>
      <c r="C234" s="199"/>
      <c r="D234" s="199"/>
      <c r="G234" s="199"/>
      <c r="H234" s="199"/>
    </row>
    <row r="235" spans="2:8" x14ac:dyDescent="0.2">
      <c r="B235" s="199"/>
      <c r="C235" s="199"/>
      <c r="D235" s="199"/>
      <c r="G235" s="199"/>
      <c r="H235" s="199"/>
    </row>
    <row r="236" spans="2:8" x14ac:dyDescent="0.2">
      <c r="B236" s="199"/>
      <c r="C236" s="199"/>
      <c r="D236" s="199"/>
      <c r="G236" s="199"/>
      <c r="H236" s="199"/>
    </row>
    <row r="237" spans="2:8" x14ac:dyDescent="0.2">
      <c r="B237" s="199"/>
      <c r="C237" s="199"/>
      <c r="D237" s="199"/>
      <c r="G237" s="199"/>
      <c r="H237" s="199"/>
    </row>
    <row r="238" spans="2:8" x14ac:dyDescent="0.2">
      <c r="B238" s="199"/>
      <c r="C238" s="199"/>
      <c r="D238" s="199"/>
      <c r="G238" s="199"/>
      <c r="H238" s="199"/>
    </row>
    <row r="239" spans="2:8" x14ac:dyDescent="0.2">
      <c r="B239" s="199"/>
      <c r="C239" s="199"/>
      <c r="D239" s="199"/>
      <c r="G239" s="199"/>
      <c r="H239" s="199"/>
    </row>
    <row r="240" spans="2:8" x14ac:dyDescent="0.2">
      <c r="B240" s="199"/>
      <c r="C240" s="199"/>
      <c r="D240" s="199"/>
      <c r="G240" s="199"/>
      <c r="H240" s="199"/>
    </row>
    <row r="241" spans="2:8" x14ac:dyDescent="0.2">
      <c r="B241" s="199"/>
      <c r="C241" s="199"/>
      <c r="D241" s="199"/>
      <c r="G241" s="199"/>
      <c r="H241" s="199"/>
    </row>
    <row r="242" spans="2:8" x14ac:dyDescent="0.2">
      <c r="B242" s="199"/>
      <c r="C242" s="199"/>
      <c r="D242" s="199"/>
      <c r="G242" s="199"/>
      <c r="H242" s="199"/>
    </row>
    <row r="243" spans="2:8" x14ac:dyDescent="0.2">
      <c r="B243" s="199"/>
      <c r="C243" s="199"/>
      <c r="D243" s="199"/>
      <c r="G243" s="199"/>
      <c r="H243" s="199"/>
    </row>
    <row r="244" spans="2:8" x14ac:dyDescent="0.2">
      <c r="B244" s="199"/>
      <c r="C244" s="199"/>
      <c r="D244" s="199"/>
      <c r="G244" s="199"/>
      <c r="H244" s="199"/>
    </row>
    <row r="245" spans="2:8" x14ac:dyDescent="0.2">
      <c r="B245" s="199"/>
      <c r="C245" s="199"/>
      <c r="D245" s="199"/>
      <c r="G245" s="199"/>
      <c r="H245" s="199"/>
    </row>
    <row r="246" spans="2:8" x14ac:dyDescent="0.2">
      <c r="B246" s="199"/>
      <c r="C246" s="199"/>
      <c r="D246" s="199"/>
      <c r="G246" s="199"/>
      <c r="H246" s="199"/>
    </row>
    <row r="247" spans="2:8" x14ac:dyDescent="0.2">
      <c r="B247" s="199"/>
      <c r="C247" s="199"/>
      <c r="D247" s="199"/>
      <c r="G247" s="199"/>
      <c r="H247" s="199"/>
    </row>
    <row r="248" spans="2:8" x14ac:dyDescent="0.2">
      <c r="B248" s="199"/>
      <c r="C248" s="199"/>
      <c r="D248" s="199"/>
      <c r="G248" s="199"/>
      <c r="H248" s="199"/>
    </row>
    <row r="249" spans="2:8" x14ac:dyDescent="0.2">
      <c r="B249" s="199"/>
      <c r="C249" s="199"/>
      <c r="D249" s="199"/>
      <c r="G249" s="199"/>
      <c r="H249" s="199"/>
    </row>
    <row r="250" spans="2:8" x14ac:dyDescent="0.2">
      <c r="B250" s="199"/>
      <c r="C250" s="199"/>
      <c r="D250" s="199"/>
      <c r="G250" s="199"/>
      <c r="H250" s="199"/>
    </row>
    <row r="251" spans="2:8" x14ac:dyDescent="0.2">
      <c r="B251" s="199"/>
      <c r="C251" s="199"/>
      <c r="D251" s="199"/>
      <c r="G251" s="199"/>
      <c r="H251" s="199"/>
    </row>
    <row r="252" spans="2:8" x14ac:dyDescent="0.2">
      <c r="B252" s="199"/>
      <c r="C252" s="199"/>
      <c r="D252" s="199"/>
      <c r="G252" s="199"/>
      <c r="H252" s="199"/>
    </row>
    <row r="253" spans="2:8" x14ac:dyDescent="0.2">
      <c r="B253" s="199"/>
      <c r="C253" s="199"/>
      <c r="D253" s="199"/>
      <c r="G253" s="199"/>
      <c r="H253" s="199"/>
    </row>
    <row r="254" spans="2:8" x14ac:dyDescent="0.2">
      <c r="B254" s="199"/>
      <c r="C254" s="199"/>
      <c r="D254" s="199"/>
      <c r="G254" s="199"/>
      <c r="H254" s="199"/>
    </row>
    <row r="255" spans="2:8" x14ac:dyDescent="0.2">
      <c r="B255" s="199"/>
      <c r="C255" s="199"/>
      <c r="D255" s="199"/>
      <c r="G255" s="199"/>
      <c r="H255" s="199"/>
    </row>
    <row r="256" spans="2:8" x14ac:dyDescent="0.2">
      <c r="B256" s="199"/>
      <c r="C256" s="199"/>
      <c r="D256" s="199"/>
      <c r="G256" s="199"/>
      <c r="H256" s="199"/>
    </row>
    <row r="257" spans="2:8" x14ac:dyDescent="0.2">
      <c r="B257" s="199"/>
      <c r="C257" s="199"/>
      <c r="D257" s="199"/>
      <c r="G257" s="199"/>
      <c r="H257" s="199"/>
    </row>
    <row r="258" spans="2:8" x14ac:dyDescent="0.2">
      <c r="B258" s="199"/>
      <c r="C258" s="199"/>
      <c r="D258" s="199"/>
      <c r="G258" s="199"/>
      <c r="H258" s="199"/>
    </row>
    <row r="259" spans="2:8" x14ac:dyDescent="0.2">
      <c r="B259" s="199"/>
      <c r="C259" s="199"/>
      <c r="D259" s="199"/>
      <c r="G259" s="199"/>
      <c r="H259" s="199"/>
    </row>
    <row r="260" spans="2:8" x14ac:dyDescent="0.2">
      <c r="B260" s="199"/>
      <c r="C260" s="199"/>
      <c r="D260" s="199"/>
      <c r="G260" s="199"/>
      <c r="H260" s="199"/>
    </row>
    <row r="261" spans="2:8" x14ac:dyDescent="0.2">
      <c r="B261" s="199"/>
      <c r="C261" s="199"/>
      <c r="D261" s="199"/>
      <c r="G261" s="199"/>
      <c r="H261" s="199"/>
    </row>
    <row r="262" spans="2:8" x14ac:dyDescent="0.2">
      <c r="B262" s="199"/>
      <c r="C262" s="199"/>
      <c r="D262" s="199"/>
      <c r="G262" s="199"/>
      <c r="H262" s="199"/>
    </row>
    <row r="263" spans="2:8" x14ac:dyDescent="0.2">
      <c r="B263" s="199"/>
      <c r="C263" s="199"/>
      <c r="D263" s="199"/>
      <c r="G263" s="199"/>
      <c r="H263" s="199"/>
    </row>
    <row r="264" spans="2:8" x14ac:dyDescent="0.2">
      <c r="B264" s="199"/>
      <c r="C264" s="199"/>
      <c r="D264" s="199"/>
      <c r="G264" s="199"/>
      <c r="H264" s="199"/>
    </row>
    <row r="265" spans="2:8" x14ac:dyDescent="0.2">
      <c r="B265" s="199"/>
      <c r="C265" s="199"/>
      <c r="D265" s="199"/>
      <c r="G265" s="199"/>
      <c r="H265" s="199"/>
    </row>
    <row r="266" spans="2:8" x14ac:dyDescent="0.2">
      <c r="B266" s="199"/>
      <c r="C266" s="199"/>
      <c r="D266" s="199"/>
      <c r="G266" s="199"/>
      <c r="H266" s="199"/>
    </row>
    <row r="267" spans="2:8" x14ac:dyDescent="0.2">
      <c r="B267" s="199"/>
      <c r="C267" s="199"/>
      <c r="D267" s="199"/>
      <c r="G267" s="199"/>
      <c r="H267" s="199"/>
    </row>
    <row r="268" spans="2:8" x14ac:dyDescent="0.2">
      <c r="B268" s="199"/>
      <c r="C268" s="199"/>
      <c r="D268" s="199"/>
      <c r="G268" s="199"/>
      <c r="H268" s="199"/>
    </row>
    <row r="269" spans="2:8" x14ac:dyDescent="0.2">
      <c r="B269" s="199"/>
      <c r="C269" s="199"/>
      <c r="D269" s="199"/>
      <c r="G269" s="199"/>
      <c r="H269" s="199"/>
    </row>
    <row r="270" spans="2:8" x14ac:dyDescent="0.2">
      <c r="B270" s="199"/>
      <c r="C270" s="199"/>
      <c r="D270" s="199"/>
      <c r="G270" s="199"/>
      <c r="H270" s="199"/>
    </row>
    <row r="271" spans="2:8" x14ac:dyDescent="0.2">
      <c r="B271" s="199"/>
      <c r="C271" s="199"/>
      <c r="D271" s="199"/>
      <c r="G271" s="199"/>
      <c r="H271" s="199"/>
    </row>
    <row r="272" spans="2:8" x14ac:dyDescent="0.2">
      <c r="B272" s="199"/>
      <c r="C272" s="199"/>
      <c r="D272" s="199"/>
      <c r="G272" s="199"/>
      <c r="H272" s="199"/>
    </row>
    <row r="273" spans="2:8" x14ac:dyDescent="0.2">
      <c r="B273" s="199"/>
      <c r="C273" s="199"/>
      <c r="D273" s="199"/>
      <c r="G273" s="199"/>
      <c r="H273" s="199"/>
    </row>
    <row r="274" spans="2:8" x14ac:dyDescent="0.2">
      <c r="B274" s="199"/>
      <c r="C274" s="199"/>
      <c r="D274" s="199"/>
      <c r="G274" s="199"/>
      <c r="H274" s="199"/>
    </row>
    <row r="275" spans="2:8" x14ac:dyDescent="0.2">
      <c r="B275" s="199"/>
      <c r="C275" s="199"/>
      <c r="D275" s="199"/>
      <c r="G275" s="199"/>
      <c r="H275" s="199"/>
    </row>
    <row r="276" spans="2:8" x14ac:dyDescent="0.2">
      <c r="B276" s="199"/>
      <c r="C276" s="199"/>
      <c r="D276" s="199"/>
      <c r="G276" s="199"/>
      <c r="H276" s="199"/>
    </row>
    <row r="277" spans="2:8" x14ac:dyDescent="0.2">
      <c r="B277" s="199"/>
      <c r="C277" s="199"/>
      <c r="D277" s="199"/>
      <c r="G277" s="199"/>
      <c r="H277" s="199"/>
    </row>
    <row r="278" spans="2:8" x14ac:dyDescent="0.2">
      <c r="B278" s="199"/>
      <c r="C278" s="199"/>
      <c r="D278" s="199"/>
      <c r="G278" s="199"/>
      <c r="H278" s="199"/>
    </row>
    <row r="279" spans="2:8" x14ac:dyDescent="0.2">
      <c r="B279" s="199"/>
      <c r="C279" s="199"/>
      <c r="D279" s="199"/>
      <c r="G279" s="199"/>
      <c r="H279" s="199"/>
    </row>
    <row r="280" spans="2:8" x14ac:dyDescent="0.2">
      <c r="B280" s="199"/>
      <c r="C280" s="199"/>
      <c r="D280" s="199"/>
      <c r="G280" s="199"/>
      <c r="H280" s="199"/>
    </row>
    <row r="281" spans="2:8" x14ac:dyDescent="0.2">
      <c r="B281" s="199"/>
      <c r="C281" s="199"/>
      <c r="D281" s="199"/>
      <c r="G281" s="199"/>
      <c r="H281" s="199"/>
    </row>
    <row r="282" spans="2:8" x14ac:dyDescent="0.2">
      <c r="B282" s="199"/>
      <c r="C282" s="199"/>
      <c r="D282" s="199"/>
      <c r="G282" s="199"/>
      <c r="H282" s="199"/>
    </row>
    <row r="283" spans="2:8" x14ac:dyDescent="0.2">
      <c r="B283" s="199"/>
      <c r="C283" s="199"/>
      <c r="D283" s="199"/>
      <c r="G283" s="199"/>
      <c r="H283" s="199"/>
    </row>
    <row r="284" spans="2:8" x14ac:dyDescent="0.2">
      <c r="B284" s="199"/>
      <c r="C284" s="199"/>
      <c r="D284" s="199"/>
      <c r="G284" s="199"/>
      <c r="H284" s="199"/>
    </row>
    <row r="285" spans="2:8" x14ac:dyDescent="0.2">
      <c r="B285" s="199"/>
      <c r="C285" s="199"/>
      <c r="D285" s="199"/>
      <c r="G285" s="199"/>
      <c r="H285" s="199"/>
    </row>
    <row r="286" spans="2:8" x14ac:dyDescent="0.2">
      <c r="B286" s="199"/>
      <c r="C286" s="199"/>
      <c r="D286" s="199"/>
      <c r="G286" s="199"/>
      <c r="H286" s="199"/>
    </row>
    <row r="287" spans="2:8" x14ac:dyDescent="0.2">
      <c r="B287" s="199"/>
      <c r="C287" s="199"/>
      <c r="D287" s="199"/>
      <c r="G287" s="199"/>
      <c r="H287" s="199"/>
    </row>
    <row r="288" spans="2:8" x14ac:dyDescent="0.2">
      <c r="B288" s="199"/>
      <c r="C288" s="199"/>
      <c r="D288" s="199"/>
      <c r="G288" s="199"/>
      <c r="H288" s="199"/>
    </row>
    <row r="289" spans="2:8" x14ac:dyDescent="0.2">
      <c r="B289" s="199"/>
      <c r="C289" s="199"/>
      <c r="D289" s="199"/>
      <c r="G289" s="199"/>
      <c r="H289" s="199"/>
    </row>
    <row r="290" spans="2:8" x14ac:dyDescent="0.2">
      <c r="B290" s="199"/>
      <c r="C290" s="199"/>
      <c r="D290" s="199"/>
      <c r="G290" s="199"/>
      <c r="H290" s="199"/>
    </row>
    <row r="291" spans="2:8" x14ac:dyDescent="0.2">
      <c r="B291" s="199"/>
      <c r="C291" s="199"/>
      <c r="D291" s="199"/>
      <c r="G291" s="199"/>
      <c r="H291" s="199"/>
    </row>
    <row r="292" spans="2:8" x14ac:dyDescent="0.2">
      <c r="B292" s="199"/>
      <c r="G292" s="199"/>
      <c r="H292" s="199"/>
    </row>
    <row r="293" spans="2:8" x14ac:dyDescent="0.2">
      <c r="B293" s="199"/>
      <c r="G293" s="199"/>
      <c r="H293" s="199"/>
    </row>
    <row r="294" spans="2:8" x14ac:dyDescent="0.2">
      <c r="B294" s="199"/>
      <c r="G294" s="199"/>
      <c r="H294" s="199"/>
    </row>
    <row r="295" spans="2:8" x14ac:dyDescent="0.2">
      <c r="B295" s="199"/>
      <c r="G295" s="199"/>
      <c r="H295" s="199"/>
    </row>
    <row r="296" spans="2:8" x14ac:dyDescent="0.2">
      <c r="B296" s="199"/>
      <c r="G296" s="199"/>
      <c r="H296" s="199"/>
    </row>
    <row r="297" spans="2:8" x14ac:dyDescent="0.2">
      <c r="B297" s="199"/>
      <c r="G297" s="199"/>
      <c r="H297" s="199"/>
    </row>
    <row r="298" spans="2:8" x14ac:dyDescent="0.2">
      <c r="B298" s="199"/>
      <c r="G298" s="199"/>
      <c r="H298" s="199"/>
    </row>
    <row r="299" spans="2:8" x14ac:dyDescent="0.2">
      <c r="B299" s="199"/>
      <c r="G299" s="199"/>
      <c r="H299" s="199"/>
    </row>
    <row r="300" spans="2:8" x14ac:dyDescent="0.2">
      <c r="B300" s="199"/>
      <c r="G300" s="199"/>
      <c r="H300" s="199"/>
    </row>
    <row r="301" spans="2:8" x14ac:dyDescent="0.2">
      <c r="B301" s="199"/>
      <c r="G301" s="199"/>
      <c r="H301" s="199"/>
    </row>
    <row r="302" spans="2:8" x14ac:dyDescent="0.2">
      <c r="B302" s="199"/>
      <c r="G302" s="199"/>
      <c r="H302" s="199"/>
    </row>
    <row r="303" spans="2:8" x14ac:dyDescent="0.2">
      <c r="B303" s="199"/>
      <c r="G303" s="199"/>
      <c r="H303" s="199"/>
    </row>
    <row r="304" spans="2:8" x14ac:dyDescent="0.2">
      <c r="B304" s="199"/>
      <c r="G304" s="199"/>
      <c r="H304" s="199"/>
    </row>
    <row r="305" spans="2:8" x14ac:dyDescent="0.2">
      <c r="B305" s="199"/>
      <c r="G305" s="199"/>
      <c r="H305" s="199"/>
    </row>
  </sheetData>
  <mergeCells count="4">
    <mergeCell ref="C46:E46"/>
    <mergeCell ref="C49:E49"/>
    <mergeCell ref="C65:E65"/>
    <mergeCell ref="C68:E68"/>
  </mergeCells>
  <conditionalFormatting sqref="F48">
    <cfRule type="cellIs" dxfId="2" priority="3" stopIfTrue="1" operator="greaterThan">
      <formula>0.4</formula>
    </cfRule>
  </conditionalFormatting>
  <conditionalFormatting sqref="F67">
    <cfRule type="cellIs" dxfId="1" priority="2" stopIfTrue="1" operator="greaterThan">
      <formula>0.3</formula>
    </cfRule>
  </conditionalFormatting>
  <conditionalFormatting sqref="F50">
    <cfRule type="cellIs" dxfId="0" priority="1" stopIfTrue="1" operator="greaterThan">
      <formula>0.4</formula>
    </cfRule>
  </conditionalFormatting>
  <pageMargins left="0.75" right="0.75" top="1" bottom="1" header="0.5" footer="0.5"/>
  <pageSetup orientation="portrait"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E00F4-B5A8-4459-AFE9-5CEEE487ADA9}">
  <dimension ref="A1:AG143"/>
  <sheetViews>
    <sheetView workbookViewId="0">
      <selection activeCell="K6" sqref="K6"/>
    </sheetView>
  </sheetViews>
  <sheetFormatPr defaultColWidth="9.140625" defaultRowHeight="12.75" x14ac:dyDescent="0.2"/>
  <cols>
    <col min="1" max="16384" width="9.140625" style="193"/>
  </cols>
  <sheetData>
    <row r="1" spans="1:33" x14ac:dyDescent="0.2">
      <c r="A1" s="190" t="s">
        <v>132</v>
      </c>
      <c r="B1" s="190" t="s">
        <v>166</v>
      </c>
      <c r="C1" s="190" t="s">
        <v>28</v>
      </c>
      <c r="D1" s="190" t="s">
        <v>133</v>
      </c>
      <c r="E1" s="190" t="s">
        <v>134</v>
      </c>
      <c r="F1" s="190" t="s">
        <v>167</v>
      </c>
      <c r="G1" s="190" t="s">
        <v>168</v>
      </c>
      <c r="H1" s="190" t="s">
        <v>135</v>
      </c>
      <c r="I1" s="190" t="s">
        <v>169</v>
      </c>
      <c r="J1" s="190" t="s">
        <v>137</v>
      </c>
      <c r="K1" s="190" t="s">
        <v>170</v>
      </c>
      <c r="L1" s="190" t="s">
        <v>171</v>
      </c>
      <c r="M1" s="190" t="s">
        <v>172</v>
      </c>
      <c r="N1" s="190" t="s">
        <v>173</v>
      </c>
      <c r="O1" s="190" t="s">
        <v>174</v>
      </c>
      <c r="P1" s="190" t="s">
        <v>175</v>
      </c>
      <c r="Q1" s="190" t="s">
        <v>176</v>
      </c>
      <c r="R1" s="190" t="s">
        <v>177</v>
      </c>
      <c r="S1" s="190" t="s">
        <v>178</v>
      </c>
      <c r="T1" s="190" t="s">
        <v>179</v>
      </c>
      <c r="U1" s="190" t="s">
        <v>180</v>
      </c>
      <c r="V1" s="190" t="s">
        <v>181</v>
      </c>
      <c r="W1" s="190" t="s">
        <v>182</v>
      </c>
      <c r="X1" s="190" t="s">
        <v>183</v>
      </c>
      <c r="Y1" s="190" t="s">
        <v>184</v>
      </c>
      <c r="Z1" s="190" t="s">
        <v>185</v>
      </c>
      <c r="AA1" s="190" t="s">
        <v>186</v>
      </c>
      <c r="AB1" s="190" t="s">
        <v>187</v>
      </c>
      <c r="AC1" s="190" t="s">
        <v>188</v>
      </c>
      <c r="AD1" s="190" t="s">
        <v>189</v>
      </c>
      <c r="AE1" s="190" t="s">
        <v>190</v>
      </c>
      <c r="AF1" s="190" t="s">
        <v>191</v>
      </c>
      <c r="AG1" s="190" t="s">
        <v>192</v>
      </c>
    </row>
    <row r="2" spans="1:33" x14ac:dyDescent="0.2">
      <c r="A2" s="190" t="s">
        <v>104</v>
      </c>
      <c r="B2" s="190">
        <v>1</v>
      </c>
      <c r="C2" s="190" t="s">
        <v>193</v>
      </c>
      <c r="D2" s="190" t="s">
        <v>148</v>
      </c>
      <c r="E2" s="190">
        <v>0.81100000000000005</v>
      </c>
      <c r="G2" s="190">
        <v>1</v>
      </c>
      <c r="H2" s="190">
        <v>5770</v>
      </c>
      <c r="I2" s="190">
        <v>4.3999999999999997E-2</v>
      </c>
      <c r="L2" s="190">
        <v>22.6768973</v>
      </c>
      <c r="M2" s="190">
        <v>106.264</v>
      </c>
      <c r="O2" s="190" t="s">
        <v>194</v>
      </c>
      <c r="Q2" s="190">
        <v>105.5</v>
      </c>
      <c r="R2" s="190">
        <v>0</v>
      </c>
      <c r="T2" s="190">
        <v>0.72467499999999996</v>
      </c>
      <c r="V2" s="190">
        <v>3.6784000000000001E-3</v>
      </c>
      <c r="X2" s="190">
        <v>0.36648799999999998</v>
      </c>
      <c r="Y2" s="190" t="s">
        <v>195</v>
      </c>
      <c r="Z2" s="190" t="s">
        <v>196</v>
      </c>
      <c r="AA2" s="190" t="s">
        <v>197</v>
      </c>
      <c r="AE2" s="190" t="s">
        <v>198</v>
      </c>
      <c r="AF2" s="190">
        <v>0</v>
      </c>
      <c r="AG2" s="190">
        <v>4180</v>
      </c>
    </row>
    <row r="3" spans="1:33" x14ac:dyDescent="0.2">
      <c r="A3" s="190" t="s">
        <v>104</v>
      </c>
      <c r="B3" s="190">
        <v>1</v>
      </c>
      <c r="C3" s="190" t="s">
        <v>193</v>
      </c>
      <c r="D3" s="190" t="s">
        <v>148</v>
      </c>
      <c r="E3" s="190">
        <v>0.81100000000000005</v>
      </c>
      <c r="G3" s="190">
        <v>2</v>
      </c>
      <c r="H3" s="190">
        <v>5768</v>
      </c>
      <c r="I3" s="190">
        <v>0</v>
      </c>
      <c r="L3" s="190">
        <v>22.682782899999999</v>
      </c>
      <c r="M3" s="190">
        <v>106.292</v>
      </c>
      <c r="O3" s="190" t="s">
        <v>194</v>
      </c>
      <c r="Q3" s="190">
        <v>105.527</v>
      </c>
      <c r="R3" s="190">
        <v>1</v>
      </c>
      <c r="T3" s="190">
        <v>0.72464329999999999</v>
      </c>
      <c r="V3" s="190">
        <v>3.6782E-3</v>
      </c>
      <c r="X3" s="190">
        <v>0.36647200000000002</v>
      </c>
      <c r="Y3" s="190" t="s">
        <v>199</v>
      </c>
      <c r="Z3" s="190" t="s">
        <v>200</v>
      </c>
      <c r="AA3" s="190" t="s">
        <v>201</v>
      </c>
      <c r="AE3" s="190" t="s">
        <v>198</v>
      </c>
      <c r="AF3" s="190">
        <v>0</v>
      </c>
      <c r="AG3" s="190">
        <v>4179</v>
      </c>
    </row>
    <row r="4" spans="1:33" x14ac:dyDescent="0.2">
      <c r="A4" s="190" t="s">
        <v>104</v>
      </c>
      <c r="B4" s="190">
        <v>1</v>
      </c>
      <c r="C4" s="190" t="s">
        <v>193</v>
      </c>
      <c r="D4" s="190" t="s">
        <v>148</v>
      </c>
      <c r="E4" s="190">
        <v>0.81100000000000005</v>
      </c>
      <c r="F4" s="190" t="s">
        <v>202</v>
      </c>
      <c r="G4" s="190">
        <v>3</v>
      </c>
      <c r="H4" s="190">
        <v>2242</v>
      </c>
      <c r="I4" s="190">
        <v>-1.81</v>
      </c>
      <c r="L4" s="190">
        <v>9.150703</v>
      </c>
      <c r="M4" s="190">
        <v>42.631</v>
      </c>
      <c r="O4" s="190" t="s">
        <v>194</v>
      </c>
      <c r="Q4" s="190">
        <v>42.325000000000003</v>
      </c>
      <c r="R4" s="190">
        <v>0</v>
      </c>
      <c r="T4" s="190">
        <v>0.72333199999999997</v>
      </c>
      <c r="V4" s="190">
        <v>3.6714999999999999E-3</v>
      </c>
      <c r="X4" s="190">
        <v>0.365811</v>
      </c>
      <c r="Y4" s="190" t="s">
        <v>203</v>
      </c>
      <c r="Z4" s="190" t="s">
        <v>196</v>
      </c>
      <c r="AA4" s="190" t="s">
        <v>204</v>
      </c>
      <c r="AE4" s="190" t="s">
        <v>198</v>
      </c>
      <c r="AF4" s="190">
        <v>0</v>
      </c>
      <c r="AG4" s="190">
        <v>1622</v>
      </c>
    </row>
    <row r="5" spans="1:33" x14ac:dyDescent="0.2">
      <c r="A5" s="190" t="s">
        <v>104</v>
      </c>
      <c r="B5" s="190">
        <v>1</v>
      </c>
      <c r="C5" s="190" t="s">
        <v>193</v>
      </c>
      <c r="D5" s="190" t="s">
        <v>148</v>
      </c>
      <c r="E5" s="190">
        <v>0.81100000000000005</v>
      </c>
      <c r="F5" s="190" t="s">
        <v>205</v>
      </c>
      <c r="G5" s="190">
        <v>4</v>
      </c>
      <c r="J5" s="190">
        <v>4884</v>
      </c>
      <c r="K5" s="190">
        <v>-18.943000000000001</v>
      </c>
      <c r="L5" s="190">
        <v>83.298907600000007</v>
      </c>
      <c r="M5" s="190">
        <v>111.48699999999999</v>
      </c>
      <c r="O5" s="190" t="s">
        <v>194</v>
      </c>
      <c r="P5" s="190">
        <v>109.761</v>
      </c>
      <c r="R5" s="190">
        <v>0</v>
      </c>
      <c r="S5" s="190">
        <v>1.1514107</v>
      </c>
      <c r="U5" s="190">
        <v>1.09684E-2</v>
      </c>
      <c r="W5" s="190">
        <v>1.0849409999999999</v>
      </c>
      <c r="AB5" s="190" t="s">
        <v>206</v>
      </c>
      <c r="AC5" s="190" t="s">
        <v>206</v>
      </c>
      <c r="AD5" s="190" t="s">
        <v>207</v>
      </c>
      <c r="AE5" s="190" t="s">
        <v>198</v>
      </c>
      <c r="AF5" s="190">
        <v>78</v>
      </c>
    </row>
    <row r="6" spans="1:33" x14ac:dyDescent="0.2">
      <c r="A6" s="190" t="s">
        <v>104</v>
      </c>
      <c r="B6" s="190">
        <v>1</v>
      </c>
      <c r="C6" s="190" t="s">
        <v>193</v>
      </c>
      <c r="D6" s="190" t="s">
        <v>148</v>
      </c>
      <c r="E6" s="190">
        <v>0.81100000000000005</v>
      </c>
      <c r="G6" s="190">
        <v>5</v>
      </c>
      <c r="J6" s="190">
        <v>5371</v>
      </c>
      <c r="K6" s="190">
        <v>-39.799999999999997</v>
      </c>
      <c r="L6" s="190">
        <v>76.412801400000006</v>
      </c>
      <c r="M6" s="190">
        <v>100.214</v>
      </c>
      <c r="O6" s="190" t="s">
        <v>194</v>
      </c>
      <c r="P6" s="190">
        <v>98.703000000000003</v>
      </c>
      <c r="R6" s="190">
        <v>1</v>
      </c>
      <c r="S6" s="190">
        <v>1.1269798</v>
      </c>
      <c r="U6" s="190">
        <v>1.07352E-2</v>
      </c>
      <c r="W6" s="190">
        <v>1.0621210000000001</v>
      </c>
      <c r="AB6" s="190" t="s">
        <v>208</v>
      </c>
      <c r="AC6" s="190" t="s">
        <v>209</v>
      </c>
      <c r="AD6" s="190" t="s">
        <v>210</v>
      </c>
      <c r="AE6" s="190" t="s">
        <v>198</v>
      </c>
      <c r="AF6" s="190">
        <v>78</v>
      </c>
    </row>
    <row r="7" spans="1:33" x14ac:dyDescent="0.2">
      <c r="A7" s="190" t="s">
        <v>104</v>
      </c>
      <c r="B7" s="190">
        <v>1</v>
      </c>
      <c r="C7" s="190" t="s">
        <v>193</v>
      </c>
      <c r="D7" s="190" t="s">
        <v>148</v>
      </c>
      <c r="E7" s="190">
        <v>0.81100000000000005</v>
      </c>
      <c r="G7" s="190">
        <v>6</v>
      </c>
      <c r="J7" s="190">
        <v>5368</v>
      </c>
      <c r="K7" s="190">
        <v>-40.057000000000002</v>
      </c>
      <c r="L7" s="190">
        <v>76.718049600000001</v>
      </c>
      <c r="M7" s="190">
        <v>100.702</v>
      </c>
      <c r="O7" s="190" t="s">
        <v>194</v>
      </c>
      <c r="P7" s="190">
        <v>99.183999999999997</v>
      </c>
      <c r="R7" s="190">
        <v>0</v>
      </c>
      <c r="S7" s="190">
        <v>1.1266904</v>
      </c>
      <c r="U7" s="190">
        <v>1.07323E-2</v>
      </c>
      <c r="W7" s="190">
        <v>1.061839</v>
      </c>
      <c r="AB7" s="190" t="s">
        <v>211</v>
      </c>
      <c r="AC7" s="190" t="s">
        <v>212</v>
      </c>
      <c r="AD7" s="190" t="s">
        <v>211</v>
      </c>
      <c r="AE7" s="190" t="s">
        <v>198</v>
      </c>
      <c r="AF7" s="190">
        <v>78</v>
      </c>
    </row>
    <row r="8" spans="1:33" x14ac:dyDescent="0.2">
      <c r="A8" s="190" t="s">
        <v>104</v>
      </c>
      <c r="B8" s="190">
        <v>2</v>
      </c>
      <c r="C8" s="190" t="s">
        <v>213</v>
      </c>
      <c r="D8" s="190" t="s">
        <v>148</v>
      </c>
      <c r="E8" s="190">
        <v>0.84099999999999997</v>
      </c>
      <c r="G8" s="190">
        <v>1</v>
      </c>
      <c r="H8" s="190">
        <v>5771</v>
      </c>
      <c r="I8" s="190">
        <v>8.7999999999999995E-2</v>
      </c>
      <c r="L8" s="190">
        <v>21.835865600000002</v>
      </c>
      <c r="M8" s="190">
        <v>106.107</v>
      </c>
      <c r="O8" s="190" t="s">
        <v>214</v>
      </c>
      <c r="Q8" s="190">
        <v>105.343</v>
      </c>
      <c r="R8" s="190">
        <v>0</v>
      </c>
      <c r="T8" s="190">
        <v>0.72460429999999998</v>
      </c>
      <c r="V8" s="190">
        <v>3.6784999999999999E-3</v>
      </c>
      <c r="X8" s="190">
        <v>0.366504</v>
      </c>
      <c r="Y8" s="190" t="s">
        <v>215</v>
      </c>
      <c r="Z8" s="190" t="s">
        <v>216</v>
      </c>
      <c r="AA8" s="190" t="s">
        <v>217</v>
      </c>
      <c r="AE8" s="190" t="s">
        <v>218</v>
      </c>
      <c r="AF8" s="190">
        <v>0</v>
      </c>
      <c r="AG8" s="190">
        <v>4181</v>
      </c>
    </row>
    <row r="9" spans="1:33" x14ac:dyDescent="0.2">
      <c r="A9" s="190" t="s">
        <v>104</v>
      </c>
      <c r="B9" s="190">
        <v>2</v>
      </c>
      <c r="C9" s="190" t="s">
        <v>213</v>
      </c>
      <c r="D9" s="190" t="s">
        <v>148</v>
      </c>
      <c r="E9" s="190">
        <v>0.84099999999999997</v>
      </c>
      <c r="G9" s="190">
        <v>2</v>
      </c>
      <c r="H9" s="190">
        <v>5781</v>
      </c>
      <c r="I9" s="190">
        <v>0</v>
      </c>
      <c r="L9" s="190">
        <v>21.8560886</v>
      </c>
      <c r="M9" s="190">
        <v>106.206</v>
      </c>
      <c r="O9" s="190" t="s">
        <v>214</v>
      </c>
      <c r="Q9" s="190">
        <v>105.44199999999999</v>
      </c>
      <c r="R9" s="190">
        <v>1</v>
      </c>
      <c r="T9" s="190">
        <v>0.72454079999999998</v>
      </c>
      <c r="V9" s="190">
        <v>3.6782E-3</v>
      </c>
      <c r="X9" s="190">
        <v>0.36647200000000002</v>
      </c>
      <c r="Y9" s="190" t="s">
        <v>219</v>
      </c>
      <c r="Z9" s="190" t="s">
        <v>220</v>
      </c>
      <c r="AA9" s="190" t="s">
        <v>221</v>
      </c>
      <c r="AE9" s="190" t="s">
        <v>218</v>
      </c>
      <c r="AF9" s="190">
        <v>0</v>
      </c>
      <c r="AG9" s="190">
        <v>4188</v>
      </c>
    </row>
    <row r="10" spans="1:33" x14ac:dyDescent="0.2">
      <c r="A10" s="190" t="s">
        <v>104</v>
      </c>
      <c r="B10" s="190">
        <v>2</v>
      </c>
      <c r="C10" s="190" t="s">
        <v>213</v>
      </c>
      <c r="D10" s="190" t="s">
        <v>148</v>
      </c>
      <c r="E10" s="190">
        <v>0.84099999999999997</v>
      </c>
      <c r="F10" s="190" t="s">
        <v>202</v>
      </c>
      <c r="G10" s="190">
        <v>3</v>
      </c>
      <c r="H10" s="190">
        <v>2279</v>
      </c>
      <c r="I10" s="190">
        <v>-1.831</v>
      </c>
      <c r="L10" s="190">
        <v>9.1832723000000005</v>
      </c>
      <c r="M10" s="190">
        <v>44.372999999999998</v>
      </c>
      <c r="O10" s="190" t="s">
        <v>214</v>
      </c>
      <c r="Q10" s="190">
        <v>44.054000000000002</v>
      </c>
      <c r="R10" s="190">
        <v>0</v>
      </c>
      <c r="T10" s="190">
        <v>0.72321449999999998</v>
      </c>
      <c r="V10" s="190">
        <v>3.6714999999999999E-3</v>
      </c>
      <c r="X10" s="190">
        <v>0.36580400000000002</v>
      </c>
      <c r="Y10" s="190" t="s">
        <v>222</v>
      </c>
      <c r="Z10" s="190" t="s">
        <v>223</v>
      </c>
      <c r="AA10" s="190" t="s">
        <v>224</v>
      </c>
      <c r="AE10" s="190" t="s">
        <v>218</v>
      </c>
      <c r="AF10" s="190">
        <v>0</v>
      </c>
      <c r="AG10" s="190">
        <v>1649</v>
      </c>
    </row>
    <row r="11" spans="1:33" x14ac:dyDescent="0.2">
      <c r="A11" s="190" t="s">
        <v>104</v>
      </c>
      <c r="B11" s="190">
        <v>2</v>
      </c>
      <c r="C11" s="190" t="s">
        <v>213</v>
      </c>
      <c r="D11" s="190" t="s">
        <v>148</v>
      </c>
      <c r="E11" s="190">
        <v>0.84099999999999997</v>
      </c>
      <c r="F11" s="190" t="s">
        <v>205</v>
      </c>
      <c r="G11" s="190">
        <v>4</v>
      </c>
      <c r="J11" s="190">
        <v>4995</v>
      </c>
      <c r="K11" s="190">
        <v>-19.032</v>
      </c>
      <c r="L11" s="190">
        <v>82.751497700000002</v>
      </c>
      <c r="M11" s="190">
        <v>115.75</v>
      </c>
      <c r="O11" s="190" t="s">
        <v>214</v>
      </c>
      <c r="P11" s="190">
        <v>113.959</v>
      </c>
      <c r="R11" s="190">
        <v>0</v>
      </c>
      <c r="S11" s="190">
        <v>1.1515522</v>
      </c>
      <c r="U11" s="190">
        <v>1.09674E-2</v>
      </c>
      <c r="W11" s="190">
        <v>1.0848439999999999</v>
      </c>
      <c r="AB11" s="190" t="s">
        <v>225</v>
      </c>
      <c r="AC11" s="190" t="s">
        <v>210</v>
      </c>
      <c r="AD11" s="190" t="s">
        <v>226</v>
      </c>
      <c r="AE11" s="190" t="s">
        <v>218</v>
      </c>
      <c r="AF11" s="190">
        <v>78</v>
      </c>
    </row>
    <row r="12" spans="1:33" x14ac:dyDescent="0.2">
      <c r="A12" s="190" t="s">
        <v>104</v>
      </c>
      <c r="B12" s="190">
        <v>2</v>
      </c>
      <c r="C12" s="190" t="s">
        <v>213</v>
      </c>
      <c r="D12" s="190" t="s">
        <v>148</v>
      </c>
      <c r="E12" s="190">
        <v>0.84099999999999997</v>
      </c>
      <c r="G12" s="190">
        <v>5</v>
      </c>
      <c r="J12" s="190">
        <v>5389</v>
      </c>
      <c r="K12" s="190">
        <v>-39.799999999999997</v>
      </c>
      <c r="L12" s="190">
        <v>73.9643911</v>
      </c>
      <c r="M12" s="190">
        <v>100.67400000000001</v>
      </c>
      <c r="O12" s="190" t="s">
        <v>214</v>
      </c>
      <c r="P12" s="190">
        <v>99.155000000000001</v>
      </c>
      <c r="R12" s="190">
        <v>1</v>
      </c>
      <c r="S12" s="190">
        <v>1.1273580999999999</v>
      </c>
      <c r="U12" s="190">
        <v>1.07352E-2</v>
      </c>
      <c r="W12" s="190">
        <v>1.0621210000000001</v>
      </c>
      <c r="AB12" s="190" t="s">
        <v>209</v>
      </c>
      <c r="AC12" s="190" t="s">
        <v>227</v>
      </c>
      <c r="AD12" s="190" t="s">
        <v>228</v>
      </c>
      <c r="AE12" s="190" t="s">
        <v>218</v>
      </c>
      <c r="AF12" s="190">
        <v>78</v>
      </c>
    </row>
    <row r="13" spans="1:33" x14ac:dyDescent="0.2">
      <c r="A13" s="190" t="s">
        <v>104</v>
      </c>
      <c r="B13" s="190">
        <v>2</v>
      </c>
      <c r="C13" s="190" t="s">
        <v>213</v>
      </c>
      <c r="D13" s="190" t="s">
        <v>148</v>
      </c>
      <c r="E13" s="190">
        <v>0.84099999999999997</v>
      </c>
      <c r="G13" s="190">
        <v>6</v>
      </c>
      <c r="J13" s="190">
        <v>5368</v>
      </c>
      <c r="K13" s="190">
        <v>-40.006</v>
      </c>
      <c r="L13" s="190">
        <v>74.071387400000006</v>
      </c>
      <c r="M13" s="190">
        <v>100.852</v>
      </c>
      <c r="O13" s="190" t="s">
        <v>214</v>
      </c>
      <c r="P13" s="190">
        <v>99.33</v>
      </c>
      <c r="R13" s="190">
        <v>0</v>
      </c>
      <c r="S13" s="190">
        <v>1.1271259</v>
      </c>
      <c r="U13" s="190">
        <v>1.07329E-2</v>
      </c>
      <c r="W13" s="190">
        <v>1.061895</v>
      </c>
      <c r="AB13" s="190" t="s">
        <v>229</v>
      </c>
      <c r="AC13" s="190" t="s">
        <v>230</v>
      </c>
      <c r="AD13" s="190" t="s">
        <v>229</v>
      </c>
      <c r="AE13" s="190" t="s">
        <v>218</v>
      </c>
      <c r="AF13" s="190">
        <v>78</v>
      </c>
    </row>
    <row r="14" spans="1:33" x14ac:dyDescent="0.2">
      <c r="A14" s="190" t="s">
        <v>104</v>
      </c>
      <c r="B14" s="190">
        <v>3</v>
      </c>
      <c r="C14" s="190" t="s">
        <v>95</v>
      </c>
      <c r="D14" s="190" t="s">
        <v>148</v>
      </c>
      <c r="E14" s="190">
        <v>0.40899999999999997</v>
      </c>
      <c r="G14" s="190">
        <v>1</v>
      </c>
      <c r="H14" s="190">
        <v>5777</v>
      </c>
      <c r="I14" s="190">
        <v>0.107</v>
      </c>
      <c r="L14" s="190">
        <v>9.52</v>
      </c>
      <c r="M14" s="190">
        <v>106.256</v>
      </c>
      <c r="O14" s="190" t="s">
        <v>231</v>
      </c>
      <c r="Q14" s="190">
        <v>105.492</v>
      </c>
      <c r="R14" s="190">
        <v>0</v>
      </c>
      <c r="T14" s="190">
        <v>0.72462059999999995</v>
      </c>
      <c r="V14" s="190">
        <v>3.6786000000000002E-3</v>
      </c>
      <c r="X14" s="190">
        <v>0.36651099999999998</v>
      </c>
      <c r="Y14" s="190" t="s">
        <v>215</v>
      </c>
      <c r="Z14" s="190" t="s">
        <v>232</v>
      </c>
      <c r="AA14" s="190" t="s">
        <v>233</v>
      </c>
      <c r="AE14" s="190" t="s">
        <v>234</v>
      </c>
      <c r="AF14" s="190">
        <v>0</v>
      </c>
      <c r="AG14" s="190">
        <v>4186</v>
      </c>
    </row>
    <row r="15" spans="1:33" x14ac:dyDescent="0.2">
      <c r="A15" s="190" t="s">
        <v>104</v>
      </c>
      <c r="B15" s="190">
        <v>3</v>
      </c>
      <c r="C15" s="190" t="s">
        <v>95</v>
      </c>
      <c r="D15" s="190" t="s">
        <v>148</v>
      </c>
      <c r="E15" s="190">
        <v>0.40899999999999997</v>
      </c>
      <c r="G15" s="190">
        <v>2</v>
      </c>
      <c r="H15" s="190">
        <v>5783</v>
      </c>
      <c r="I15" s="190">
        <v>0</v>
      </c>
      <c r="L15" s="190">
        <v>9.52</v>
      </c>
      <c r="M15" s="190">
        <v>106.33499999999999</v>
      </c>
      <c r="O15" s="190" t="s">
        <v>231</v>
      </c>
      <c r="Q15" s="190">
        <v>105.57</v>
      </c>
      <c r="R15" s="190">
        <v>1</v>
      </c>
      <c r="T15" s="190">
        <v>0.7245431</v>
      </c>
      <c r="V15" s="190">
        <v>3.6782E-3</v>
      </c>
      <c r="X15" s="190">
        <v>0.36647200000000002</v>
      </c>
      <c r="Y15" s="190" t="s">
        <v>219</v>
      </c>
      <c r="Z15" s="190" t="s">
        <v>235</v>
      </c>
      <c r="AA15" s="190" t="s">
        <v>236</v>
      </c>
      <c r="AE15" s="190" t="s">
        <v>234</v>
      </c>
      <c r="AF15" s="190">
        <v>0</v>
      </c>
      <c r="AG15" s="190">
        <v>4190</v>
      </c>
    </row>
    <row r="16" spans="1:33" x14ac:dyDescent="0.2">
      <c r="A16" s="190" t="s">
        <v>104</v>
      </c>
      <c r="B16" s="190">
        <v>3</v>
      </c>
      <c r="C16" s="190" t="s">
        <v>95</v>
      </c>
      <c r="D16" s="190" t="s">
        <v>148</v>
      </c>
      <c r="E16" s="190">
        <v>0.40899999999999997</v>
      </c>
      <c r="F16" s="190" t="s">
        <v>202</v>
      </c>
      <c r="G16" s="190">
        <v>3</v>
      </c>
      <c r="H16" s="190">
        <v>1079</v>
      </c>
      <c r="I16" s="190">
        <v>-1.9059999999999999</v>
      </c>
      <c r="L16" s="190">
        <v>9.52</v>
      </c>
      <c r="M16" s="190">
        <v>21.248999999999999</v>
      </c>
      <c r="O16" s="190" t="s">
        <v>231</v>
      </c>
      <c r="Q16" s="190">
        <v>21.097000000000001</v>
      </c>
      <c r="R16" s="190">
        <v>0</v>
      </c>
      <c r="T16" s="190">
        <v>0.72316190000000002</v>
      </c>
      <c r="V16" s="190">
        <v>3.6711999999999999E-3</v>
      </c>
      <c r="X16" s="190">
        <v>0.36577599999999999</v>
      </c>
      <c r="Y16" s="190" t="s">
        <v>222</v>
      </c>
      <c r="Z16" s="190" t="s">
        <v>237</v>
      </c>
      <c r="AA16" s="190" t="s">
        <v>238</v>
      </c>
      <c r="AE16" s="190" t="s">
        <v>234</v>
      </c>
      <c r="AF16" s="190">
        <v>0</v>
      </c>
      <c r="AG16" s="190">
        <v>781</v>
      </c>
    </row>
    <row r="17" spans="1:33" x14ac:dyDescent="0.2">
      <c r="A17" s="190" t="s">
        <v>104</v>
      </c>
      <c r="B17" s="190">
        <v>3</v>
      </c>
      <c r="C17" s="190" t="s">
        <v>95</v>
      </c>
      <c r="D17" s="190" t="s">
        <v>148</v>
      </c>
      <c r="E17" s="190">
        <v>0.40899999999999997</v>
      </c>
      <c r="F17" s="190" t="s">
        <v>205</v>
      </c>
      <c r="G17" s="190">
        <v>4</v>
      </c>
      <c r="J17" s="190">
        <v>2435</v>
      </c>
      <c r="K17" s="190">
        <v>-18.898</v>
      </c>
      <c r="L17" s="190">
        <v>40.81</v>
      </c>
      <c r="M17" s="190">
        <v>55.167999999999999</v>
      </c>
      <c r="O17" s="190" t="s">
        <v>231</v>
      </c>
      <c r="P17" s="190">
        <v>54.313000000000002</v>
      </c>
      <c r="R17" s="190">
        <v>0</v>
      </c>
      <c r="S17" s="190">
        <v>1.1519117000000001</v>
      </c>
      <c r="U17" s="190">
        <v>1.09689E-2</v>
      </c>
      <c r="W17" s="190">
        <v>1.0849899999999999</v>
      </c>
      <c r="AB17" s="190" t="s">
        <v>225</v>
      </c>
      <c r="AC17" s="190" t="s">
        <v>239</v>
      </c>
      <c r="AD17" s="190" t="s">
        <v>240</v>
      </c>
      <c r="AE17" s="190" t="s">
        <v>234</v>
      </c>
      <c r="AF17" s="190">
        <v>78</v>
      </c>
    </row>
    <row r="18" spans="1:33" x14ac:dyDescent="0.2">
      <c r="A18" s="190" t="s">
        <v>104</v>
      </c>
      <c r="B18" s="190">
        <v>3</v>
      </c>
      <c r="C18" s="190" t="s">
        <v>95</v>
      </c>
      <c r="D18" s="190" t="s">
        <v>148</v>
      </c>
      <c r="E18" s="190">
        <v>0.40899999999999997</v>
      </c>
      <c r="G18" s="190">
        <v>5</v>
      </c>
      <c r="J18" s="190">
        <v>5387</v>
      </c>
      <c r="K18" s="190">
        <v>-39.799999999999997</v>
      </c>
      <c r="L18" s="190">
        <v>40.81</v>
      </c>
      <c r="M18" s="190">
        <v>100.621</v>
      </c>
      <c r="O18" s="190" t="s">
        <v>231</v>
      </c>
      <c r="P18" s="190">
        <v>99.102000000000004</v>
      </c>
      <c r="R18" s="190">
        <v>1</v>
      </c>
      <c r="S18" s="190">
        <v>1.1274881000000001</v>
      </c>
      <c r="U18" s="190">
        <v>1.07352E-2</v>
      </c>
      <c r="W18" s="190">
        <v>1.0621210000000001</v>
      </c>
      <c r="AB18" s="190" t="s">
        <v>239</v>
      </c>
      <c r="AC18" s="190" t="s">
        <v>241</v>
      </c>
      <c r="AD18" s="190" t="s">
        <v>242</v>
      </c>
      <c r="AE18" s="190" t="s">
        <v>234</v>
      </c>
      <c r="AF18" s="190">
        <v>78</v>
      </c>
    </row>
    <row r="19" spans="1:33" x14ac:dyDescent="0.2">
      <c r="A19" s="190" t="s">
        <v>104</v>
      </c>
      <c r="B19" s="190">
        <v>3</v>
      </c>
      <c r="C19" s="190" t="s">
        <v>95</v>
      </c>
      <c r="D19" s="190" t="s">
        <v>148</v>
      </c>
      <c r="E19" s="190">
        <v>0.40899999999999997</v>
      </c>
      <c r="G19" s="190">
        <v>6</v>
      </c>
      <c r="J19" s="190">
        <v>5379</v>
      </c>
      <c r="K19" s="190">
        <v>-40.046999999999997</v>
      </c>
      <c r="L19" s="190">
        <v>40.81</v>
      </c>
      <c r="M19" s="190">
        <v>100.699</v>
      </c>
      <c r="O19" s="190" t="s">
        <v>231</v>
      </c>
      <c r="P19" s="190">
        <v>99.18</v>
      </c>
      <c r="R19" s="190">
        <v>0</v>
      </c>
      <c r="S19" s="190">
        <v>1.1272103</v>
      </c>
      <c r="U19" s="190">
        <v>1.0732500000000001E-2</v>
      </c>
      <c r="W19" s="190">
        <v>1.0618510000000001</v>
      </c>
      <c r="AB19" s="190" t="s">
        <v>243</v>
      </c>
      <c r="AC19" s="190" t="s">
        <v>211</v>
      </c>
      <c r="AD19" s="190" t="s">
        <v>244</v>
      </c>
      <c r="AE19" s="190" t="s">
        <v>234</v>
      </c>
      <c r="AF19" s="190">
        <v>78</v>
      </c>
    </row>
    <row r="20" spans="1:33" x14ac:dyDescent="0.2">
      <c r="A20" s="190" t="s">
        <v>104</v>
      </c>
      <c r="B20" s="190">
        <v>4</v>
      </c>
      <c r="C20" s="190" t="s">
        <v>96</v>
      </c>
      <c r="D20" s="190" t="s">
        <v>148</v>
      </c>
      <c r="E20" s="190">
        <v>1.004</v>
      </c>
      <c r="G20" s="190">
        <v>1</v>
      </c>
      <c r="H20" s="190">
        <v>5769</v>
      </c>
      <c r="I20" s="190">
        <v>9.8000000000000004E-2</v>
      </c>
      <c r="L20" s="190">
        <v>9.52</v>
      </c>
      <c r="M20" s="190">
        <v>105.991</v>
      </c>
      <c r="O20" s="190" t="s">
        <v>245</v>
      </c>
      <c r="Q20" s="190">
        <v>105.229</v>
      </c>
      <c r="R20" s="190">
        <v>0</v>
      </c>
      <c r="T20" s="190">
        <v>0.7246397</v>
      </c>
      <c r="V20" s="190">
        <v>3.6786000000000002E-3</v>
      </c>
      <c r="X20" s="190">
        <v>0.366508</v>
      </c>
      <c r="Y20" s="190" t="s">
        <v>246</v>
      </c>
      <c r="Z20" s="190" t="s">
        <v>223</v>
      </c>
      <c r="AA20" s="190" t="s">
        <v>247</v>
      </c>
      <c r="AE20" s="190" t="s">
        <v>248</v>
      </c>
      <c r="AF20" s="190">
        <v>0</v>
      </c>
      <c r="AG20" s="190">
        <v>4179</v>
      </c>
    </row>
    <row r="21" spans="1:33" x14ac:dyDescent="0.2">
      <c r="A21" s="190" t="s">
        <v>104</v>
      </c>
      <c r="B21" s="190">
        <v>4</v>
      </c>
      <c r="C21" s="190" t="s">
        <v>96</v>
      </c>
      <c r="D21" s="190" t="s">
        <v>148</v>
      </c>
      <c r="E21" s="190">
        <v>1.004</v>
      </c>
      <c r="G21" s="190">
        <v>2</v>
      </c>
      <c r="H21" s="190">
        <v>5779</v>
      </c>
      <c r="I21" s="190">
        <v>0</v>
      </c>
      <c r="L21" s="190">
        <v>9.52</v>
      </c>
      <c r="M21" s="190">
        <v>106.131</v>
      </c>
      <c r="O21" s="190" t="s">
        <v>245</v>
      </c>
      <c r="Q21" s="190">
        <v>105.367</v>
      </c>
      <c r="R21" s="190">
        <v>1</v>
      </c>
      <c r="T21" s="190">
        <v>0.72456869999999995</v>
      </c>
      <c r="V21" s="190">
        <v>3.6782E-3</v>
      </c>
      <c r="X21" s="190">
        <v>0.36647200000000002</v>
      </c>
      <c r="Y21" s="190" t="s">
        <v>249</v>
      </c>
      <c r="Z21" s="190" t="s">
        <v>250</v>
      </c>
      <c r="AA21" s="190" t="s">
        <v>251</v>
      </c>
      <c r="AE21" s="190" t="s">
        <v>248</v>
      </c>
      <c r="AF21" s="190">
        <v>0</v>
      </c>
      <c r="AG21" s="190">
        <v>4187</v>
      </c>
    </row>
    <row r="22" spans="1:33" x14ac:dyDescent="0.2">
      <c r="A22" s="190" t="s">
        <v>104</v>
      </c>
      <c r="B22" s="190">
        <v>4</v>
      </c>
      <c r="C22" s="190" t="s">
        <v>96</v>
      </c>
      <c r="D22" s="190" t="s">
        <v>148</v>
      </c>
      <c r="E22" s="190">
        <v>1.004</v>
      </c>
      <c r="F22" s="190" t="s">
        <v>202</v>
      </c>
      <c r="G22" s="190">
        <v>3</v>
      </c>
      <c r="H22" s="190">
        <v>2721</v>
      </c>
      <c r="I22" s="190">
        <v>-1.9370000000000001</v>
      </c>
      <c r="L22" s="190">
        <v>9.52</v>
      </c>
      <c r="M22" s="190">
        <v>52.54</v>
      </c>
      <c r="O22" s="190" t="s">
        <v>245</v>
      </c>
      <c r="Q22" s="190">
        <v>52.161999999999999</v>
      </c>
      <c r="R22" s="190">
        <v>0</v>
      </c>
      <c r="T22" s="190">
        <v>0.72316499999999995</v>
      </c>
      <c r="V22" s="190">
        <v>3.6711000000000001E-3</v>
      </c>
      <c r="X22" s="190">
        <v>0.36576500000000001</v>
      </c>
      <c r="Y22" s="190" t="s">
        <v>246</v>
      </c>
      <c r="Z22" s="190" t="s">
        <v>220</v>
      </c>
      <c r="AA22" s="190" t="s">
        <v>252</v>
      </c>
      <c r="AE22" s="190" t="s">
        <v>248</v>
      </c>
      <c r="AF22" s="190">
        <v>0</v>
      </c>
      <c r="AG22" s="190">
        <v>1969</v>
      </c>
    </row>
    <row r="23" spans="1:33" x14ac:dyDescent="0.2">
      <c r="A23" s="190" t="s">
        <v>104</v>
      </c>
      <c r="B23" s="190">
        <v>4</v>
      </c>
      <c r="C23" s="190" t="s">
        <v>96</v>
      </c>
      <c r="D23" s="190" t="s">
        <v>148</v>
      </c>
      <c r="E23" s="190">
        <v>1.004</v>
      </c>
      <c r="F23" s="190" t="s">
        <v>205</v>
      </c>
      <c r="G23" s="190">
        <v>4</v>
      </c>
      <c r="J23" s="190">
        <v>5956</v>
      </c>
      <c r="K23" s="190">
        <v>-18.989000000000001</v>
      </c>
      <c r="L23" s="190">
        <v>40.81</v>
      </c>
      <c r="M23" s="190">
        <v>138.31</v>
      </c>
      <c r="O23" s="190" t="s">
        <v>245</v>
      </c>
      <c r="P23" s="190">
        <v>136.17099999999999</v>
      </c>
      <c r="R23" s="190">
        <v>0</v>
      </c>
      <c r="S23" s="190">
        <v>1.1515603999999999</v>
      </c>
      <c r="U23" s="190">
        <v>1.0967899999999999E-2</v>
      </c>
      <c r="W23" s="190">
        <v>1.084891</v>
      </c>
      <c r="AB23" s="190" t="s">
        <v>253</v>
      </c>
      <c r="AC23" s="190" t="s">
        <v>225</v>
      </c>
      <c r="AD23" s="190" t="s">
        <v>226</v>
      </c>
      <c r="AE23" s="190" t="s">
        <v>248</v>
      </c>
      <c r="AF23" s="190">
        <v>78</v>
      </c>
    </row>
    <row r="24" spans="1:33" x14ac:dyDescent="0.2">
      <c r="A24" s="190" t="s">
        <v>104</v>
      </c>
      <c r="B24" s="190">
        <v>4</v>
      </c>
      <c r="C24" s="190" t="s">
        <v>96</v>
      </c>
      <c r="D24" s="190" t="s">
        <v>148</v>
      </c>
      <c r="E24" s="190">
        <v>1.004</v>
      </c>
      <c r="G24" s="190">
        <v>5</v>
      </c>
      <c r="J24" s="190">
        <v>5371</v>
      </c>
      <c r="K24" s="190">
        <v>-39.799999999999997</v>
      </c>
      <c r="L24" s="190">
        <v>40.81</v>
      </c>
      <c r="M24" s="190">
        <v>100.34</v>
      </c>
      <c r="O24" s="190" t="s">
        <v>245</v>
      </c>
      <c r="P24" s="190">
        <v>98.825999999999993</v>
      </c>
      <c r="R24" s="190">
        <v>1</v>
      </c>
      <c r="S24" s="190">
        <v>1.1273667000000001</v>
      </c>
      <c r="U24" s="190">
        <v>1.07352E-2</v>
      </c>
      <c r="W24" s="190">
        <v>1.0621210000000001</v>
      </c>
      <c r="AB24" s="190" t="s">
        <v>254</v>
      </c>
      <c r="AC24" s="190" t="s">
        <v>255</v>
      </c>
      <c r="AD24" s="190" t="s">
        <v>256</v>
      </c>
      <c r="AE24" s="190" t="s">
        <v>248</v>
      </c>
      <c r="AF24" s="190">
        <v>78</v>
      </c>
    </row>
    <row r="25" spans="1:33" x14ac:dyDescent="0.2">
      <c r="A25" s="190" t="s">
        <v>104</v>
      </c>
      <c r="B25" s="190">
        <v>4</v>
      </c>
      <c r="C25" s="190" t="s">
        <v>96</v>
      </c>
      <c r="D25" s="190" t="s">
        <v>148</v>
      </c>
      <c r="E25" s="190">
        <v>1.004</v>
      </c>
      <c r="G25" s="190">
        <v>6</v>
      </c>
      <c r="J25" s="190">
        <v>5370</v>
      </c>
      <c r="K25" s="190">
        <v>-40.01</v>
      </c>
      <c r="L25" s="190">
        <v>40.81</v>
      </c>
      <c r="M25" s="190">
        <v>100.517</v>
      </c>
      <c r="O25" s="190" t="s">
        <v>245</v>
      </c>
      <c r="P25" s="190">
        <v>99.001000000000005</v>
      </c>
      <c r="R25" s="190">
        <v>0</v>
      </c>
      <c r="S25" s="190">
        <v>1.1271302000000001</v>
      </c>
      <c r="U25" s="190">
        <v>1.07329E-2</v>
      </c>
      <c r="W25" s="190">
        <v>1.0618909999999999</v>
      </c>
      <c r="AB25" s="190" t="s">
        <v>257</v>
      </c>
      <c r="AC25" s="190" t="s">
        <v>258</v>
      </c>
      <c r="AD25" s="190" t="s">
        <v>212</v>
      </c>
      <c r="AE25" s="190" t="s">
        <v>248</v>
      </c>
      <c r="AF25" s="190">
        <v>78</v>
      </c>
    </row>
    <row r="26" spans="1:33" x14ac:dyDescent="0.2">
      <c r="A26" s="190" t="s">
        <v>104</v>
      </c>
      <c r="B26" s="190">
        <v>5</v>
      </c>
      <c r="C26" s="190" t="s">
        <v>97</v>
      </c>
      <c r="D26" s="190" t="s">
        <v>148</v>
      </c>
      <c r="E26" s="190">
        <v>3.008</v>
      </c>
      <c r="G26" s="190">
        <v>1</v>
      </c>
      <c r="H26" s="190">
        <v>5747</v>
      </c>
      <c r="I26" s="190">
        <v>0.108</v>
      </c>
      <c r="L26" s="190">
        <v>9.52</v>
      </c>
      <c r="M26" s="190">
        <v>105.75</v>
      </c>
      <c r="O26" s="190" t="s">
        <v>259</v>
      </c>
      <c r="Q26" s="190">
        <v>104.989</v>
      </c>
      <c r="R26" s="190">
        <v>0</v>
      </c>
      <c r="T26" s="190">
        <v>0.72474780000000005</v>
      </c>
      <c r="V26" s="190">
        <v>3.6786000000000002E-3</v>
      </c>
      <c r="X26" s="190">
        <v>0.366512</v>
      </c>
      <c r="Y26" s="190" t="s">
        <v>260</v>
      </c>
      <c r="Z26" s="190" t="s">
        <v>232</v>
      </c>
      <c r="AA26" s="190" t="s">
        <v>261</v>
      </c>
      <c r="AE26" s="190" t="s">
        <v>262</v>
      </c>
      <c r="AF26" s="190">
        <v>0</v>
      </c>
      <c r="AG26" s="190">
        <v>4165</v>
      </c>
    </row>
    <row r="27" spans="1:33" x14ac:dyDescent="0.2">
      <c r="A27" s="190" t="s">
        <v>104</v>
      </c>
      <c r="B27" s="190">
        <v>5</v>
      </c>
      <c r="C27" s="190" t="s">
        <v>97</v>
      </c>
      <c r="D27" s="190" t="s">
        <v>148</v>
      </c>
      <c r="E27" s="190">
        <v>3.008</v>
      </c>
      <c r="G27" s="190">
        <v>2</v>
      </c>
      <c r="H27" s="190">
        <v>5749</v>
      </c>
      <c r="I27" s="190">
        <v>0</v>
      </c>
      <c r="L27" s="190">
        <v>9.52</v>
      </c>
      <c r="M27" s="190">
        <v>105.9</v>
      </c>
      <c r="O27" s="190" t="s">
        <v>259</v>
      </c>
      <c r="Q27" s="190">
        <v>105.13800000000001</v>
      </c>
      <c r="R27" s="190">
        <v>1</v>
      </c>
      <c r="T27" s="190">
        <v>0.72466929999999996</v>
      </c>
      <c r="V27" s="190">
        <v>3.6782E-3</v>
      </c>
      <c r="X27" s="190">
        <v>0.36647200000000002</v>
      </c>
      <c r="Y27" s="190" t="s">
        <v>203</v>
      </c>
      <c r="Z27" s="190" t="s">
        <v>220</v>
      </c>
      <c r="AA27" s="190" t="s">
        <v>263</v>
      </c>
      <c r="AE27" s="190" t="s">
        <v>262</v>
      </c>
      <c r="AF27" s="190">
        <v>0</v>
      </c>
      <c r="AG27" s="190">
        <v>4166</v>
      </c>
    </row>
    <row r="28" spans="1:33" x14ac:dyDescent="0.2">
      <c r="A28" s="190" t="s">
        <v>104</v>
      </c>
      <c r="B28" s="190">
        <v>5</v>
      </c>
      <c r="C28" s="190" t="s">
        <v>97</v>
      </c>
      <c r="D28" s="190" t="s">
        <v>148</v>
      </c>
      <c r="E28" s="190">
        <v>3.008</v>
      </c>
      <c r="F28" s="190" t="s">
        <v>202</v>
      </c>
      <c r="G28" s="190">
        <v>3</v>
      </c>
      <c r="H28" s="190">
        <v>8590</v>
      </c>
      <c r="I28" s="190">
        <v>-2.1320000000000001</v>
      </c>
      <c r="L28" s="190">
        <v>9.52</v>
      </c>
      <c r="M28" s="190">
        <v>158.92099999999999</v>
      </c>
      <c r="O28" s="190" t="s">
        <v>259</v>
      </c>
      <c r="Q28" s="190">
        <v>157.78</v>
      </c>
      <c r="R28" s="190">
        <v>0</v>
      </c>
      <c r="T28" s="190">
        <v>0.72312460000000001</v>
      </c>
      <c r="V28" s="190">
        <v>3.6703999999999999E-3</v>
      </c>
      <c r="X28" s="190">
        <v>0.36569400000000002</v>
      </c>
      <c r="Y28" s="190" t="s">
        <v>260</v>
      </c>
      <c r="Z28" s="190" t="s">
        <v>237</v>
      </c>
      <c r="AA28" s="190" t="s">
        <v>264</v>
      </c>
      <c r="AE28" s="190" t="s">
        <v>262</v>
      </c>
      <c r="AF28" s="190">
        <v>0</v>
      </c>
      <c r="AG28" s="190">
        <v>6214</v>
      </c>
    </row>
    <row r="29" spans="1:33" x14ac:dyDescent="0.2">
      <c r="A29" s="190" t="s">
        <v>104</v>
      </c>
      <c r="B29" s="190">
        <v>5</v>
      </c>
      <c r="C29" s="190" t="s">
        <v>97</v>
      </c>
      <c r="D29" s="190" t="s">
        <v>148</v>
      </c>
      <c r="E29" s="190">
        <v>3.008</v>
      </c>
      <c r="F29" s="190" t="s">
        <v>205</v>
      </c>
      <c r="G29" s="190">
        <v>4</v>
      </c>
      <c r="J29" s="190">
        <v>15966</v>
      </c>
      <c r="K29" s="190">
        <v>-19.047000000000001</v>
      </c>
      <c r="L29" s="190">
        <v>40.81</v>
      </c>
      <c r="M29" s="190">
        <v>421.98500000000001</v>
      </c>
      <c r="O29" s="190" t="s">
        <v>259</v>
      </c>
      <c r="P29" s="190">
        <v>415.471</v>
      </c>
      <c r="R29" s="190">
        <v>0</v>
      </c>
      <c r="S29" s="190">
        <v>1.1510232</v>
      </c>
      <c r="U29" s="190">
        <v>1.09672E-2</v>
      </c>
      <c r="W29" s="190">
        <v>1.084827</v>
      </c>
      <c r="AB29" s="190" t="s">
        <v>225</v>
      </c>
      <c r="AC29" s="190" t="s">
        <v>210</v>
      </c>
      <c r="AD29" s="190" t="s">
        <v>265</v>
      </c>
      <c r="AE29" s="190" t="s">
        <v>262</v>
      </c>
      <c r="AF29" s="190">
        <v>78</v>
      </c>
    </row>
    <row r="30" spans="1:33" x14ac:dyDescent="0.2">
      <c r="A30" s="190" t="s">
        <v>104</v>
      </c>
      <c r="B30" s="190">
        <v>5</v>
      </c>
      <c r="C30" s="190" t="s">
        <v>97</v>
      </c>
      <c r="D30" s="190" t="s">
        <v>148</v>
      </c>
      <c r="E30" s="190">
        <v>3.008</v>
      </c>
      <c r="G30" s="190">
        <v>5</v>
      </c>
      <c r="J30" s="190">
        <v>5353</v>
      </c>
      <c r="K30" s="190">
        <v>-39.799999999999997</v>
      </c>
      <c r="L30" s="190">
        <v>40.81</v>
      </c>
      <c r="M30" s="190">
        <v>100.051</v>
      </c>
      <c r="O30" s="190" t="s">
        <v>259</v>
      </c>
      <c r="P30" s="190">
        <v>98.542000000000002</v>
      </c>
      <c r="R30" s="190">
        <v>1</v>
      </c>
      <c r="S30" s="190">
        <v>1.1271566</v>
      </c>
      <c r="U30" s="190">
        <v>1.07352E-2</v>
      </c>
      <c r="W30" s="190">
        <v>1.0621210000000001</v>
      </c>
      <c r="AB30" s="190" t="s">
        <v>266</v>
      </c>
      <c r="AC30" s="190" t="s">
        <v>267</v>
      </c>
      <c r="AD30" s="190" t="s">
        <v>268</v>
      </c>
      <c r="AE30" s="190" t="s">
        <v>262</v>
      </c>
      <c r="AF30" s="190">
        <v>78</v>
      </c>
    </row>
    <row r="31" spans="1:33" x14ac:dyDescent="0.2">
      <c r="A31" s="190" t="s">
        <v>104</v>
      </c>
      <c r="B31" s="190">
        <v>5</v>
      </c>
      <c r="C31" s="190" t="s">
        <v>97</v>
      </c>
      <c r="D31" s="190" t="s">
        <v>148</v>
      </c>
      <c r="E31" s="190">
        <v>3.008</v>
      </c>
      <c r="G31" s="190">
        <v>6</v>
      </c>
      <c r="J31" s="190">
        <v>5350</v>
      </c>
      <c r="K31" s="190">
        <v>-39.978000000000002</v>
      </c>
      <c r="L31" s="190">
        <v>40.81</v>
      </c>
      <c r="M31" s="190">
        <v>100.282</v>
      </c>
      <c r="O31" s="190" t="s">
        <v>259</v>
      </c>
      <c r="P31" s="190">
        <v>98.769000000000005</v>
      </c>
      <c r="R31" s="190">
        <v>0</v>
      </c>
      <c r="S31" s="190">
        <v>1.1269555</v>
      </c>
      <c r="U31" s="190">
        <v>1.07332E-2</v>
      </c>
      <c r="W31" s="190">
        <v>1.0619259999999999</v>
      </c>
      <c r="AB31" s="190" t="s">
        <v>269</v>
      </c>
      <c r="AC31" s="190" t="s">
        <v>270</v>
      </c>
      <c r="AD31" s="190" t="s">
        <v>271</v>
      </c>
      <c r="AE31" s="190" t="s">
        <v>262</v>
      </c>
      <c r="AF31" s="190">
        <v>78</v>
      </c>
    </row>
    <row r="32" spans="1:33" x14ac:dyDescent="0.2">
      <c r="A32" s="190" t="s">
        <v>104</v>
      </c>
      <c r="B32" s="190">
        <v>6</v>
      </c>
      <c r="C32" s="190" t="s">
        <v>100</v>
      </c>
      <c r="D32" s="190" t="s">
        <v>149</v>
      </c>
      <c r="E32" s="190">
        <v>0.75900000000000001</v>
      </c>
      <c r="G32" s="190">
        <v>1</v>
      </c>
      <c r="H32" s="190">
        <v>5735</v>
      </c>
      <c r="I32" s="190">
        <v>0.109</v>
      </c>
      <c r="L32" s="190">
        <v>25.129493700000001</v>
      </c>
      <c r="M32" s="190">
        <v>105.586</v>
      </c>
      <c r="O32" s="190" t="s">
        <v>272</v>
      </c>
      <c r="Q32" s="190">
        <v>104.82599999999999</v>
      </c>
      <c r="R32" s="190">
        <v>0</v>
      </c>
      <c r="T32" s="190">
        <v>0.72484040000000005</v>
      </c>
      <c r="V32" s="190">
        <v>3.6786000000000002E-3</v>
      </c>
      <c r="X32" s="190">
        <v>0.366512</v>
      </c>
      <c r="Y32" s="190" t="s">
        <v>273</v>
      </c>
      <c r="Z32" s="190" t="s">
        <v>274</v>
      </c>
      <c r="AA32" s="190" t="s">
        <v>275</v>
      </c>
      <c r="AE32" s="190" t="s">
        <v>276</v>
      </c>
      <c r="AF32" s="190">
        <v>0</v>
      </c>
      <c r="AG32" s="190">
        <v>4156</v>
      </c>
    </row>
    <row r="33" spans="1:33" x14ac:dyDescent="0.2">
      <c r="A33" s="190" t="s">
        <v>104</v>
      </c>
      <c r="B33" s="190">
        <v>6</v>
      </c>
      <c r="C33" s="190" t="s">
        <v>100</v>
      </c>
      <c r="D33" s="190" t="s">
        <v>149</v>
      </c>
      <c r="E33" s="190">
        <v>0.75900000000000001</v>
      </c>
      <c r="G33" s="190">
        <v>2</v>
      </c>
      <c r="H33" s="190">
        <v>5742</v>
      </c>
      <c r="I33" s="190">
        <v>0</v>
      </c>
      <c r="L33" s="190">
        <v>25.116523099999998</v>
      </c>
      <c r="M33" s="190">
        <v>105.53</v>
      </c>
      <c r="O33" s="190" t="s">
        <v>272</v>
      </c>
      <c r="Q33" s="190">
        <v>104.771</v>
      </c>
      <c r="R33" s="190">
        <v>1</v>
      </c>
      <c r="T33" s="190">
        <v>0.72476160000000001</v>
      </c>
      <c r="V33" s="190">
        <v>3.6782E-3</v>
      </c>
      <c r="X33" s="190">
        <v>0.36647200000000002</v>
      </c>
      <c r="Y33" s="190" t="s">
        <v>277</v>
      </c>
      <c r="Z33" s="190" t="s">
        <v>278</v>
      </c>
      <c r="AA33" s="190" t="s">
        <v>279</v>
      </c>
      <c r="AE33" s="190" t="s">
        <v>276</v>
      </c>
      <c r="AF33" s="190">
        <v>0</v>
      </c>
      <c r="AG33" s="190">
        <v>4161</v>
      </c>
    </row>
    <row r="34" spans="1:33" x14ac:dyDescent="0.2">
      <c r="A34" s="190" t="s">
        <v>104</v>
      </c>
      <c r="B34" s="190">
        <v>6</v>
      </c>
      <c r="C34" s="190" t="s">
        <v>100</v>
      </c>
      <c r="D34" s="190" t="s">
        <v>149</v>
      </c>
      <c r="E34" s="190">
        <v>0.75900000000000001</v>
      </c>
      <c r="F34" s="190" t="s">
        <v>202</v>
      </c>
      <c r="G34" s="190">
        <v>3</v>
      </c>
      <c r="H34" s="190">
        <v>2201</v>
      </c>
      <c r="I34" s="190">
        <v>30.646999999999998</v>
      </c>
      <c r="L34" s="190">
        <v>10.329020099999999</v>
      </c>
      <c r="M34" s="190">
        <v>42.987000000000002</v>
      </c>
      <c r="O34" s="190" t="s">
        <v>272</v>
      </c>
      <c r="Q34" s="190">
        <v>42.667999999999999</v>
      </c>
      <c r="R34" s="190">
        <v>0</v>
      </c>
      <c r="T34" s="190">
        <v>0.74697369999999996</v>
      </c>
      <c r="V34" s="190">
        <v>3.7908999999999998E-3</v>
      </c>
      <c r="X34" s="190">
        <v>0.37766100000000002</v>
      </c>
      <c r="Y34" s="190" t="s">
        <v>280</v>
      </c>
      <c r="Z34" s="190" t="s">
        <v>281</v>
      </c>
      <c r="AA34" s="190" t="s">
        <v>282</v>
      </c>
      <c r="AE34" s="190" t="s">
        <v>276</v>
      </c>
      <c r="AF34" s="190">
        <v>0</v>
      </c>
      <c r="AG34" s="190">
        <v>1645</v>
      </c>
    </row>
    <row r="35" spans="1:33" x14ac:dyDescent="0.2">
      <c r="A35" s="190" t="s">
        <v>104</v>
      </c>
      <c r="B35" s="190">
        <v>6</v>
      </c>
      <c r="C35" s="190" t="s">
        <v>100</v>
      </c>
      <c r="D35" s="190" t="s">
        <v>149</v>
      </c>
      <c r="E35" s="190">
        <v>0.75900000000000001</v>
      </c>
      <c r="F35" s="190" t="s">
        <v>205</v>
      </c>
      <c r="G35" s="190">
        <v>4</v>
      </c>
      <c r="J35" s="190">
        <v>4870</v>
      </c>
      <c r="K35" s="190">
        <v>33.692</v>
      </c>
      <c r="L35" s="190">
        <v>92.156620099999998</v>
      </c>
      <c r="M35" s="190">
        <v>112.755</v>
      </c>
      <c r="O35" s="190" t="s">
        <v>272</v>
      </c>
      <c r="P35" s="190">
        <v>110.947</v>
      </c>
      <c r="R35" s="190">
        <v>0</v>
      </c>
      <c r="S35" s="190">
        <v>1.209111</v>
      </c>
      <c r="U35" s="190">
        <v>1.15569E-2</v>
      </c>
      <c r="W35" s="190">
        <v>1.142485</v>
      </c>
      <c r="AB35" s="190" t="s">
        <v>241</v>
      </c>
      <c r="AC35" s="190" t="s">
        <v>208</v>
      </c>
      <c r="AD35" s="190" t="s">
        <v>210</v>
      </c>
      <c r="AE35" s="190" t="s">
        <v>276</v>
      </c>
      <c r="AF35" s="190">
        <v>78</v>
      </c>
    </row>
    <row r="36" spans="1:33" x14ac:dyDescent="0.2">
      <c r="A36" s="190" t="s">
        <v>104</v>
      </c>
      <c r="B36" s="190">
        <v>6</v>
      </c>
      <c r="C36" s="190" t="s">
        <v>100</v>
      </c>
      <c r="D36" s="190" t="s">
        <v>149</v>
      </c>
      <c r="E36" s="190">
        <v>0.75900000000000001</v>
      </c>
      <c r="G36" s="190">
        <v>5</v>
      </c>
      <c r="J36" s="190">
        <v>5350</v>
      </c>
      <c r="K36" s="190">
        <v>-39.799999999999997</v>
      </c>
      <c r="L36" s="190">
        <v>83.696467699999999</v>
      </c>
      <c r="M36" s="190">
        <v>99.968999999999994</v>
      </c>
      <c r="O36" s="190" t="s">
        <v>272</v>
      </c>
      <c r="P36" s="190">
        <v>98.460999999999999</v>
      </c>
      <c r="R36" s="190">
        <v>1</v>
      </c>
      <c r="S36" s="190">
        <v>1.1272454999999999</v>
      </c>
      <c r="U36" s="190">
        <v>1.07352E-2</v>
      </c>
      <c r="W36" s="190">
        <v>1.0621210000000001</v>
      </c>
      <c r="AB36" s="190" t="s">
        <v>227</v>
      </c>
      <c r="AC36" s="190" t="s">
        <v>243</v>
      </c>
      <c r="AD36" s="190" t="s">
        <v>209</v>
      </c>
      <c r="AE36" s="190" t="s">
        <v>276</v>
      </c>
      <c r="AF36" s="190">
        <v>78</v>
      </c>
    </row>
    <row r="37" spans="1:33" x14ac:dyDescent="0.2">
      <c r="A37" s="190" t="s">
        <v>104</v>
      </c>
      <c r="B37" s="190">
        <v>6</v>
      </c>
      <c r="C37" s="190" t="s">
        <v>100</v>
      </c>
      <c r="D37" s="190" t="s">
        <v>149</v>
      </c>
      <c r="E37" s="190">
        <v>0.75900000000000001</v>
      </c>
      <c r="G37" s="190">
        <v>6</v>
      </c>
      <c r="J37" s="190">
        <v>5348</v>
      </c>
      <c r="K37" s="190">
        <v>-40.034999999999997</v>
      </c>
      <c r="L37" s="190">
        <v>83.843923000000004</v>
      </c>
      <c r="M37" s="190">
        <v>100.18600000000001</v>
      </c>
      <c r="O37" s="190" t="s">
        <v>272</v>
      </c>
      <c r="P37" s="190">
        <v>98.674000000000007</v>
      </c>
      <c r="R37" s="190">
        <v>0</v>
      </c>
      <c r="S37" s="190">
        <v>1.1269804000000001</v>
      </c>
      <c r="U37" s="190">
        <v>1.07326E-2</v>
      </c>
      <c r="W37" s="190">
        <v>1.061863</v>
      </c>
      <c r="AB37" s="190" t="s">
        <v>257</v>
      </c>
      <c r="AC37" s="190" t="s">
        <v>283</v>
      </c>
      <c r="AD37" s="190" t="s">
        <v>258</v>
      </c>
      <c r="AE37" s="190" t="s">
        <v>276</v>
      </c>
      <c r="AF37" s="190">
        <v>78</v>
      </c>
    </row>
    <row r="38" spans="1:33" x14ac:dyDescent="0.2">
      <c r="A38" s="190" t="s">
        <v>104</v>
      </c>
      <c r="B38" s="190">
        <v>7</v>
      </c>
      <c r="C38" s="190" t="s">
        <v>101</v>
      </c>
      <c r="D38" s="190" t="s">
        <v>149</v>
      </c>
      <c r="E38" s="190">
        <v>0.80900000000000005</v>
      </c>
      <c r="G38" s="190">
        <v>1</v>
      </c>
      <c r="H38" s="190">
        <v>5734</v>
      </c>
      <c r="I38" s="190">
        <v>8.8999999999999996E-2</v>
      </c>
      <c r="L38" s="190">
        <v>23.551482199999999</v>
      </c>
      <c r="M38" s="190">
        <v>105.473</v>
      </c>
      <c r="O38" s="190" t="s">
        <v>284</v>
      </c>
      <c r="Q38" s="190">
        <v>104.714</v>
      </c>
      <c r="R38" s="190">
        <v>0</v>
      </c>
      <c r="T38" s="190">
        <v>0.72482429999999998</v>
      </c>
      <c r="V38" s="190">
        <v>3.6784999999999999E-3</v>
      </c>
      <c r="X38" s="190">
        <v>0.366504</v>
      </c>
      <c r="Y38" s="190" t="s">
        <v>285</v>
      </c>
      <c r="Z38" s="190" t="s">
        <v>286</v>
      </c>
      <c r="AA38" s="190" t="s">
        <v>287</v>
      </c>
      <c r="AE38" s="190" t="s">
        <v>288</v>
      </c>
      <c r="AF38" s="190">
        <v>0</v>
      </c>
      <c r="AG38" s="190">
        <v>4156</v>
      </c>
    </row>
    <row r="39" spans="1:33" x14ac:dyDescent="0.2">
      <c r="A39" s="190" t="s">
        <v>104</v>
      </c>
      <c r="B39" s="190">
        <v>7</v>
      </c>
      <c r="C39" s="190" t="s">
        <v>101</v>
      </c>
      <c r="D39" s="190" t="s">
        <v>149</v>
      </c>
      <c r="E39" s="190">
        <v>0.80900000000000005</v>
      </c>
      <c r="G39" s="190">
        <v>2</v>
      </c>
      <c r="H39" s="190">
        <v>5741</v>
      </c>
      <c r="I39" s="190">
        <v>0</v>
      </c>
      <c r="L39" s="190">
        <v>23.587642599999999</v>
      </c>
      <c r="M39" s="190">
        <v>105.637</v>
      </c>
      <c r="O39" s="190" t="s">
        <v>284</v>
      </c>
      <c r="Q39" s="190">
        <v>104.877</v>
      </c>
      <c r="R39" s="190">
        <v>1</v>
      </c>
      <c r="T39" s="190">
        <v>0.72475999999999996</v>
      </c>
      <c r="V39" s="190">
        <v>3.6782E-3</v>
      </c>
      <c r="X39" s="190">
        <v>0.36647200000000002</v>
      </c>
      <c r="Y39" s="190" t="s">
        <v>246</v>
      </c>
      <c r="Z39" s="190" t="s">
        <v>216</v>
      </c>
      <c r="AA39" s="190" t="s">
        <v>289</v>
      </c>
      <c r="AE39" s="190" t="s">
        <v>288</v>
      </c>
      <c r="AF39" s="190">
        <v>0</v>
      </c>
      <c r="AG39" s="190">
        <v>4160</v>
      </c>
    </row>
    <row r="40" spans="1:33" x14ac:dyDescent="0.2">
      <c r="A40" s="190" t="s">
        <v>104</v>
      </c>
      <c r="B40" s="190">
        <v>7</v>
      </c>
      <c r="C40" s="190" t="s">
        <v>101</v>
      </c>
      <c r="D40" s="190" t="s">
        <v>149</v>
      </c>
      <c r="E40" s="190">
        <v>0.80900000000000005</v>
      </c>
      <c r="F40" s="190" t="s">
        <v>202</v>
      </c>
      <c r="G40" s="190">
        <v>3</v>
      </c>
      <c r="H40" s="190">
        <v>2356</v>
      </c>
      <c r="I40" s="190">
        <v>30.596</v>
      </c>
      <c r="L40" s="190">
        <v>10.295776</v>
      </c>
      <c r="M40" s="190">
        <v>45.69</v>
      </c>
      <c r="O40" s="190" t="s">
        <v>284</v>
      </c>
      <c r="Q40" s="190">
        <v>45.350999999999999</v>
      </c>
      <c r="R40" s="190">
        <v>0</v>
      </c>
      <c r="T40" s="190">
        <v>0.74693449999999995</v>
      </c>
      <c r="V40" s="190">
        <v>3.7907000000000001E-3</v>
      </c>
      <c r="X40" s="190">
        <v>0.37764199999999998</v>
      </c>
      <c r="Y40" s="190" t="s">
        <v>215</v>
      </c>
      <c r="Z40" s="190" t="s">
        <v>290</v>
      </c>
      <c r="AA40" s="190" t="s">
        <v>291</v>
      </c>
      <c r="AE40" s="190" t="s">
        <v>288</v>
      </c>
      <c r="AF40" s="190">
        <v>0</v>
      </c>
      <c r="AG40" s="190">
        <v>1760</v>
      </c>
    </row>
    <row r="41" spans="1:33" x14ac:dyDescent="0.2">
      <c r="A41" s="190" t="s">
        <v>104</v>
      </c>
      <c r="B41" s="190">
        <v>7</v>
      </c>
      <c r="C41" s="190" t="s">
        <v>101</v>
      </c>
      <c r="D41" s="190" t="s">
        <v>149</v>
      </c>
      <c r="E41" s="190">
        <v>0.80900000000000005</v>
      </c>
      <c r="F41" s="190" t="s">
        <v>205</v>
      </c>
      <c r="G41" s="190">
        <v>4</v>
      </c>
      <c r="J41" s="190">
        <v>5179</v>
      </c>
      <c r="K41" s="190">
        <v>33.872999999999998</v>
      </c>
      <c r="L41" s="190">
        <v>90.558222400000005</v>
      </c>
      <c r="M41" s="190">
        <v>119.676</v>
      </c>
      <c r="O41" s="190" t="s">
        <v>284</v>
      </c>
      <c r="P41" s="190">
        <v>117.758</v>
      </c>
      <c r="R41" s="190">
        <v>0</v>
      </c>
      <c r="S41" s="190">
        <v>1.209241</v>
      </c>
      <c r="U41" s="190">
        <v>1.15589E-2</v>
      </c>
      <c r="W41" s="190">
        <v>1.1426829999999999</v>
      </c>
      <c r="AB41" s="190" t="s">
        <v>239</v>
      </c>
      <c r="AC41" s="190" t="s">
        <v>228</v>
      </c>
      <c r="AD41" s="190" t="s">
        <v>242</v>
      </c>
      <c r="AE41" s="190" t="s">
        <v>288</v>
      </c>
      <c r="AF41" s="190">
        <v>78</v>
      </c>
    </row>
    <row r="42" spans="1:33" x14ac:dyDescent="0.2">
      <c r="A42" s="190" t="s">
        <v>104</v>
      </c>
      <c r="B42" s="190">
        <v>7</v>
      </c>
      <c r="C42" s="190" t="s">
        <v>101</v>
      </c>
      <c r="D42" s="190" t="s">
        <v>149</v>
      </c>
      <c r="E42" s="190">
        <v>0.80900000000000005</v>
      </c>
      <c r="G42" s="190">
        <v>5</v>
      </c>
      <c r="J42" s="190">
        <v>5359</v>
      </c>
      <c r="K42" s="190">
        <v>-39.799999999999997</v>
      </c>
      <c r="L42" s="190">
        <v>78.711564899999999</v>
      </c>
      <c r="M42" s="190">
        <v>100.26300000000001</v>
      </c>
      <c r="O42" s="190" t="s">
        <v>284</v>
      </c>
      <c r="P42" s="190">
        <v>98.75</v>
      </c>
      <c r="R42" s="190">
        <v>1</v>
      </c>
      <c r="S42" s="190">
        <v>1.1272511999999999</v>
      </c>
      <c r="U42" s="190">
        <v>1.07352E-2</v>
      </c>
      <c r="W42" s="190">
        <v>1.0621210000000001</v>
      </c>
      <c r="AB42" s="190" t="s">
        <v>254</v>
      </c>
      <c r="AC42" s="190" t="s">
        <v>244</v>
      </c>
      <c r="AD42" s="190" t="s">
        <v>208</v>
      </c>
      <c r="AE42" s="190" t="s">
        <v>288</v>
      </c>
      <c r="AF42" s="190">
        <v>78</v>
      </c>
    </row>
    <row r="43" spans="1:33" x14ac:dyDescent="0.2">
      <c r="A43" s="190" t="s">
        <v>104</v>
      </c>
      <c r="B43" s="190">
        <v>7</v>
      </c>
      <c r="C43" s="190" t="s">
        <v>101</v>
      </c>
      <c r="D43" s="190" t="s">
        <v>149</v>
      </c>
      <c r="E43" s="190">
        <v>0.80900000000000005</v>
      </c>
      <c r="G43" s="190">
        <v>6</v>
      </c>
      <c r="J43" s="190">
        <v>5363</v>
      </c>
      <c r="K43" s="190">
        <v>-40.029000000000003</v>
      </c>
      <c r="L43" s="190">
        <v>78.693599000000006</v>
      </c>
      <c r="M43" s="190">
        <v>100.235</v>
      </c>
      <c r="O43" s="190" t="s">
        <v>284</v>
      </c>
      <c r="P43" s="190">
        <v>98.722999999999999</v>
      </c>
      <c r="R43" s="190">
        <v>0</v>
      </c>
      <c r="S43" s="190">
        <v>1.1269922999999999</v>
      </c>
      <c r="U43" s="190">
        <v>1.07327E-2</v>
      </c>
      <c r="W43" s="190">
        <v>1.0618700000000001</v>
      </c>
      <c r="AB43" s="190" t="s">
        <v>229</v>
      </c>
      <c r="AC43" s="190" t="s">
        <v>258</v>
      </c>
      <c r="AD43" s="190" t="s">
        <v>212</v>
      </c>
      <c r="AE43" s="190" t="s">
        <v>288</v>
      </c>
      <c r="AF43" s="190">
        <v>78</v>
      </c>
    </row>
    <row r="44" spans="1:33" x14ac:dyDescent="0.2">
      <c r="A44" s="190" t="s">
        <v>104</v>
      </c>
      <c r="B44" s="190">
        <v>8</v>
      </c>
      <c r="C44" s="190" t="s">
        <v>105</v>
      </c>
      <c r="D44" s="190" t="s">
        <v>145</v>
      </c>
      <c r="E44" s="190">
        <v>0.82199999999999995</v>
      </c>
      <c r="G44" s="190">
        <v>1</v>
      </c>
      <c r="H44" s="190">
        <v>5755</v>
      </c>
      <c r="I44" s="190">
        <v>9.5000000000000001E-2</v>
      </c>
      <c r="L44" s="190">
        <v>23.2423535</v>
      </c>
      <c r="M44" s="190">
        <v>105.76600000000001</v>
      </c>
      <c r="O44" s="190" t="s">
        <v>292</v>
      </c>
      <c r="Q44" s="190">
        <v>105.004</v>
      </c>
      <c r="R44" s="190">
        <v>0</v>
      </c>
      <c r="T44" s="190">
        <v>0.72480500000000003</v>
      </c>
      <c r="V44" s="190">
        <v>3.6784999999999999E-3</v>
      </c>
      <c r="X44" s="190">
        <v>0.36650700000000003</v>
      </c>
      <c r="Y44" s="190" t="s">
        <v>215</v>
      </c>
      <c r="Z44" s="190" t="s">
        <v>293</v>
      </c>
      <c r="AA44" s="190" t="s">
        <v>294</v>
      </c>
      <c r="AE44" s="190" t="s">
        <v>295</v>
      </c>
      <c r="AF44" s="190">
        <v>0</v>
      </c>
      <c r="AG44" s="190">
        <v>4171</v>
      </c>
    </row>
    <row r="45" spans="1:33" x14ac:dyDescent="0.2">
      <c r="A45" s="190" t="s">
        <v>104</v>
      </c>
      <c r="B45" s="190">
        <v>8</v>
      </c>
      <c r="C45" s="190" t="s">
        <v>105</v>
      </c>
      <c r="D45" s="190" t="s">
        <v>145</v>
      </c>
      <c r="E45" s="190">
        <v>0.82199999999999995</v>
      </c>
      <c r="G45" s="190">
        <v>2</v>
      </c>
      <c r="H45" s="190">
        <v>5742</v>
      </c>
      <c r="I45" s="190">
        <v>0</v>
      </c>
      <c r="L45" s="190">
        <v>23.2507214</v>
      </c>
      <c r="M45" s="190">
        <v>105.804</v>
      </c>
      <c r="O45" s="190" t="s">
        <v>292</v>
      </c>
      <c r="Q45" s="190">
        <v>105.04300000000001</v>
      </c>
      <c r="R45" s="190">
        <v>1</v>
      </c>
      <c r="T45" s="190">
        <v>0.72473639999999995</v>
      </c>
      <c r="V45" s="190">
        <v>3.6782E-3</v>
      </c>
      <c r="X45" s="190">
        <v>0.36647200000000002</v>
      </c>
      <c r="Y45" s="190" t="s">
        <v>219</v>
      </c>
      <c r="Z45" s="190" t="s">
        <v>237</v>
      </c>
      <c r="AA45" s="190" t="s">
        <v>296</v>
      </c>
      <c r="AE45" s="190" t="s">
        <v>295</v>
      </c>
      <c r="AF45" s="190">
        <v>0</v>
      </c>
      <c r="AG45" s="190">
        <v>4161</v>
      </c>
    </row>
    <row r="46" spans="1:33" x14ac:dyDescent="0.2">
      <c r="A46" s="190" t="s">
        <v>104</v>
      </c>
      <c r="B46" s="190">
        <v>8</v>
      </c>
      <c r="C46" s="190" t="s">
        <v>105</v>
      </c>
      <c r="D46" s="190" t="s">
        <v>145</v>
      </c>
      <c r="E46" s="190">
        <v>0.82199999999999995</v>
      </c>
      <c r="F46" s="190" t="s">
        <v>202</v>
      </c>
      <c r="G46" s="190">
        <v>3</v>
      </c>
      <c r="H46" s="190">
        <v>1722</v>
      </c>
      <c r="I46" s="190">
        <v>6.008</v>
      </c>
      <c r="L46" s="190">
        <v>7.4921756999999998</v>
      </c>
      <c r="M46" s="190">
        <v>33.720999999999997</v>
      </c>
      <c r="O46" s="190" t="s">
        <v>292</v>
      </c>
      <c r="Q46" s="190">
        <v>33.476999999999997</v>
      </c>
      <c r="R46" s="190">
        <v>0</v>
      </c>
      <c r="T46" s="190">
        <v>0.72909060000000003</v>
      </c>
      <c r="V46" s="190">
        <v>3.7003000000000001E-3</v>
      </c>
      <c r="X46" s="190">
        <v>0.36866599999999999</v>
      </c>
      <c r="Y46" s="190" t="s">
        <v>222</v>
      </c>
      <c r="Z46" s="190" t="s">
        <v>232</v>
      </c>
      <c r="AA46" s="190" t="s">
        <v>297</v>
      </c>
      <c r="AE46" s="190" t="s">
        <v>295</v>
      </c>
      <c r="AF46" s="190">
        <v>0</v>
      </c>
      <c r="AG46" s="190">
        <v>1256</v>
      </c>
    </row>
    <row r="47" spans="1:33" x14ac:dyDescent="0.2">
      <c r="A47" s="190" t="s">
        <v>104</v>
      </c>
      <c r="B47" s="190">
        <v>8</v>
      </c>
      <c r="C47" s="190" t="s">
        <v>105</v>
      </c>
      <c r="D47" s="190" t="s">
        <v>145</v>
      </c>
      <c r="E47" s="190">
        <v>0.82199999999999995</v>
      </c>
      <c r="F47" s="190" t="s">
        <v>205</v>
      </c>
      <c r="G47" s="190">
        <v>4</v>
      </c>
      <c r="J47" s="190">
        <v>5103</v>
      </c>
      <c r="K47" s="190">
        <v>-9.7189999999999994</v>
      </c>
      <c r="L47" s="190">
        <v>89.289405000000002</v>
      </c>
      <c r="M47" s="190">
        <v>119.962</v>
      </c>
      <c r="O47" s="190" t="s">
        <v>292</v>
      </c>
      <c r="P47" s="190">
        <v>118.09399999999999</v>
      </c>
      <c r="R47" s="190">
        <v>0</v>
      </c>
      <c r="S47" s="190">
        <v>1.1616131000000001</v>
      </c>
      <c r="U47" s="190">
        <v>1.10715E-2</v>
      </c>
      <c r="W47" s="190">
        <v>1.0950299999999999</v>
      </c>
      <c r="AB47" s="190" t="s">
        <v>210</v>
      </c>
      <c r="AC47" s="190" t="s">
        <v>228</v>
      </c>
      <c r="AD47" s="190" t="s">
        <v>242</v>
      </c>
      <c r="AE47" s="190" t="s">
        <v>295</v>
      </c>
      <c r="AF47" s="190">
        <v>78</v>
      </c>
    </row>
    <row r="48" spans="1:33" x14ac:dyDescent="0.2">
      <c r="A48" s="190" t="s">
        <v>104</v>
      </c>
      <c r="B48" s="190">
        <v>8</v>
      </c>
      <c r="C48" s="190" t="s">
        <v>105</v>
      </c>
      <c r="D48" s="190" t="s">
        <v>145</v>
      </c>
      <c r="E48" s="190">
        <v>0.82199999999999995</v>
      </c>
      <c r="G48" s="190">
        <v>5</v>
      </c>
      <c r="J48" s="190">
        <v>5362</v>
      </c>
      <c r="K48" s="190">
        <v>-39.799999999999997</v>
      </c>
      <c r="L48" s="190">
        <v>77.521820099999999</v>
      </c>
      <c r="M48" s="190">
        <v>100.351</v>
      </c>
      <c r="O48" s="190" t="s">
        <v>292</v>
      </c>
      <c r="P48" s="190">
        <v>98.837000000000003</v>
      </c>
      <c r="R48" s="190">
        <v>1</v>
      </c>
      <c r="S48" s="190">
        <v>1.1272196999999999</v>
      </c>
      <c r="U48" s="190">
        <v>1.07352E-2</v>
      </c>
      <c r="W48" s="190">
        <v>1.0621210000000001</v>
      </c>
      <c r="AB48" s="190" t="s">
        <v>254</v>
      </c>
      <c r="AC48" s="190" t="s">
        <v>255</v>
      </c>
      <c r="AD48" s="190" t="s">
        <v>256</v>
      </c>
      <c r="AE48" s="190" t="s">
        <v>295</v>
      </c>
      <c r="AF48" s="190">
        <v>78</v>
      </c>
    </row>
    <row r="49" spans="1:33" x14ac:dyDescent="0.2">
      <c r="A49" s="190" t="s">
        <v>104</v>
      </c>
      <c r="B49" s="190">
        <v>8</v>
      </c>
      <c r="C49" s="190" t="s">
        <v>105</v>
      </c>
      <c r="D49" s="190" t="s">
        <v>145</v>
      </c>
      <c r="E49" s="190">
        <v>0.82199999999999995</v>
      </c>
      <c r="G49" s="190">
        <v>6</v>
      </c>
      <c r="J49" s="190">
        <v>5365</v>
      </c>
      <c r="K49" s="190">
        <v>-40.023000000000003</v>
      </c>
      <c r="L49" s="190">
        <v>77.629894199999995</v>
      </c>
      <c r="M49" s="190">
        <v>100.523</v>
      </c>
      <c r="O49" s="190" t="s">
        <v>292</v>
      </c>
      <c r="P49" s="190">
        <v>99.007000000000005</v>
      </c>
      <c r="R49" s="190">
        <v>0</v>
      </c>
      <c r="S49" s="190">
        <v>1.126968</v>
      </c>
      <c r="U49" s="190">
        <v>1.07327E-2</v>
      </c>
      <c r="W49" s="190">
        <v>1.061876</v>
      </c>
      <c r="AB49" s="190" t="s">
        <v>229</v>
      </c>
      <c r="AC49" s="190" t="s">
        <v>258</v>
      </c>
      <c r="AD49" s="190" t="s">
        <v>212</v>
      </c>
      <c r="AE49" s="190" t="s">
        <v>295</v>
      </c>
      <c r="AF49" s="190">
        <v>78</v>
      </c>
    </row>
    <row r="50" spans="1:33" x14ac:dyDescent="0.2">
      <c r="A50" s="190" t="s">
        <v>104</v>
      </c>
      <c r="B50" s="190">
        <v>9</v>
      </c>
      <c r="C50" s="190" t="s">
        <v>106</v>
      </c>
      <c r="D50" s="190" t="s">
        <v>145</v>
      </c>
      <c r="E50" s="190">
        <v>0.82899999999999996</v>
      </c>
      <c r="G50" s="190">
        <v>1</v>
      </c>
      <c r="H50" s="190">
        <v>5758</v>
      </c>
      <c r="I50" s="190">
        <v>0.10199999999999999</v>
      </c>
      <c r="L50" s="190">
        <v>23.088689200000001</v>
      </c>
      <c r="M50" s="190">
        <v>105.964</v>
      </c>
      <c r="O50" s="190" t="s">
        <v>298</v>
      </c>
      <c r="Q50" s="190">
        <v>105.202</v>
      </c>
      <c r="R50" s="190">
        <v>0</v>
      </c>
      <c r="T50" s="190">
        <v>0.72482570000000002</v>
      </c>
      <c r="V50" s="190">
        <v>3.6786000000000002E-3</v>
      </c>
      <c r="X50" s="190">
        <v>0.36650899999999997</v>
      </c>
      <c r="Y50" s="190" t="s">
        <v>222</v>
      </c>
      <c r="Z50" s="190" t="s">
        <v>299</v>
      </c>
      <c r="AA50" s="190" t="s">
        <v>300</v>
      </c>
      <c r="AE50" s="190" t="s">
        <v>301</v>
      </c>
      <c r="AF50" s="190">
        <v>0</v>
      </c>
      <c r="AG50" s="190">
        <v>4173</v>
      </c>
    </row>
    <row r="51" spans="1:33" x14ac:dyDescent="0.2">
      <c r="A51" s="190" t="s">
        <v>104</v>
      </c>
      <c r="B51" s="190">
        <v>9</v>
      </c>
      <c r="C51" s="190" t="s">
        <v>106</v>
      </c>
      <c r="D51" s="190" t="s">
        <v>145</v>
      </c>
      <c r="E51" s="190">
        <v>0.82899999999999996</v>
      </c>
      <c r="G51" s="190">
        <v>2</v>
      </c>
      <c r="H51" s="190">
        <v>5765</v>
      </c>
      <c r="I51" s="190">
        <v>0</v>
      </c>
      <c r="L51" s="190">
        <v>23.107045800000002</v>
      </c>
      <c r="M51" s="190">
        <v>106.05</v>
      </c>
      <c r="O51" s="190" t="s">
        <v>298</v>
      </c>
      <c r="Q51" s="190">
        <v>105.28700000000001</v>
      </c>
      <c r="R51" s="190">
        <v>1</v>
      </c>
      <c r="T51" s="190">
        <v>0.72475160000000005</v>
      </c>
      <c r="V51" s="190">
        <v>3.6782E-3</v>
      </c>
      <c r="X51" s="190">
        <v>0.36647200000000002</v>
      </c>
      <c r="Y51" s="190" t="s">
        <v>302</v>
      </c>
      <c r="Z51" s="190" t="s">
        <v>223</v>
      </c>
      <c r="AA51" s="190" t="s">
        <v>303</v>
      </c>
      <c r="AE51" s="190" t="s">
        <v>301</v>
      </c>
      <c r="AF51" s="190">
        <v>0</v>
      </c>
      <c r="AG51" s="190">
        <v>4178</v>
      </c>
    </row>
    <row r="52" spans="1:33" x14ac:dyDescent="0.2">
      <c r="A52" s="190" t="s">
        <v>104</v>
      </c>
      <c r="B52" s="190">
        <v>9</v>
      </c>
      <c r="C52" s="190" t="s">
        <v>106</v>
      </c>
      <c r="D52" s="190" t="s">
        <v>145</v>
      </c>
      <c r="E52" s="190">
        <v>0.82899999999999996</v>
      </c>
      <c r="F52" s="190" t="s">
        <v>202</v>
      </c>
      <c r="G52" s="190">
        <v>3</v>
      </c>
      <c r="H52" s="190">
        <v>1765</v>
      </c>
      <c r="I52" s="190">
        <v>6.3639999999999999</v>
      </c>
      <c r="L52" s="190">
        <v>7.6022274999999997</v>
      </c>
      <c r="M52" s="190">
        <v>34.512</v>
      </c>
      <c r="O52" s="190" t="s">
        <v>298</v>
      </c>
      <c r="Q52" s="190">
        <v>34.262</v>
      </c>
      <c r="R52" s="190">
        <v>0</v>
      </c>
      <c r="T52" s="190">
        <v>0.72936369999999995</v>
      </c>
      <c r="V52" s="190">
        <v>3.7016000000000002E-3</v>
      </c>
      <c r="X52" s="190">
        <v>0.36879600000000001</v>
      </c>
      <c r="Y52" s="190" t="s">
        <v>260</v>
      </c>
      <c r="Z52" s="190" t="s">
        <v>232</v>
      </c>
      <c r="AA52" s="190" t="s">
        <v>304</v>
      </c>
      <c r="AE52" s="190" t="s">
        <v>301</v>
      </c>
      <c r="AF52" s="190">
        <v>0</v>
      </c>
      <c r="AG52" s="190">
        <v>1288</v>
      </c>
    </row>
    <row r="53" spans="1:33" x14ac:dyDescent="0.2">
      <c r="A53" s="190" t="s">
        <v>104</v>
      </c>
      <c r="B53" s="190">
        <v>9</v>
      </c>
      <c r="C53" s="190" t="s">
        <v>106</v>
      </c>
      <c r="D53" s="190" t="s">
        <v>145</v>
      </c>
      <c r="E53" s="190">
        <v>0.82899999999999996</v>
      </c>
      <c r="F53" s="190" t="s">
        <v>205</v>
      </c>
      <c r="G53" s="190">
        <v>4</v>
      </c>
      <c r="J53" s="190">
        <v>5144</v>
      </c>
      <c r="K53" s="190">
        <v>-9.5779999999999994</v>
      </c>
      <c r="L53" s="190">
        <v>88.855472800000001</v>
      </c>
      <c r="M53" s="190">
        <v>120.527</v>
      </c>
      <c r="O53" s="190" t="s">
        <v>298</v>
      </c>
      <c r="P53" s="190">
        <v>118.65</v>
      </c>
      <c r="R53" s="190">
        <v>0</v>
      </c>
      <c r="S53" s="190">
        <v>1.1617515</v>
      </c>
      <c r="U53" s="190">
        <v>1.1073100000000001E-2</v>
      </c>
      <c r="W53" s="190">
        <v>1.0951839999999999</v>
      </c>
      <c r="AB53" s="190" t="s">
        <v>210</v>
      </c>
      <c r="AC53" s="190" t="s">
        <v>228</v>
      </c>
      <c r="AD53" s="190" t="s">
        <v>242</v>
      </c>
      <c r="AE53" s="190" t="s">
        <v>301</v>
      </c>
      <c r="AF53" s="190">
        <v>78</v>
      </c>
    </row>
    <row r="54" spans="1:33" x14ac:dyDescent="0.2">
      <c r="A54" s="190" t="s">
        <v>104</v>
      </c>
      <c r="B54" s="190">
        <v>9</v>
      </c>
      <c r="C54" s="190" t="s">
        <v>106</v>
      </c>
      <c r="D54" s="190" t="s">
        <v>145</v>
      </c>
      <c r="E54" s="190">
        <v>0.82899999999999996</v>
      </c>
      <c r="G54" s="190">
        <v>5</v>
      </c>
      <c r="J54" s="190">
        <v>5391</v>
      </c>
      <c r="K54" s="190">
        <v>-39.799999999999997</v>
      </c>
      <c r="L54" s="190">
        <v>76.990913699999993</v>
      </c>
      <c r="M54" s="190">
        <v>100.54900000000001</v>
      </c>
      <c r="O54" s="190" t="s">
        <v>298</v>
      </c>
      <c r="P54" s="190">
        <v>99.031999999999996</v>
      </c>
      <c r="R54" s="190">
        <v>1</v>
      </c>
      <c r="S54" s="190">
        <v>1.1271971000000001</v>
      </c>
      <c r="U54" s="190">
        <v>1.07352E-2</v>
      </c>
      <c r="W54" s="190">
        <v>1.0621210000000001</v>
      </c>
      <c r="AB54" s="190" t="s">
        <v>254</v>
      </c>
      <c r="AC54" s="190" t="s">
        <v>255</v>
      </c>
      <c r="AD54" s="190" t="s">
        <v>256</v>
      </c>
      <c r="AE54" s="190" t="s">
        <v>301</v>
      </c>
      <c r="AF54" s="190">
        <v>78</v>
      </c>
    </row>
    <row r="55" spans="1:33" x14ac:dyDescent="0.2">
      <c r="A55" s="190" t="s">
        <v>104</v>
      </c>
      <c r="B55" s="190">
        <v>9</v>
      </c>
      <c r="C55" s="190" t="s">
        <v>106</v>
      </c>
      <c r="D55" s="190" t="s">
        <v>145</v>
      </c>
      <c r="E55" s="190">
        <v>0.82899999999999996</v>
      </c>
      <c r="G55" s="190">
        <v>6</v>
      </c>
      <c r="J55" s="190">
        <v>5369</v>
      </c>
      <c r="K55" s="190">
        <v>-40.008000000000003</v>
      </c>
      <c r="L55" s="190">
        <v>77.068196999999998</v>
      </c>
      <c r="M55" s="190">
        <v>100.67400000000001</v>
      </c>
      <c r="O55" s="190" t="s">
        <v>298</v>
      </c>
      <c r="P55" s="190">
        <v>99.155000000000001</v>
      </c>
      <c r="R55" s="190">
        <v>0</v>
      </c>
      <c r="S55" s="190">
        <v>1.1269619</v>
      </c>
      <c r="U55" s="190">
        <v>1.07329E-2</v>
      </c>
      <c r="W55" s="190">
        <v>1.0618939999999999</v>
      </c>
      <c r="AB55" s="190" t="s">
        <v>229</v>
      </c>
      <c r="AC55" s="190" t="s">
        <v>230</v>
      </c>
      <c r="AD55" s="190" t="s">
        <v>212</v>
      </c>
      <c r="AE55" s="190" t="s">
        <v>301</v>
      </c>
      <c r="AF55" s="190">
        <v>78</v>
      </c>
    </row>
    <row r="56" spans="1:33" x14ac:dyDescent="0.2">
      <c r="A56" s="190" t="s">
        <v>104</v>
      </c>
      <c r="B56" s="190">
        <v>10</v>
      </c>
      <c r="C56" s="190" t="s">
        <v>113</v>
      </c>
      <c r="D56" s="190" t="s">
        <v>114</v>
      </c>
      <c r="E56" s="190">
        <v>1.8069999999999999</v>
      </c>
      <c r="G56" s="190">
        <v>1</v>
      </c>
      <c r="H56" s="190">
        <v>5765</v>
      </c>
      <c r="I56" s="190">
        <v>0.1</v>
      </c>
      <c r="L56" s="190">
        <v>10.596178500000001</v>
      </c>
      <c r="M56" s="190">
        <v>106.002</v>
      </c>
      <c r="O56" s="190" t="s">
        <v>38</v>
      </c>
      <c r="Q56" s="190">
        <v>105.24</v>
      </c>
      <c r="R56" s="190">
        <v>0</v>
      </c>
      <c r="T56" s="190">
        <v>0.72481629999999997</v>
      </c>
      <c r="V56" s="190">
        <v>3.6786000000000002E-3</v>
      </c>
      <c r="X56" s="190">
        <v>0.36650899999999997</v>
      </c>
      <c r="Y56" s="190" t="s">
        <v>260</v>
      </c>
      <c r="Z56" s="190" t="s">
        <v>290</v>
      </c>
      <c r="AA56" s="190" t="s">
        <v>305</v>
      </c>
      <c r="AE56" s="190" t="s">
        <v>306</v>
      </c>
      <c r="AF56" s="190">
        <v>0</v>
      </c>
      <c r="AG56" s="190">
        <v>4178</v>
      </c>
    </row>
    <row r="57" spans="1:33" x14ac:dyDescent="0.2">
      <c r="A57" s="190" t="s">
        <v>104</v>
      </c>
      <c r="B57" s="190">
        <v>10</v>
      </c>
      <c r="C57" s="190" t="s">
        <v>113</v>
      </c>
      <c r="D57" s="190" t="s">
        <v>114</v>
      </c>
      <c r="E57" s="190">
        <v>1.8069999999999999</v>
      </c>
      <c r="G57" s="190">
        <v>2</v>
      </c>
      <c r="H57" s="190">
        <v>5760</v>
      </c>
      <c r="I57" s="190">
        <v>0</v>
      </c>
      <c r="L57" s="190">
        <v>10.608969500000001</v>
      </c>
      <c r="M57" s="190">
        <v>106.13200000000001</v>
      </c>
      <c r="O57" s="190" t="s">
        <v>38</v>
      </c>
      <c r="Q57" s="190">
        <v>105.369</v>
      </c>
      <c r="R57" s="190">
        <v>1</v>
      </c>
      <c r="T57" s="190">
        <v>0.72474349999999998</v>
      </c>
      <c r="V57" s="190">
        <v>3.6782E-3</v>
      </c>
      <c r="X57" s="190">
        <v>0.36647200000000002</v>
      </c>
      <c r="Y57" s="190" t="s">
        <v>203</v>
      </c>
      <c r="Z57" s="190" t="s">
        <v>223</v>
      </c>
      <c r="AA57" s="190" t="s">
        <v>307</v>
      </c>
      <c r="AE57" s="190" t="s">
        <v>306</v>
      </c>
      <c r="AF57" s="190">
        <v>0</v>
      </c>
      <c r="AG57" s="190">
        <v>4175</v>
      </c>
    </row>
    <row r="58" spans="1:33" x14ac:dyDescent="0.2">
      <c r="A58" s="190" t="s">
        <v>104</v>
      </c>
      <c r="B58" s="190">
        <v>10</v>
      </c>
      <c r="C58" s="190" t="s">
        <v>113</v>
      </c>
      <c r="D58" s="190" t="s">
        <v>114</v>
      </c>
      <c r="E58" s="190">
        <v>1.8069999999999999</v>
      </c>
      <c r="F58" s="190" t="s">
        <v>202</v>
      </c>
      <c r="G58" s="190">
        <v>3</v>
      </c>
      <c r="H58" s="190">
        <v>4814</v>
      </c>
      <c r="I58" s="190">
        <v>9.2370000000000001</v>
      </c>
      <c r="L58" s="190">
        <v>9.2462686000000005</v>
      </c>
      <c r="M58" s="190">
        <v>92.304000000000002</v>
      </c>
      <c r="O58" s="190" t="s">
        <v>38</v>
      </c>
      <c r="Q58" s="190">
        <v>91.634</v>
      </c>
      <c r="R58" s="190">
        <v>0</v>
      </c>
      <c r="T58" s="190">
        <v>0.73143800000000003</v>
      </c>
      <c r="V58" s="190">
        <v>3.7122000000000001E-3</v>
      </c>
      <c r="X58" s="190">
        <v>0.36984499999999998</v>
      </c>
      <c r="Y58" s="190" t="s">
        <v>260</v>
      </c>
      <c r="Z58" s="190" t="s">
        <v>216</v>
      </c>
      <c r="AA58" s="190" t="s">
        <v>308</v>
      </c>
      <c r="AE58" s="190" t="s">
        <v>306</v>
      </c>
      <c r="AF58" s="190">
        <v>0</v>
      </c>
      <c r="AG58" s="190">
        <v>3523</v>
      </c>
    </row>
    <row r="59" spans="1:33" x14ac:dyDescent="0.2">
      <c r="A59" s="190" t="s">
        <v>104</v>
      </c>
      <c r="B59" s="190">
        <v>10</v>
      </c>
      <c r="C59" s="190" t="s">
        <v>113</v>
      </c>
      <c r="D59" s="190" t="s">
        <v>114</v>
      </c>
      <c r="E59" s="190">
        <v>1.8069999999999999</v>
      </c>
      <c r="F59" s="190" t="s">
        <v>205</v>
      </c>
      <c r="G59" s="190">
        <v>4</v>
      </c>
      <c r="J59" s="190">
        <v>11861</v>
      </c>
      <c r="K59" s="190">
        <v>-21.62</v>
      </c>
      <c r="L59" s="190">
        <v>66.303778699999995</v>
      </c>
      <c r="M59" s="190">
        <v>302.11799999999999</v>
      </c>
      <c r="O59" s="190" t="s">
        <v>38</v>
      </c>
      <c r="P59" s="190">
        <v>297.45999999999998</v>
      </c>
      <c r="R59" s="190">
        <v>0</v>
      </c>
      <c r="S59" s="190">
        <v>1.1481868</v>
      </c>
      <c r="U59" s="190">
        <v>1.09385E-2</v>
      </c>
      <c r="W59" s="190">
        <v>1.0820129999999999</v>
      </c>
      <c r="AB59" s="190" t="s">
        <v>210</v>
      </c>
      <c r="AC59" s="190" t="s">
        <v>239</v>
      </c>
      <c r="AD59" s="190" t="s">
        <v>242</v>
      </c>
      <c r="AE59" s="190" t="s">
        <v>306</v>
      </c>
      <c r="AF59" s="190">
        <v>78</v>
      </c>
    </row>
    <row r="60" spans="1:33" x14ac:dyDescent="0.2">
      <c r="A60" s="190" t="s">
        <v>104</v>
      </c>
      <c r="B60" s="190">
        <v>10</v>
      </c>
      <c r="C60" s="190" t="s">
        <v>113</v>
      </c>
      <c r="D60" s="190" t="s">
        <v>114</v>
      </c>
      <c r="E60" s="190">
        <v>1.8069999999999999</v>
      </c>
      <c r="G60" s="190">
        <v>5</v>
      </c>
      <c r="J60" s="190">
        <v>5387</v>
      </c>
      <c r="K60" s="190">
        <v>-39.799999999999997</v>
      </c>
      <c r="L60" s="190">
        <v>35.342566400000003</v>
      </c>
      <c r="M60" s="190">
        <v>100.624</v>
      </c>
      <c r="O60" s="190" t="s">
        <v>38</v>
      </c>
      <c r="P60" s="190">
        <v>99.105999999999995</v>
      </c>
      <c r="R60" s="190">
        <v>1</v>
      </c>
      <c r="S60" s="190">
        <v>1.1270203000000001</v>
      </c>
      <c r="U60" s="190">
        <v>1.07352E-2</v>
      </c>
      <c r="W60" s="190">
        <v>1.0621210000000001</v>
      </c>
      <c r="AB60" s="190" t="s">
        <v>309</v>
      </c>
      <c r="AC60" s="190" t="s">
        <v>310</v>
      </c>
      <c r="AD60" s="190" t="s">
        <v>311</v>
      </c>
      <c r="AE60" s="190" t="s">
        <v>306</v>
      </c>
      <c r="AF60" s="190">
        <v>78</v>
      </c>
    </row>
    <row r="61" spans="1:33" x14ac:dyDescent="0.2">
      <c r="A61" s="190" t="s">
        <v>104</v>
      </c>
      <c r="B61" s="190">
        <v>10</v>
      </c>
      <c r="C61" s="190" t="s">
        <v>113</v>
      </c>
      <c r="D61" s="190" t="s">
        <v>114</v>
      </c>
      <c r="E61" s="190">
        <v>1.8069999999999999</v>
      </c>
      <c r="G61" s="190">
        <v>6</v>
      </c>
      <c r="J61" s="190">
        <v>5373</v>
      </c>
      <c r="K61" s="190">
        <v>-39.982999999999997</v>
      </c>
      <c r="L61" s="190">
        <v>35.439505099999998</v>
      </c>
      <c r="M61" s="190">
        <v>100.964</v>
      </c>
      <c r="O61" s="190" t="s">
        <v>38</v>
      </c>
      <c r="P61" s="190">
        <v>99.441000000000003</v>
      </c>
      <c r="R61" s="190">
        <v>0</v>
      </c>
      <c r="S61" s="190">
        <v>1.1268132</v>
      </c>
      <c r="U61" s="190">
        <v>1.07332E-2</v>
      </c>
      <c r="W61" s="190">
        <v>1.06192</v>
      </c>
      <c r="AB61" s="190" t="s">
        <v>310</v>
      </c>
      <c r="AC61" s="190" t="s">
        <v>266</v>
      </c>
      <c r="AD61" s="190" t="s">
        <v>312</v>
      </c>
      <c r="AE61" s="190" t="s">
        <v>306</v>
      </c>
      <c r="AF61" s="190">
        <v>78</v>
      </c>
    </row>
    <row r="62" spans="1:33" x14ac:dyDescent="0.2">
      <c r="A62" s="190" t="s">
        <v>104</v>
      </c>
      <c r="B62" s="190">
        <v>11</v>
      </c>
      <c r="C62" s="190" t="s">
        <v>115</v>
      </c>
      <c r="D62" s="190" t="s">
        <v>116</v>
      </c>
      <c r="E62" s="190">
        <v>1.133</v>
      </c>
      <c r="G62" s="190">
        <v>1</v>
      </c>
      <c r="H62" s="190">
        <v>5764</v>
      </c>
      <c r="I62" s="190">
        <v>9.9000000000000005E-2</v>
      </c>
      <c r="L62" s="190">
        <v>16.890000499999999</v>
      </c>
      <c r="M62" s="190">
        <v>105.941</v>
      </c>
      <c r="Q62" s="190">
        <v>105.178</v>
      </c>
      <c r="R62" s="190">
        <v>0</v>
      </c>
      <c r="T62" s="190">
        <v>0.72481099999999998</v>
      </c>
      <c r="V62" s="190">
        <v>3.6786000000000002E-3</v>
      </c>
      <c r="X62" s="190">
        <v>0.366508</v>
      </c>
      <c r="Y62" s="190" t="s">
        <v>313</v>
      </c>
      <c r="Z62" s="190" t="s">
        <v>314</v>
      </c>
      <c r="AA62" s="190" t="s">
        <v>315</v>
      </c>
      <c r="AE62" s="190" t="s">
        <v>316</v>
      </c>
      <c r="AF62" s="190">
        <v>0</v>
      </c>
      <c r="AG62" s="190">
        <v>4177</v>
      </c>
    </row>
    <row r="63" spans="1:33" x14ac:dyDescent="0.2">
      <c r="A63" s="190" t="s">
        <v>104</v>
      </c>
      <c r="B63" s="190">
        <v>11</v>
      </c>
      <c r="C63" s="190" t="s">
        <v>115</v>
      </c>
      <c r="D63" s="190" t="s">
        <v>116</v>
      </c>
      <c r="E63" s="190">
        <v>1.133</v>
      </c>
      <c r="G63" s="190">
        <v>2</v>
      </c>
      <c r="H63" s="190">
        <v>5765</v>
      </c>
      <c r="I63" s="190">
        <v>0</v>
      </c>
      <c r="L63" s="190">
        <v>16.897241999999999</v>
      </c>
      <c r="M63" s="190">
        <v>105.98699999999999</v>
      </c>
      <c r="Q63" s="190">
        <v>105.224</v>
      </c>
      <c r="R63" s="190">
        <v>1</v>
      </c>
      <c r="T63" s="190">
        <v>0.72473900000000002</v>
      </c>
      <c r="V63" s="190">
        <v>3.6782E-3</v>
      </c>
      <c r="X63" s="190">
        <v>0.36647200000000002</v>
      </c>
      <c r="Y63" s="190" t="s">
        <v>222</v>
      </c>
      <c r="Z63" s="190" t="s">
        <v>293</v>
      </c>
      <c r="AA63" s="190" t="s">
        <v>317</v>
      </c>
      <c r="AE63" s="190" t="s">
        <v>316</v>
      </c>
      <c r="AF63" s="190">
        <v>0</v>
      </c>
      <c r="AG63" s="190">
        <v>4178</v>
      </c>
    </row>
    <row r="64" spans="1:33" x14ac:dyDescent="0.2">
      <c r="A64" s="190" t="s">
        <v>104</v>
      </c>
      <c r="B64" s="190">
        <v>11</v>
      </c>
      <c r="C64" s="190" t="s">
        <v>115</v>
      </c>
      <c r="D64" s="190" t="s">
        <v>116</v>
      </c>
      <c r="E64" s="190">
        <v>1.133</v>
      </c>
      <c r="F64" s="190" t="s">
        <v>202</v>
      </c>
      <c r="G64" s="190">
        <v>3</v>
      </c>
      <c r="H64" s="190">
        <v>2995</v>
      </c>
      <c r="I64" s="190">
        <v>9.5120000000000005</v>
      </c>
      <c r="L64" s="190">
        <v>9.2986050000000002</v>
      </c>
      <c r="M64" s="190">
        <v>57.898000000000003</v>
      </c>
      <c r="Q64" s="190">
        <v>57.478000000000002</v>
      </c>
      <c r="R64" s="190">
        <v>0</v>
      </c>
      <c r="T64" s="190">
        <v>0.73163310000000004</v>
      </c>
      <c r="V64" s="190">
        <v>3.7131999999999998E-3</v>
      </c>
      <c r="X64" s="190">
        <v>0.36994500000000002</v>
      </c>
      <c r="Y64" s="190" t="s">
        <v>318</v>
      </c>
      <c r="Z64" s="190" t="s">
        <v>319</v>
      </c>
      <c r="AA64" s="190" t="s">
        <v>320</v>
      </c>
      <c r="AE64" s="190" t="s">
        <v>316</v>
      </c>
      <c r="AF64" s="190">
        <v>0</v>
      </c>
      <c r="AG64" s="190">
        <v>2193</v>
      </c>
    </row>
    <row r="65" spans="1:33" x14ac:dyDescent="0.2">
      <c r="A65" s="190" t="s">
        <v>104</v>
      </c>
      <c r="B65" s="190">
        <v>11</v>
      </c>
      <c r="C65" s="190" t="s">
        <v>115</v>
      </c>
      <c r="D65" s="190" t="s">
        <v>116</v>
      </c>
      <c r="E65" s="190">
        <v>1.133</v>
      </c>
      <c r="F65" s="190" t="s">
        <v>205</v>
      </c>
      <c r="G65" s="190">
        <v>4</v>
      </c>
      <c r="J65" s="190">
        <v>7668</v>
      </c>
      <c r="K65" s="190">
        <v>-22.620999999999999</v>
      </c>
      <c r="L65" s="190">
        <v>86.8210184</v>
      </c>
      <c r="M65" s="190">
        <v>183.113</v>
      </c>
      <c r="P65" s="190">
        <v>180.28800000000001</v>
      </c>
      <c r="R65" s="190">
        <v>0</v>
      </c>
      <c r="S65" s="190">
        <v>1.1472701999999999</v>
      </c>
      <c r="U65" s="190">
        <v>1.0927299999999999E-2</v>
      </c>
      <c r="W65" s="190">
        <v>1.080918</v>
      </c>
      <c r="AB65" s="190" t="s">
        <v>228</v>
      </c>
      <c r="AC65" s="190" t="s">
        <v>256</v>
      </c>
      <c r="AD65" s="190" t="s">
        <v>225</v>
      </c>
      <c r="AE65" s="190" t="s">
        <v>316</v>
      </c>
      <c r="AF65" s="190">
        <v>78</v>
      </c>
    </row>
    <row r="66" spans="1:33" x14ac:dyDescent="0.2">
      <c r="A66" s="190" t="s">
        <v>104</v>
      </c>
      <c r="B66" s="190">
        <v>11</v>
      </c>
      <c r="C66" s="190" t="s">
        <v>115</v>
      </c>
      <c r="D66" s="190" t="s">
        <v>116</v>
      </c>
      <c r="E66" s="190">
        <v>1.133</v>
      </c>
      <c r="G66" s="190">
        <v>5</v>
      </c>
      <c r="J66" s="190">
        <v>5381</v>
      </c>
      <c r="K66" s="190">
        <v>-39.799999999999997</v>
      </c>
      <c r="L66" s="190">
        <v>56.387542099999997</v>
      </c>
      <c r="M66" s="190">
        <v>100.669</v>
      </c>
      <c r="P66" s="190">
        <v>99.15</v>
      </c>
      <c r="R66" s="190">
        <v>1</v>
      </c>
      <c r="S66" s="190">
        <v>1.1270370999999999</v>
      </c>
      <c r="U66" s="190">
        <v>1.07352E-2</v>
      </c>
      <c r="W66" s="190">
        <v>1.0621210000000001</v>
      </c>
      <c r="AB66" s="190" t="s">
        <v>321</v>
      </c>
      <c r="AC66" s="190" t="s">
        <v>257</v>
      </c>
      <c r="AD66" s="190" t="s">
        <v>321</v>
      </c>
      <c r="AE66" s="190" t="s">
        <v>316</v>
      </c>
      <c r="AF66" s="190">
        <v>78</v>
      </c>
    </row>
    <row r="67" spans="1:33" x14ac:dyDescent="0.2">
      <c r="A67" s="190" t="s">
        <v>104</v>
      </c>
      <c r="B67" s="190">
        <v>11</v>
      </c>
      <c r="C67" s="190" t="s">
        <v>115</v>
      </c>
      <c r="D67" s="190" t="s">
        <v>116</v>
      </c>
      <c r="E67" s="190">
        <v>1.133</v>
      </c>
      <c r="G67" s="190">
        <v>6</v>
      </c>
      <c r="J67" s="190">
        <v>5384</v>
      </c>
      <c r="K67" s="190">
        <v>-39.976999999999997</v>
      </c>
      <c r="L67" s="190">
        <v>56.459746299999999</v>
      </c>
      <c r="M67" s="190">
        <v>100.828</v>
      </c>
      <c r="P67" s="190">
        <v>99.307000000000002</v>
      </c>
      <c r="R67" s="190">
        <v>0</v>
      </c>
      <c r="S67" s="190">
        <v>1.1268365</v>
      </c>
      <c r="U67" s="190">
        <v>1.07332E-2</v>
      </c>
      <c r="W67" s="190">
        <v>1.0619259999999999</v>
      </c>
      <c r="AB67" s="190" t="s">
        <v>283</v>
      </c>
      <c r="AC67" s="190" t="s">
        <v>322</v>
      </c>
      <c r="AD67" s="190" t="s">
        <v>322</v>
      </c>
      <c r="AE67" s="190" t="s">
        <v>316</v>
      </c>
      <c r="AF67" s="190">
        <v>78</v>
      </c>
    </row>
    <row r="68" spans="1:33" x14ac:dyDescent="0.2">
      <c r="A68" s="190" t="s">
        <v>104</v>
      </c>
      <c r="B68" s="190">
        <v>12</v>
      </c>
      <c r="C68" s="190" t="s">
        <v>117</v>
      </c>
      <c r="D68" s="190" t="s">
        <v>118</v>
      </c>
      <c r="E68" s="190">
        <v>0.85599999999999998</v>
      </c>
      <c r="G68" s="190">
        <v>1</v>
      </c>
      <c r="H68" s="190">
        <v>5771</v>
      </c>
      <c r="I68" s="190">
        <v>0.13500000000000001</v>
      </c>
      <c r="L68" s="190">
        <v>22.375245100000001</v>
      </c>
      <c r="M68" s="190">
        <v>106.036</v>
      </c>
      <c r="Q68" s="190">
        <v>105.273</v>
      </c>
      <c r="R68" s="190">
        <v>0</v>
      </c>
      <c r="T68" s="190">
        <v>0.72480699999999998</v>
      </c>
      <c r="V68" s="190">
        <v>3.6787E-3</v>
      </c>
      <c r="X68" s="190">
        <v>0.36652099999999999</v>
      </c>
      <c r="Y68" s="190" t="s">
        <v>285</v>
      </c>
      <c r="Z68" s="190" t="s">
        <v>319</v>
      </c>
      <c r="AA68" s="190" t="s">
        <v>236</v>
      </c>
      <c r="AE68" s="190" t="s">
        <v>323</v>
      </c>
      <c r="AF68" s="190">
        <v>0</v>
      </c>
      <c r="AG68" s="190">
        <v>4183</v>
      </c>
    </row>
    <row r="69" spans="1:33" x14ac:dyDescent="0.2">
      <c r="A69" s="190" t="s">
        <v>104</v>
      </c>
      <c r="B69" s="190">
        <v>12</v>
      </c>
      <c r="C69" s="190" t="s">
        <v>117</v>
      </c>
      <c r="D69" s="190" t="s">
        <v>118</v>
      </c>
      <c r="E69" s="190">
        <v>0.85599999999999998</v>
      </c>
      <c r="G69" s="190">
        <v>2</v>
      </c>
      <c r="H69" s="190">
        <v>5768</v>
      </c>
      <c r="I69" s="190">
        <v>0</v>
      </c>
      <c r="L69" s="190">
        <v>22.376804799999999</v>
      </c>
      <c r="M69" s="190">
        <v>106.04300000000001</v>
      </c>
      <c r="Q69" s="190">
        <v>105.28</v>
      </c>
      <c r="R69" s="190">
        <v>1</v>
      </c>
      <c r="T69" s="190">
        <v>0.72470920000000005</v>
      </c>
      <c r="V69" s="190">
        <v>3.6782E-3</v>
      </c>
      <c r="X69" s="190">
        <v>0.36647200000000002</v>
      </c>
      <c r="Y69" s="190" t="s">
        <v>219</v>
      </c>
      <c r="Z69" s="190" t="s">
        <v>232</v>
      </c>
      <c r="AA69" s="190" t="s">
        <v>324</v>
      </c>
      <c r="AE69" s="190" t="s">
        <v>323</v>
      </c>
      <c r="AF69" s="190">
        <v>0</v>
      </c>
      <c r="AG69" s="190">
        <v>4180</v>
      </c>
    </row>
    <row r="70" spans="1:33" x14ac:dyDescent="0.2">
      <c r="A70" s="190" t="s">
        <v>104</v>
      </c>
      <c r="B70" s="190">
        <v>12</v>
      </c>
      <c r="C70" s="190" t="s">
        <v>117</v>
      </c>
      <c r="D70" s="190" t="s">
        <v>118</v>
      </c>
      <c r="E70" s="190">
        <v>0.85599999999999998</v>
      </c>
      <c r="G70" s="190">
        <v>3</v>
      </c>
      <c r="J70" s="190">
        <v>5391</v>
      </c>
      <c r="K70" s="190">
        <v>-39.799999999999997</v>
      </c>
      <c r="L70" s="190">
        <v>74.600346000000002</v>
      </c>
      <c r="M70" s="190">
        <v>100.61199999999999</v>
      </c>
      <c r="P70" s="190">
        <v>99.093999999999994</v>
      </c>
      <c r="R70" s="190">
        <v>1</v>
      </c>
      <c r="S70" s="190">
        <v>1.1272724000000001</v>
      </c>
      <c r="U70" s="190">
        <v>1.07352E-2</v>
      </c>
      <c r="W70" s="190">
        <v>1.0621210000000001</v>
      </c>
      <c r="AB70" s="190" t="s">
        <v>253</v>
      </c>
      <c r="AC70" s="190" t="s">
        <v>225</v>
      </c>
      <c r="AD70" s="190" t="s">
        <v>325</v>
      </c>
      <c r="AE70" s="190" t="s">
        <v>323</v>
      </c>
      <c r="AF70" s="190">
        <v>78</v>
      </c>
    </row>
    <row r="71" spans="1:33" x14ac:dyDescent="0.2">
      <c r="A71" s="190" t="s">
        <v>104</v>
      </c>
      <c r="B71" s="190">
        <v>12</v>
      </c>
      <c r="C71" s="190" t="s">
        <v>117</v>
      </c>
      <c r="D71" s="190" t="s">
        <v>118</v>
      </c>
      <c r="E71" s="190">
        <v>0.85599999999999998</v>
      </c>
      <c r="G71" s="190">
        <v>4</v>
      </c>
      <c r="J71" s="190">
        <v>5387</v>
      </c>
      <c r="K71" s="190">
        <v>-40.127000000000002</v>
      </c>
      <c r="L71" s="190">
        <v>74.826338300000003</v>
      </c>
      <c r="M71" s="190">
        <v>100.988</v>
      </c>
      <c r="P71" s="190">
        <v>99.465000000000003</v>
      </c>
      <c r="R71" s="190">
        <v>0</v>
      </c>
      <c r="S71" s="190">
        <v>1.1269034</v>
      </c>
      <c r="U71" s="190">
        <v>1.0731600000000001E-2</v>
      </c>
      <c r="W71" s="190">
        <v>1.061763</v>
      </c>
      <c r="AB71" s="190" t="s">
        <v>227</v>
      </c>
      <c r="AC71" s="190" t="s">
        <v>244</v>
      </c>
      <c r="AD71" s="190" t="s">
        <v>254</v>
      </c>
      <c r="AE71" s="190" t="s">
        <v>323</v>
      </c>
      <c r="AF71" s="190">
        <v>78</v>
      </c>
    </row>
    <row r="72" spans="1:33" x14ac:dyDescent="0.2">
      <c r="A72" s="190" t="s">
        <v>104</v>
      </c>
      <c r="B72" s="190">
        <v>13</v>
      </c>
      <c r="C72" s="190" t="s">
        <v>119</v>
      </c>
      <c r="D72" s="190" t="s">
        <v>120</v>
      </c>
      <c r="E72" s="190">
        <v>0.96799999999999997</v>
      </c>
      <c r="G72" s="190">
        <v>1</v>
      </c>
      <c r="H72" s="190">
        <v>5776</v>
      </c>
      <c r="I72" s="190">
        <v>9.0999999999999998E-2</v>
      </c>
      <c r="L72" s="190">
        <v>19.804685599999999</v>
      </c>
      <c r="M72" s="190">
        <v>106.13500000000001</v>
      </c>
      <c r="Q72" s="190">
        <v>105.372</v>
      </c>
      <c r="R72" s="190">
        <v>0</v>
      </c>
      <c r="T72" s="190">
        <v>0.7247654</v>
      </c>
      <c r="V72" s="190">
        <v>3.6784999999999999E-3</v>
      </c>
      <c r="X72" s="190">
        <v>0.36650500000000003</v>
      </c>
      <c r="Y72" s="190" t="s">
        <v>249</v>
      </c>
      <c r="Z72" s="190" t="s">
        <v>326</v>
      </c>
      <c r="AA72" s="190" t="s">
        <v>327</v>
      </c>
      <c r="AE72" s="190" t="s">
        <v>328</v>
      </c>
      <c r="AF72" s="190">
        <v>0</v>
      </c>
      <c r="AG72" s="190">
        <v>4186</v>
      </c>
    </row>
    <row r="73" spans="1:33" x14ac:dyDescent="0.2">
      <c r="A73" s="190" t="s">
        <v>104</v>
      </c>
      <c r="B73" s="190">
        <v>13</v>
      </c>
      <c r="C73" s="190" t="s">
        <v>119</v>
      </c>
      <c r="D73" s="190" t="s">
        <v>120</v>
      </c>
      <c r="E73" s="190">
        <v>0.96799999999999997</v>
      </c>
      <c r="G73" s="190">
        <v>2</v>
      </c>
      <c r="H73" s="190">
        <v>5772</v>
      </c>
      <c r="I73" s="190">
        <v>0</v>
      </c>
      <c r="L73" s="190">
        <v>19.812358700000001</v>
      </c>
      <c r="M73" s="190">
        <v>106.17700000000001</v>
      </c>
      <c r="Q73" s="190">
        <v>105.413</v>
      </c>
      <c r="R73" s="190">
        <v>1</v>
      </c>
      <c r="T73" s="190">
        <v>0.72469939999999999</v>
      </c>
      <c r="V73" s="190">
        <v>3.6782E-3</v>
      </c>
      <c r="X73" s="190">
        <v>0.36647200000000002</v>
      </c>
      <c r="Y73" s="190" t="s">
        <v>329</v>
      </c>
      <c r="Z73" s="190" t="s">
        <v>330</v>
      </c>
      <c r="AA73" s="190" t="s">
        <v>331</v>
      </c>
      <c r="AE73" s="190" t="s">
        <v>328</v>
      </c>
      <c r="AF73" s="190">
        <v>0</v>
      </c>
      <c r="AG73" s="190">
        <v>4183</v>
      </c>
    </row>
    <row r="74" spans="1:33" x14ac:dyDescent="0.2">
      <c r="A74" s="190" t="s">
        <v>104</v>
      </c>
      <c r="B74" s="190">
        <v>13</v>
      </c>
      <c r="C74" s="190" t="s">
        <v>119</v>
      </c>
      <c r="D74" s="190" t="s">
        <v>120</v>
      </c>
      <c r="E74" s="190">
        <v>0.96799999999999997</v>
      </c>
      <c r="F74" s="190" t="s">
        <v>202</v>
      </c>
      <c r="G74" s="190">
        <v>3</v>
      </c>
      <c r="H74" s="190">
        <v>4679</v>
      </c>
      <c r="I74" s="190">
        <v>10.848000000000001</v>
      </c>
      <c r="L74" s="190">
        <v>16.829974700000001</v>
      </c>
      <c r="M74" s="190">
        <v>89.971000000000004</v>
      </c>
      <c r="Q74" s="190">
        <v>89.316000000000003</v>
      </c>
      <c r="R74" s="190">
        <v>0</v>
      </c>
      <c r="T74" s="190">
        <v>0.73256089999999996</v>
      </c>
      <c r="V74" s="190">
        <v>3.7180999999999998E-3</v>
      </c>
      <c r="X74" s="190">
        <v>0.37043300000000001</v>
      </c>
      <c r="Y74" s="190" t="s">
        <v>195</v>
      </c>
      <c r="Z74" s="190" t="s">
        <v>326</v>
      </c>
      <c r="AA74" s="190" t="s">
        <v>332</v>
      </c>
      <c r="AE74" s="190" t="s">
        <v>328</v>
      </c>
      <c r="AF74" s="190">
        <v>0</v>
      </c>
      <c r="AG74" s="190">
        <v>3430</v>
      </c>
    </row>
    <row r="75" spans="1:33" x14ac:dyDescent="0.2">
      <c r="A75" s="190" t="s">
        <v>104</v>
      </c>
      <c r="B75" s="190">
        <v>13</v>
      </c>
      <c r="C75" s="190" t="s">
        <v>119</v>
      </c>
      <c r="D75" s="190" t="s">
        <v>120</v>
      </c>
      <c r="E75" s="190">
        <v>0.96799999999999997</v>
      </c>
      <c r="F75" s="190" t="s">
        <v>205</v>
      </c>
      <c r="G75" s="190">
        <v>4</v>
      </c>
      <c r="J75" s="190">
        <v>10798</v>
      </c>
      <c r="K75" s="190">
        <v>-21.498000000000001</v>
      </c>
      <c r="L75" s="190">
        <v>121.139611</v>
      </c>
      <c r="M75" s="190">
        <v>269.49700000000001</v>
      </c>
      <c r="P75" s="190">
        <v>265.33999999999997</v>
      </c>
      <c r="R75" s="190">
        <v>0</v>
      </c>
      <c r="S75" s="190">
        <v>1.1482398</v>
      </c>
      <c r="U75" s="190">
        <v>1.09398E-2</v>
      </c>
      <c r="W75" s="190">
        <v>1.0821460000000001</v>
      </c>
      <c r="AB75" s="190" t="s">
        <v>225</v>
      </c>
      <c r="AC75" s="190" t="s">
        <v>210</v>
      </c>
      <c r="AD75" s="190" t="s">
        <v>265</v>
      </c>
      <c r="AE75" s="190" t="s">
        <v>328</v>
      </c>
      <c r="AF75" s="190">
        <v>78</v>
      </c>
    </row>
    <row r="76" spans="1:33" x14ac:dyDescent="0.2">
      <c r="A76" s="190" t="s">
        <v>104</v>
      </c>
      <c r="B76" s="190">
        <v>13</v>
      </c>
      <c r="C76" s="190" t="s">
        <v>119</v>
      </c>
      <c r="D76" s="190" t="s">
        <v>120</v>
      </c>
      <c r="E76" s="190">
        <v>0.96799999999999997</v>
      </c>
      <c r="G76" s="190">
        <v>5</v>
      </c>
      <c r="J76" s="190">
        <v>5389</v>
      </c>
      <c r="K76" s="190">
        <v>-39.799999999999997</v>
      </c>
      <c r="L76" s="190">
        <v>66.066561800000002</v>
      </c>
      <c r="M76" s="190">
        <v>100.79600000000001</v>
      </c>
      <c r="P76" s="190">
        <v>99.275000000000006</v>
      </c>
      <c r="R76" s="190">
        <v>1</v>
      </c>
      <c r="S76" s="190">
        <v>1.1268906000000001</v>
      </c>
      <c r="U76" s="190">
        <v>1.07352E-2</v>
      </c>
      <c r="W76" s="190">
        <v>1.0621210000000001</v>
      </c>
      <c r="AB76" s="190" t="s">
        <v>230</v>
      </c>
      <c r="AC76" s="190" t="s">
        <v>309</v>
      </c>
      <c r="AD76" s="190" t="s">
        <v>283</v>
      </c>
      <c r="AE76" s="190" t="s">
        <v>328</v>
      </c>
      <c r="AF76" s="190">
        <v>78</v>
      </c>
    </row>
    <row r="77" spans="1:33" x14ac:dyDescent="0.2">
      <c r="A77" s="190" t="s">
        <v>104</v>
      </c>
      <c r="B77" s="190">
        <v>13</v>
      </c>
      <c r="C77" s="190" t="s">
        <v>119</v>
      </c>
      <c r="D77" s="190" t="s">
        <v>120</v>
      </c>
      <c r="E77" s="190">
        <v>0.96799999999999997</v>
      </c>
      <c r="G77" s="190">
        <v>6</v>
      </c>
      <c r="J77" s="190">
        <v>5380</v>
      </c>
      <c r="K77" s="190">
        <v>-39.987000000000002</v>
      </c>
      <c r="L77" s="190">
        <v>66.053732100000005</v>
      </c>
      <c r="M77" s="190">
        <v>100.77200000000001</v>
      </c>
      <c r="P77" s="190">
        <v>99.251999999999995</v>
      </c>
      <c r="R77" s="190">
        <v>0</v>
      </c>
      <c r="S77" s="190">
        <v>1.1266797</v>
      </c>
      <c r="U77" s="190">
        <v>1.0733100000000001E-2</v>
      </c>
      <c r="W77" s="190">
        <v>1.0619160000000001</v>
      </c>
      <c r="AB77" s="190" t="s">
        <v>322</v>
      </c>
      <c r="AC77" s="190" t="s">
        <v>333</v>
      </c>
      <c r="AD77" s="190" t="s">
        <v>333</v>
      </c>
      <c r="AE77" s="190" t="s">
        <v>328</v>
      </c>
      <c r="AF77" s="190">
        <v>78</v>
      </c>
    </row>
    <row r="78" spans="1:33" x14ac:dyDescent="0.2">
      <c r="A78" s="190" t="s">
        <v>104</v>
      </c>
      <c r="B78" s="190">
        <v>14</v>
      </c>
      <c r="C78" s="190" t="s">
        <v>121</v>
      </c>
      <c r="D78" s="190" t="s">
        <v>122</v>
      </c>
      <c r="E78" s="190">
        <v>0.85199999999999998</v>
      </c>
      <c r="G78" s="190">
        <v>1</v>
      </c>
      <c r="H78" s="190">
        <v>5756</v>
      </c>
      <c r="I78" s="190">
        <v>9.4E-2</v>
      </c>
      <c r="L78" s="190">
        <v>22.448648500000001</v>
      </c>
      <c r="M78" s="190">
        <v>105.884</v>
      </c>
      <c r="Q78" s="190">
        <v>105.122</v>
      </c>
      <c r="R78" s="190">
        <v>0</v>
      </c>
      <c r="T78" s="190">
        <v>0.72475339999999999</v>
      </c>
      <c r="V78" s="190">
        <v>3.6784999999999999E-3</v>
      </c>
      <c r="X78" s="190">
        <v>0.366506</v>
      </c>
      <c r="Y78" s="190" t="s">
        <v>318</v>
      </c>
      <c r="Z78" s="190" t="s">
        <v>334</v>
      </c>
      <c r="AA78" s="190" t="s">
        <v>335</v>
      </c>
      <c r="AE78" s="190" t="s">
        <v>336</v>
      </c>
      <c r="AF78" s="190">
        <v>0</v>
      </c>
      <c r="AG78" s="190">
        <v>4171</v>
      </c>
    </row>
    <row r="79" spans="1:33" x14ac:dyDescent="0.2">
      <c r="A79" s="190" t="s">
        <v>104</v>
      </c>
      <c r="B79" s="190">
        <v>14</v>
      </c>
      <c r="C79" s="190" t="s">
        <v>121</v>
      </c>
      <c r="D79" s="190" t="s">
        <v>122</v>
      </c>
      <c r="E79" s="190">
        <v>0.85199999999999998</v>
      </c>
      <c r="G79" s="190">
        <v>2</v>
      </c>
      <c r="H79" s="190">
        <v>5762</v>
      </c>
      <c r="I79" s="190">
        <v>0</v>
      </c>
      <c r="L79" s="190">
        <v>22.446679199999998</v>
      </c>
      <c r="M79" s="190">
        <v>105.874</v>
      </c>
      <c r="Q79" s="190">
        <v>105.113</v>
      </c>
      <c r="R79" s="190">
        <v>1</v>
      </c>
      <c r="T79" s="190">
        <v>0.72468560000000004</v>
      </c>
      <c r="V79" s="190">
        <v>3.6782E-3</v>
      </c>
      <c r="X79" s="190">
        <v>0.36647200000000002</v>
      </c>
      <c r="Y79" s="190" t="s">
        <v>246</v>
      </c>
      <c r="Z79" s="190" t="s">
        <v>290</v>
      </c>
      <c r="AA79" s="190" t="s">
        <v>337</v>
      </c>
      <c r="AE79" s="190" t="s">
        <v>336</v>
      </c>
      <c r="AF79" s="190">
        <v>0</v>
      </c>
      <c r="AG79" s="190">
        <v>4176</v>
      </c>
    </row>
    <row r="80" spans="1:33" x14ac:dyDescent="0.2">
      <c r="A80" s="190" t="s">
        <v>104</v>
      </c>
      <c r="B80" s="190">
        <v>14</v>
      </c>
      <c r="C80" s="190" t="s">
        <v>121</v>
      </c>
      <c r="D80" s="190" t="s">
        <v>122</v>
      </c>
      <c r="E80" s="190">
        <v>0.85199999999999998</v>
      </c>
      <c r="F80" s="190" t="s">
        <v>202</v>
      </c>
      <c r="G80" s="190">
        <v>3</v>
      </c>
      <c r="H80" s="190">
        <v>2275</v>
      </c>
      <c r="I80" s="190">
        <v>9.7469999999999999</v>
      </c>
      <c r="L80" s="190">
        <v>9.5292554000000003</v>
      </c>
      <c r="M80" s="190">
        <v>44.527999999999999</v>
      </c>
      <c r="Q80" s="190">
        <v>44.204000000000001</v>
      </c>
      <c r="R80" s="190">
        <v>0</v>
      </c>
      <c r="T80" s="190">
        <v>0.73174939999999999</v>
      </c>
      <c r="V80" s="190">
        <v>3.7141000000000001E-3</v>
      </c>
      <c r="X80" s="190">
        <v>0.370031</v>
      </c>
      <c r="Y80" s="190" t="s">
        <v>222</v>
      </c>
      <c r="Z80" s="190" t="s">
        <v>299</v>
      </c>
      <c r="AA80" s="190" t="s">
        <v>338</v>
      </c>
      <c r="AE80" s="190" t="s">
        <v>336</v>
      </c>
      <c r="AF80" s="190">
        <v>0</v>
      </c>
      <c r="AG80" s="190">
        <v>1666</v>
      </c>
    </row>
    <row r="81" spans="1:33" x14ac:dyDescent="0.2">
      <c r="A81" s="190" t="s">
        <v>104</v>
      </c>
      <c r="B81" s="190">
        <v>14</v>
      </c>
      <c r="C81" s="190" t="s">
        <v>121</v>
      </c>
      <c r="D81" s="190" t="s">
        <v>122</v>
      </c>
      <c r="E81" s="190">
        <v>0.85199999999999998</v>
      </c>
      <c r="F81" s="190" t="s">
        <v>205</v>
      </c>
      <c r="G81" s="190">
        <v>4</v>
      </c>
      <c r="J81" s="190">
        <v>5914</v>
      </c>
      <c r="K81" s="190">
        <v>-22.454000000000001</v>
      </c>
      <c r="L81" s="190">
        <v>96.507165799999996</v>
      </c>
      <c r="M81" s="190">
        <v>139.72399999999999</v>
      </c>
      <c r="P81" s="190">
        <v>137.56800000000001</v>
      </c>
      <c r="R81" s="190">
        <v>0</v>
      </c>
      <c r="S81" s="190">
        <v>1.1473951</v>
      </c>
      <c r="U81" s="190">
        <v>1.09292E-2</v>
      </c>
      <c r="W81" s="190">
        <v>1.0810999999999999</v>
      </c>
      <c r="AB81" s="190" t="s">
        <v>228</v>
      </c>
      <c r="AC81" s="190" t="s">
        <v>241</v>
      </c>
      <c r="AD81" s="190" t="s">
        <v>225</v>
      </c>
      <c r="AE81" s="190" t="s">
        <v>336</v>
      </c>
      <c r="AF81" s="190">
        <v>78</v>
      </c>
    </row>
    <row r="82" spans="1:33" x14ac:dyDescent="0.2">
      <c r="A82" s="190" t="s">
        <v>104</v>
      </c>
      <c r="B82" s="190">
        <v>14</v>
      </c>
      <c r="C82" s="190" t="s">
        <v>121</v>
      </c>
      <c r="D82" s="190" t="s">
        <v>122</v>
      </c>
      <c r="E82" s="190">
        <v>0.85199999999999998</v>
      </c>
      <c r="G82" s="190">
        <v>5</v>
      </c>
      <c r="J82" s="190">
        <v>5388</v>
      </c>
      <c r="K82" s="190">
        <v>-39.799999999999997</v>
      </c>
      <c r="L82" s="190">
        <v>74.968147099999996</v>
      </c>
      <c r="M82" s="190">
        <v>100.64100000000001</v>
      </c>
      <c r="P82" s="190">
        <v>99.123000000000005</v>
      </c>
      <c r="R82" s="190">
        <v>1</v>
      </c>
      <c r="S82" s="190">
        <v>1.126895</v>
      </c>
      <c r="U82" s="190">
        <v>1.07352E-2</v>
      </c>
      <c r="W82" s="190">
        <v>1.0621210000000001</v>
      </c>
      <c r="AB82" s="190" t="s">
        <v>255</v>
      </c>
      <c r="AC82" s="190" t="s">
        <v>339</v>
      </c>
      <c r="AD82" s="190" t="s">
        <v>227</v>
      </c>
      <c r="AE82" s="190" t="s">
        <v>336</v>
      </c>
      <c r="AF82" s="190">
        <v>78</v>
      </c>
    </row>
    <row r="83" spans="1:33" x14ac:dyDescent="0.2">
      <c r="A83" s="190" t="s">
        <v>104</v>
      </c>
      <c r="B83" s="190">
        <v>14</v>
      </c>
      <c r="C83" s="190" t="s">
        <v>121</v>
      </c>
      <c r="D83" s="190" t="s">
        <v>122</v>
      </c>
      <c r="E83" s="190">
        <v>0.85199999999999998</v>
      </c>
      <c r="G83" s="190">
        <v>6</v>
      </c>
      <c r="J83" s="190">
        <v>5393</v>
      </c>
      <c r="K83" s="190">
        <v>-39.999000000000002</v>
      </c>
      <c r="L83" s="190">
        <v>75.046753600000002</v>
      </c>
      <c r="M83" s="190">
        <v>100.771</v>
      </c>
      <c r="P83" s="190">
        <v>99.251999999999995</v>
      </c>
      <c r="R83" s="190">
        <v>0</v>
      </c>
      <c r="S83" s="190">
        <v>1.1266683</v>
      </c>
      <c r="U83" s="190">
        <v>1.0732999999999999E-2</v>
      </c>
      <c r="W83" s="190">
        <v>1.0619019999999999</v>
      </c>
      <c r="AB83" s="190" t="s">
        <v>212</v>
      </c>
      <c r="AC83" s="190" t="s">
        <v>283</v>
      </c>
      <c r="AD83" s="190" t="s">
        <v>258</v>
      </c>
      <c r="AE83" s="190" t="s">
        <v>336</v>
      </c>
      <c r="AF83" s="190">
        <v>78</v>
      </c>
    </row>
    <row r="84" spans="1:33" x14ac:dyDescent="0.2">
      <c r="A84" s="190" t="s">
        <v>104</v>
      </c>
      <c r="B84" s="190">
        <v>15</v>
      </c>
      <c r="C84" s="190" t="s">
        <v>123</v>
      </c>
      <c r="D84" s="190" t="s">
        <v>124</v>
      </c>
      <c r="E84" s="190">
        <v>1.4670000000000001</v>
      </c>
      <c r="G84" s="190">
        <v>1</v>
      </c>
      <c r="H84" s="190">
        <v>5755</v>
      </c>
      <c r="I84" s="190">
        <v>0.124</v>
      </c>
      <c r="L84" s="190">
        <v>13.015701</v>
      </c>
      <c r="M84" s="190">
        <v>105.703</v>
      </c>
      <c r="Q84" s="190">
        <v>104.94199999999999</v>
      </c>
      <c r="R84" s="190">
        <v>0</v>
      </c>
      <c r="T84" s="190">
        <v>0.72474039999999995</v>
      </c>
      <c r="V84" s="190">
        <v>3.6787E-3</v>
      </c>
      <c r="X84" s="190">
        <v>0.36651699999999998</v>
      </c>
      <c r="Y84" s="190" t="s">
        <v>340</v>
      </c>
      <c r="Z84" s="190" t="s">
        <v>299</v>
      </c>
      <c r="AA84" s="190" t="s">
        <v>341</v>
      </c>
      <c r="AE84" s="190" t="s">
        <v>342</v>
      </c>
      <c r="AF84" s="190">
        <v>0</v>
      </c>
      <c r="AG84" s="190">
        <v>4171</v>
      </c>
    </row>
    <row r="85" spans="1:33" x14ac:dyDescent="0.2">
      <c r="A85" s="190" t="s">
        <v>104</v>
      </c>
      <c r="B85" s="190">
        <v>15</v>
      </c>
      <c r="C85" s="190" t="s">
        <v>123</v>
      </c>
      <c r="D85" s="190" t="s">
        <v>124</v>
      </c>
      <c r="E85" s="190">
        <v>1.4670000000000001</v>
      </c>
      <c r="G85" s="190">
        <v>2</v>
      </c>
      <c r="H85" s="190">
        <v>5768</v>
      </c>
      <c r="I85" s="190">
        <v>0</v>
      </c>
      <c r="L85" s="190">
        <v>13.0463436</v>
      </c>
      <c r="M85" s="190">
        <v>105.956</v>
      </c>
      <c r="Q85" s="190">
        <v>105.193</v>
      </c>
      <c r="R85" s="190">
        <v>1</v>
      </c>
      <c r="T85" s="190">
        <v>0.72465080000000004</v>
      </c>
      <c r="V85" s="190">
        <v>3.6782E-3</v>
      </c>
      <c r="X85" s="190">
        <v>0.36647200000000002</v>
      </c>
      <c r="Y85" s="190" t="s">
        <v>195</v>
      </c>
      <c r="Z85" s="190" t="s">
        <v>223</v>
      </c>
      <c r="AA85" s="190" t="s">
        <v>343</v>
      </c>
      <c r="AE85" s="190" t="s">
        <v>342</v>
      </c>
      <c r="AF85" s="190">
        <v>0</v>
      </c>
      <c r="AG85" s="190">
        <v>4180</v>
      </c>
    </row>
    <row r="86" spans="1:33" x14ac:dyDescent="0.2">
      <c r="A86" s="190" t="s">
        <v>104</v>
      </c>
      <c r="B86" s="190">
        <v>15</v>
      </c>
      <c r="C86" s="190" t="s">
        <v>123</v>
      </c>
      <c r="D86" s="190" t="s">
        <v>124</v>
      </c>
      <c r="E86" s="190">
        <v>1.4670000000000001</v>
      </c>
      <c r="F86" s="190" t="s">
        <v>202</v>
      </c>
      <c r="G86" s="190">
        <v>3</v>
      </c>
      <c r="H86" s="190">
        <v>4112</v>
      </c>
      <c r="I86" s="190">
        <v>7.9909999999999997</v>
      </c>
      <c r="L86" s="190">
        <v>9.8100699000000002</v>
      </c>
      <c r="M86" s="190">
        <v>79.347999999999999</v>
      </c>
      <c r="Q86" s="190">
        <v>78.772999999999996</v>
      </c>
      <c r="R86" s="190">
        <v>0</v>
      </c>
      <c r="T86" s="190">
        <v>0.73044140000000002</v>
      </c>
      <c r="V86" s="190">
        <v>3.7076000000000001E-3</v>
      </c>
      <c r="X86" s="190">
        <v>0.36939</v>
      </c>
      <c r="Y86" s="190" t="s">
        <v>340</v>
      </c>
      <c r="Z86" s="190" t="s">
        <v>216</v>
      </c>
      <c r="AA86" s="190" t="s">
        <v>344</v>
      </c>
      <c r="AE86" s="190" t="s">
        <v>342</v>
      </c>
      <c r="AF86" s="190">
        <v>0</v>
      </c>
      <c r="AG86" s="190">
        <v>3005</v>
      </c>
    </row>
    <row r="87" spans="1:33" x14ac:dyDescent="0.2">
      <c r="A87" s="190" t="s">
        <v>104</v>
      </c>
      <c r="B87" s="190">
        <v>15</v>
      </c>
      <c r="C87" s="190" t="s">
        <v>123</v>
      </c>
      <c r="D87" s="190" t="s">
        <v>124</v>
      </c>
      <c r="E87" s="190">
        <v>1.4670000000000001</v>
      </c>
      <c r="F87" s="190" t="s">
        <v>205</v>
      </c>
      <c r="G87" s="190">
        <v>4</v>
      </c>
      <c r="J87" s="190">
        <v>9545</v>
      </c>
      <c r="K87" s="190">
        <v>-21.728999999999999</v>
      </c>
      <c r="L87" s="190">
        <v>76.221010899999996</v>
      </c>
      <c r="M87" s="190">
        <v>234.916</v>
      </c>
      <c r="P87" s="190">
        <v>231.29400000000001</v>
      </c>
      <c r="R87" s="190">
        <v>0</v>
      </c>
      <c r="S87" s="190">
        <v>1.1479254999999999</v>
      </c>
      <c r="U87" s="190">
        <v>1.09373E-2</v>
      </c>
      <c r="W87" s="190">
        <v>1.0818939999999999</v>
      </c>
      <c r="AB87" s="190" t="s">
        <v>239</v>
      </c>
      <c r="AC87" s="190" t="s">
        <v>228</v>
      </c>
      <c r="AD87" s="190" t="s">
        <v>206</v>
      </c>
      <c r="AE87" s="190" t="s">
        <v>342</v>
      </c>
      <c r="AF87" s="190">
        <v>78</v>
      </c>
    </row>
    <row r="88" spans="1:33" x14ac:dyDescent="0.2">
      <c r="A88" s="190" t="s">
        <v>104</v>
      </c>
      <c r="B88" s="190">
        <v>15</v>
      </c>
      <c r="C88" s="190" t="s">
        <v>123</v>
      </c>
      <c r="D88" s="190" t="s">
        <v>124</v>
      </c>
      <c r="E88" s="190">
        <v>1.4670000000000001</v>
      </c>
      <c r="G88" s="190">
        <v>5</v>
      </c>
      <c r="J88" s="190">
        <v>5385</v>
      </c>
      <c r="K88" s="190">
        <v>-39.799999999999997</v>
      </c>
      <c r="L88" s="190">
        <v>43.547024</v>
      </c>
      <c r="M88" s="190">
        <v>100.66200000000001</v>
      </c>
      <c r="P88" s="190">
        <v>99.144000000000005</v>
      </c>
      <c r="R88" s="190">
        <v>1</v>
      </c>
      <c r="S88" s="190">
        <v>1.1268282000000001</v>
      </c>
      <c r="U88" s="190">
        <v>1.07352E-2</v>
      </c>
      <c r="W88" s="190">
        <v>1.0621210000000001</v>
      </c>
      <c r="AB88" s="190" t="s">
        <v>257</v>
      </c>
      <c r="AC88" s="190" t="s">
        <v>283</v>
      </c>
      <c r="AD88" s="190" t="s">
        <v>230</v>
      </c>
      <c r="AE88" s="190" t="s">
        <v>342</v>
      </c>
      <c r="AF88" s="190">
        <v>78</v>
      </c>
    </row>
    <row r="89" spans="1:33" x14ac:dyDescent="0.2">
      <c r="A89" s="190" t="s">
        <v>104</v>
      </c>
      <c r="B89" s="190">
        <v>15</v>
      </c>
      <c r="C89" s="190" t="s">
        <v>123</v>
      </c>
      <c r="D89" s="190" t="s">
        <v>124</v>
      </c>
      <c r="E89" s="190">
        <v>1.4670000000000001</v>
      </c>
      <c r="G89" s="190">
        <v>6</v>
      </c>
      <c r="J89" s="190">
        <v>5378</v>
      </c>
      <c r="K89" s="190">
        <v>-40.01</v>
      </c>
      <c r="L89" s="190">
        <v>43.617308100000002</v>
      </c>
      <c r="M89" s="190">
        <v>100.86199999999999</v>
      </c>
      <c r="P89" s="190">
        <v>99.340999999999994</v>
      </c>
      <c r="R89" s="190">
        <v>0</v>
      </c>
      <c r="S89" s="190">
        <v>1.1265908</v>
      </c>
      <c r="U89" s="190">
        <v>1.07329E-2</v>
      </c>
      <c r="W89" s="190">
        <v>1.06189</v>
      </c>
      <c r="AB89" s="190" t="s">
        <v>345</v>
      </c>
      <c r="AC89" s="190" t="s">
        <v>346</v>
      </c>
      <c r="AD89" s="190" t="s">
        <v>346</v>
      </c>
      <c r="AE89" s="190" t="s">
        <v>342</v>
      </c>
      <c r="AF89" s="190">
        <v>78</v>
      </c>
    </row>
    <row r="90" spans="1:33" x14ac:dyDescent="0.2">
      <c r="A90" s="190" t="s">
        <v>104</v>
      </c>
      <c r="B90" s="190">
        <v>16</v>
      </c>
      <c r="C90" s="190" t="s">
        <v>125</v>
      </c>
      <c r="D90" s="190" t="s">
        <v>126</v>
      </c>
      <c r="E90" s="190">
        <v>1</v>
      </c>
      <c r="G90" s="190">
        <v>1</v>
      </c>
      <c r="H90" s="190">
        <v>5758</v>
      </c>
      <c r="I90" s="190">
        <v>0.11899999999999999</v>
      </c>
      <c r="L90" s="190">
        <v>19.095650200000001</v>
      </c>
      <c r="M90" s="190">
        <v>105.712</v>
      </c>
      <c r="Q90" s="190">
        <v>104.95099999999999</v>
      </c>
      <c r="R90" s="190">
        <v>0</v>
      </c>
      <c r="T90" s="190">
        <v>0.72473010000000004</v>
      </c>
      <c r="V90" s="190">
        <v>3.6786000000000002E-3</v>
      </c>
      <c r="X90" s="190">
        <v>0.36651600000000001</v>
      </c>
      <c r="Y90" s="190" t="s">
        <v>285</v>
      </c>
      <c r="Z90" s="190" t="s">
        <v>334</v>
      </c>
      <c r="AA90" s="190" t="s">
        <v>347</v>
      </c>
      <c r="AE90" s="190" t="s">
        <v>348</v>
      </c>
      <c r="AF90" s="190">
        <v>0</v>
      </c>
      <c r="AG90" s="190">
        <v>4172</v>
      </c>
    </row>
    <row r="91" spans="1:33" x14ac:dyDescent="0.2">
      <c r="A91" s="190" t="s">
        <v>104</v>
      </c>
      <c r="B91" s="190">
        <v>16</v>
      </c>
      <c r="C91" s="190" t="s">
        <v>125</v>
      </c>
      <c r="D91" s="190" t="s">
        <v>126</v>
      </c>
      <c r="E91" s="190">
        <v>1</v>
      </c>
      <c r="G91" s="190">
        <v>2</v>
      </c>
      <c r="H91" s="190">
        <v>5770</v>
      </c>
      <c r="I91" s="190">
        <v>0</v>
      </c>
      <c r="L91" s="190">
        <v>19.1481162</v>
      </c>
      <c r="M91" s="190">
        <v>106.00700000000001</v>
      </c>
      <c r="Q91" s="190">
        <v>105.244</v>
      </c>
      <c r="R91" s="190">
        <v>1</v>
      </c>
      <c r="T91" s="190">
        <v>0.72464379999999995</v>
      </c>
      <c r="V91" s="190">
        <v>3.6782E-3</v>
      </c>
      <c r="X91" s="190">
        <v>0.36647200000000002</v>
      </c>
      <c r="Y91" s="190" t="s">
        <v>219</v>
      </c>
      <c r="Z91" s="190" t="s">
        <v>290</v>
      </c>
      <c r="AA91" s="190" t="s">
        <v>349</v>
      </c>
      <c r="AE91" s="190" t="s">
        <v>348</v>
      </c>
      <c r="AF91" s="190">
        <v>0</v>
      </c>
      <c r="AG91" s="190">
        <v>4181</v>
      </c>
    </row>
    <row r="92" spans="1:33" x14ac:dyDescent="0.2">
      <c r="A92" s="190" t="s">
        <v>104</v>
      </c>
      <c r="B92" s="190">
        <v>16</v>
      </c>
      <c r="C92" s="190" t="s">
        <v>125</v>
      </c>
      <c r="D92" s="190" t="s">
        <v>126</v>
      </c>
      <c r="E92" s="190">
        <v>1</v>
      </c>
      <c r="F92" s="190" t="s">
        <v>202</v>
      </c>
      <c r="G92" s="190">
        <v>3</v>
      </c>
      <c r="H92" s="190">
        <v>1952</v>
      </c>
      <c r="I92" s="190">
        <v>10.66</v>
      </c>
      <c r="L92" s="190">
        <v>7.0387922999999999</v>
      </c>
      <c r="M92" s="190">
        <v>38.569000000000003</v>
      </c>
      <c r="Q92" s="190">
        <v>38.289000000000001</v>
      </c>
      <c r="R92" s="190">
        <v>0</v>
      </c>
      <c r="T92" s="190">
        <v>0.73236880000000004</v>
      </c>
      <c r="V92" s="190">
        <v>3.7174E-3</v>
      </c>
      <c r="X92" s="190">
        <v>0.37036400000000003</v>
      </c>
      <c r="Y92" s="190" t="s">
        <v>222</v>
      </c>
      <c r="Z92" s="190" t="s">
        <v>299</v>
      </c>
      <c r="AA92" s="190" t="s">
        <v>350</v>
      </c>
      <c r="AE92" s="190" t="s">
        <v>348</v>
      </c>
      <c r="AF92" s="190">
        <v>0</v>
      </c>
      <c r="AG92" s="190">
        <v>1430</v>
      </c>
    </row>
    <row r="93" spans="1:33" x14ac:dyDescent="0.2">
      <c r="A93" s="190" t="s">
        <v>104</v>
      </c>
      <c r="B93" s="190">
        <v>16</v>
      </c>
      <c r="C93" s="190" t="s">
        <v>125</v>
      </c>
      <c r="D93" s="190" t="s">
        <v>126</v>
      </c>
      <c r="E93" s="190">
        <v>1</v>
      </c>
      <c r="F93" s="190" t="s">
        <v>205</v>
      </c>
      <c r="G93" s="190">
        <v>4</v>
      </c>
      <c r="J93" s="190">
        <v>5881</v>
      </c>
      <c r="K93" s="190">
        <v>-22.367999999999999</v>
      </c>
      <c r="L93" s="190">
        <v>82.207769600000006</v>
      </c>
      <c r="M93" s="190">
        <v>139.68600000000001</v>
      </c>
      <c r="P93" s="190">
        <v>137.53</v>
      </c>
      <c r="R93" s="190">
        <v>0</v>
      </c>
      <c r="S93" s="190">
        <v>1.1473441</v>
      </c>
      <c r="U93" s="190">
        <v>1.09301E-2</v>
      </c>
      <c r="W93" s="190">
        <v>1.0811949999999999</v>
      </c>
      <c r="AB93" s="190" t="s">
        <v>228</v>
      </c>
      <c r="AC93" s="190" t="s">
        <v>241</v>
      </c>
      <c r="AD93" s="190" t="s">
        <v>253</v>
      </c>
      <c r="AE93" s="190" t="s">
        <v>348</v>
      </c>
      <c r="AF93" s="190">
        <v>78</v>
      </c>
    </row>
    <row r="94" spans="1:33" x14ac:dyDescent="0.2">
      <c r="A94" s="190" t="s">
        <v>104</v>
      </c>
      <c r="B94" s="190">
        <v>16</v>
      </c>
      <c r="C94" s="190" t="s">
        <v>125</v>
      </c>
      <c r="D94" s="190" t="s">
        <v>126</v>
      </c>
      <c r="E94" s="190">
        <v>1</v>
      </c>
      <c r="G94" s="190">
        <v>5</v>
      </c>
      <c r="J94" s="190">
        <v>5379</v>
      </c>
      <c r="K94" s="190">
        <v>-39.799999999999997</v>
      </c>
      <c r="L94" s="190">
        <v>63.861409100000003</v>
      </c>
      <c r="M94" s="190">
        <v>100.619</v>
      </c>
      <c r="P94" s="190">
        <v>99.102000000000004</v>
      </c>
      <c r="R94" s="190">
        <v>1</v>
      </c>
      <c r="S94" s="190">
        <v>1.1267692</v>
      </c>
      <c r="U94" s="190">
        <v>1.07352E-2</v>
      </c>
      <c r="W94" s="190">
        <v>1.0621210000000001</v>
      </c>
      <c r="AB94" s="190" t="s">
        <v>244</v>
      </c>
      <c r="AC94" s="190" t="s">
        <v>339</v>
      </c>
      <c r="AD94" s="190" t="s">
        <v>255</v>
      </c>
      <c r="AE94" s="190" t="s">
        <v>348</v>
      </c>
      <c r="AF94" s="190">
        <v>78</v>
      </c>
    </row>
    <row r="95" spans="1:33" x14ac:dyDescent="0.2">
      <c r="A95" s="190" t="s">
        <v>104</v>
      </c>
      <c r="B95" s="190">
        <v>16</v>
      </c>
      <c r="C95" s="190" t="s">
        <v>125</v>
      </c>
      <c r="D95" s="190" t="s">
        <v>126</v>
      </c>
      <c r="E95" s="190">
        <v>1</v>
      </c>
      <c r="G95" s="190">
        <v>6</v>
      </c>
      <c r="J95" s="190">
        <v>5381</v>
      </c>
      <c r="K95" s="190">
        <v>-40.011000000000003</v>
      </c>
      <c r="L95" s="190">
        <v>63.934130199999998</v>
      </c>
      <c r="M95" s="190">
        <v>100.76</v>
      </c>
      <c r="P95" s="190">
        <v>99.241</v>
      </c>
      <c r="R95" s="190">
        <v>0</v>
      </c>
      <c r="S95" s="190">
        <v>1.1265303</v>
      </c>
      <c r="U95" s="190">
        <v>1.07329E-2</v>
      </c>
      <c r="W95" s="190">
        <v>1.0618890000000001</v>
      </c>
      <c r="AB95" s="190" t="s">
        <v>212</v>
      </c>
      <c r="AC95" s="190" t="s">
        <v>283</v>
      </c>
      <c r="AD95" s="190" t="s">
        <v>283</v>
      </c>
      <c r="AE95" s="190" t="s">
        <v>348</v>
      </c>
      <c r="AF95" s="190">
        <v>78</v>
      </c>
    </row>
    <row r="96" spans="1:33" x14ac:dyDescent="0.2">
      <c r="A96" s="190" t="s">
        <v>104</v>
      </c>
      <c r="B96" s="190">
        <v>17</v>
      </c>
      <c r="C96" s="190" t="s">
        <v>127</v>
      </c>
      <c r="D96" s="190" t="s">
        <v>128</v>
      </c>
      <c r="E96" s="190">
        <v>1.222</v>
      </c>
      <c r="G96" s="190">
        <v>1</v>
      </c>
      <c r="H96" s="190">
        <v>5751</v>
      </c>
      <c r="I96" s="190">
        <v>8.1000000000000003E-2</v>
      </c>
      <c r="L96" s="190">
        <v>15.632531200000001</v>
      </c>
      <c r="M96" s="190">
        <v>105.753</v>
      </c>
      <c r="Q96" s="190">
        <v>104.992</v>
      </c>
      <c r="R96" s="190">
        <v>0</v>
      </c>
      <c r="T96" s="190">
        <v>0.72470809999999997</v>
      </c>
      <c r="V96" s="190">
        <v>3.6784999999999999E-3</v>
      </c>
      <c r="X96" s="190">
        <v>0.36650199999999999</v>
      </c>
      <c r="Y96" s="190" t="s">
        <v>340</v>
      </c>
      <c r="Z96" s="190" t="s">
        <v>299</v>
      </c>
      <c r="AA96" s="190" t="s">
        <v>351</v>
      </c>
      <c r="AE96" s="190" t="s">
        <v>352</v>
      </c>
      <c r="AF96" s="190">
        <v>0</v>
      </c>
      <c r="AG96" s="190">
        <v>4167</v>
      </c>
    </row>
    <row r="97" spans="1:33" x14ac:dyDescent="0.2">
      <c r="A97" s="190" t="s">
        <v>104</v>
      </c>
      <c r="B97" s="190">
        <v>17</v>
      </c>
      <c r="C97" s="190" t="s">
        <v>127</v>
      </c>
      <c r="D97" s="190" t="s">
        <v>128</v>
      </c>
      <c r="E97" s="190">
        <v>1.222</v>
      </c>
      <c r="G97" s="190">
        <v>2</v>
      </c>
      <c r="H97" s="190">
        <v>5758</v>
      </c>
      <c r="I97" s="190">
        <v>0</v>
      </c>
      <c r="L97" s="190">
        <v>15.6393586</v>
      </c>
      <c r="M97" s="190">
        <v>105.8</v>
      </c>
      <c r="Q97" s="190">
        <v>105.039</v>
      </c>
      <c r="R97" s="190">
        <v>1</v>
      </c>
      <c r="T97" s="190">
        <v>0.7246496</v>
      </c>
      <c r="V97" s="190">
        <v>3.6782E-3</v>
      </c>
      <c r="X97" s="190">
        <v>0.36647200000000002</v>
      </c>
      <c r="Y97" s="190" t="s">
        <v>195</v>
      </c>
      <c r="Z97" s="190" t="s">
        <v>223</v>
      </c>
      <c r="AA97" s="190" t="s">
        <v>353</v>
      </c>
      <c r="AE97" s="190" t="s">
        <v>352</v>
      </c>
      <c r="AF97" s="190">
        <v>0</v>
      </c>
      <c r="AG97" s="190">
        <v>4172</v>
      </c>
    </row>
    <row r="98" spans="1:33" x14ac:dyDescent="0.2">
      <c r="A98" s="190" t="s">
        <v>104</v>
      </c>
      <c r="B98" s="190">
        <v>17</v>
      </c>
      <c r="C98" s="190" t="s">
        <v>127</v>
      </c>
      <c r="D98" s="190" t="s">
        <v>128</v>
      </c>
      <c r="E98" s="190">
        <v>1.222</v>
      </c>
      <c r="F98" s="190" t="s">
        <v>202</v>
      </c>
      <c r="G98" s="190">
        <v>3</v>
      </c>
      <c r="H98" s="190">
        <v>2732</v>
      </c>
      <c r="I98" s="190">
        <v>9.3789999999999996</v>
      </c>
      <c r="L98" s="190">
        <v>7.9688815000000002</v>
      </c>
      <c r="M98" s="190">
        <v>53.48</v>
      </c>
      <c r="Q98" s="190">
        <v>53.091999999999999</v>
      </c>
      <c r="R98" s="190">
        <v>0</v>
      </c>
      <c r="T98" s="190">
        <v>0.73144600000000004</v>
      </c>
      <c r="V98" s="190">
        <v>3.7127000000000002E-3</v>
      </c>
      <c r="X98" s="190">
        <v>0.369896</v>
      </c>
      <c r="Y98" s="190" t="s">
        <v>246</v>
      </c>
      <c r="Z98" s="190" t="s">
        <v>216</v>
      </c>
      <c r="AA98" s="190" t="s">
        <v>354</v>
      </c>
      <c r="AE98" s="190" t="s">
        <v>352</v>
      </c>
      <c r="AF98" s="190">
        <v>0</v>
      </c>
      <c r="AG98" s="190">
        <v>1999</v>
      </c>
    </row>
    <row r="99" spans="1:33" x14ac:dyDescent="0.2">
      <c r="A99" s="190" t="s">
        <v>104</v>
      </c>
      <c r="B99" s="190">
        <v>17</v>
      </c>
      <c r="C99" s="190" t="s">
        <v>127</v>
      </c>
      <c r="D99" s="190" t="s">
        <v>128</v>
      </c>
      <c r="E99" s="190">
        <v>1.222</v>
      </c>
      <c r="F99" s="190" t="s">
        <v>205</v>
      </c>
      <c r="G99" s="190">
        <v>4</v>
      </c>
      <c r="J99" s="190">
        <v>6156</v>
      </c>
      <c r="K99" s="190">
        <v>-22.542999999999999</v>
      </c>
      <c r="L99" s="190">
        <v>69.331653700000004</v>
      </c>
      <c r="M99" s="190">
        <v>145.72800000000001</v>
      </c>
      <c r="P99" s="190">
        <v>143.47999999999999</v>
      </c>
      <c r="R99" s="190">
        <v>0</v>
      </c>
      <c r="S99" s="190">
        <v>1.1470714</v>
      </c>
      <c r="U99" s="190">
        <v>1.0928200000000001E-2</v>
      </c>
      <c r="W99" s="190">
        <v>1.0810029999999999</v>
      </c>
      <c r="AB99" s="190" t="s">
        <v>239</v>
      </c>
      <c r="AC99" s="190" t="s">
        <v>228</v>
      </c>
      <c r="AD99" s="190" t="s">
        <v>206</v>
      </c>
      <c r="AE99" s="190" t="s">
        <v>352</v>
      </c>
      <c r="AF99" s="190">
        <v>78</v>
      </c>
    </row>
    <row r="100" spans="1:33" x14ac:dyDescent="0.2">
      <c r="A100" s="190" t="s">
        <v>104</v>
      </c>
      <c r="B100" s="190">
        <v>17</v>
      </c>
      <c r="C100" s="190" t="s">
        <v>127</v>
      </c>
      <c r="D100" s="190" t="s">
        <v>128</v>
      </c>
      <c r="E100" s="190">
        <v>1.222</v>
      </c>
      <c r="G100" s="190">
        <v>5</v>
      </c>
      <c r="J100" s="190">
        <v>5384</v>
      </c>
      <c r="K100" s="190">
        <v>-39.799999999999997</v>
      </c>
      <c r="L100" s="190">
        <v>52.248861099999999</v>
      </c>
      <c r="M100" s="190">
        <v>100.593</v>
      </c>
      <c r="P100" s="190">
        <v>99.075999999999993</v>
      </c>
      <c r="R100" s="190">
        <v>1</v>
      </c>
      <c r="S100" s="190">
        <v>1.1267255</v>
      </c>
      <c r="U100" s="190">
        <v>1.07352E-2</v>
      </c>
      <c r="W100" s="190">
        <v>1.0621210000000001</v>
      </c>
      <c r="AB100" s="190" t="s">
        <v>244</v>
      </c>
      <c r="AC100" s="190" t="s">
        <v>339</v>
      </c>
      <c r="AD100" s="190" t="s">
        <v>255</v>
      </c>
      <c r="AE100" s="190" t="s">
        <v>352</v>
      </c>
      <c r="AF100" s="190">
        <v>78</v>
      </c>
    </row>
    <row r="101" spans="1:33" x14ac:dyDescent="0.2">
      <c r="A101" s="190" t="s">
        <v>104</v>
      </c>
      <c r="B101" s="190">
        <v>17</v>
      </c>
      <c r="C101" s="190" t="s">
        <v>127</v>
      </c>
      <c r="D101" s="190" t="s">
        <v>128</v>
      </c>
      <c r="E101" s="190">
        <v>1.222</v>
      </c>
      <c r="G101" s="190">
        <v>6</v>
      </c>
      <c r="J101" s="190">
        <v>5377</v>
      </c>
      <c r="K101" s="190">
        <v>-39.976999999999997</v>
      </c>
      <c r="L101" s="190">
        <v>52.269293599999997</v>
      </c>
      <c r="M101" s="190">
        <v>100.642</v>
      </c>
      <c r="P101" s="190">
        <v>99.123999999999995</v>
      </c>
      <c r="R101" s="190">
        <v>0</v>
      </c>
      <c r="S101" s="190">
        <v>1.1265262</v>
      </c>
      <c r="U101" s="190">
        <v>1.07332E-2</v>
      </c>
      <c r="W101" s="190">
        <v>1.0619270000000001</v>
      </c>
      <c r="AB101" s="190" t="s">
        <v>212</v>
      </c>
      <c r="AC101" s="190" t="s">
        <v>283</v>
      </c>
      <c r="AD101" s="190" t="s">
        <v>258</v>
      </c>
      <c r="AE101" s="190" t="s">
        <v>352</v>
      </c>
      <c r="AF101" s="190">
        <v>78</v>
      </c>
    </row>
    <row r="102" spans="1:33" x14ac:dyDescent="0.2">
      <c r="A102" s="190" t="s">
        <v>104</v>
      </c>
      <c r="B102" s="190">
        <v>18</v>
      </c>
      <c r="C102" s="190" t="s">
        <v>129</v>
      </c>
      <c r="D102" s="190" t="s">
        <v>130</v>
      </c>
      <c r="E102" s="190">
        <v>1.3939999999999999</v>
      </c>
      <c r="G102" s="190">
        <v>1</v>
      </c>
      <c r="H102" s="190">
        <v>5757</v>
      </c>
      <c r="I102" s="190">
        <v>0.11799999999999999</v>
      </c>
      <c r="L102" s="190">
        <v>13.700361600000001</v>
      </c>
      <c r="M102" s="190">
        <v>105.727</v>
      </c>
      <c r="Q102" s="190">
        <v>104.96599999999999</v>
      </c>
      <c r="R102" s="190">
        <v>0</v>
      </c>
      <c r="T102" s="190">
        <v>0.72470120000000005</v>
      </c>
      <c r="V102" s="190">
        <v>3.6786000000000002E-3</v>
      </c>
      <c r="X102" s="190">
        <v>0.36651499999999998</v>
      </c>
      <c r="Y102" s="190" t="s">
        <v>340</v>
      </c>
      <c r="Z102" s="190" t="s">
        <v>299</v>
      </c>
      <c r="AA102" s="190" t="s">
        <v>355</v>
      </c>
      <c r="AE102" s="190" t="s">
        <v>356</v>
      </c>
      <c r="AF102" s="190">
        <v>0</v>
      </c>
      <c r="AG102" s="190">
        <v>4171</v>
      </c>
    </row>
    <row r="103" spans="1:33" x14ac:dyDescent="0.2">
      <c r="A103" s="190" t="s">
        <v>104</v>
      </c>
      <c r="B103" s="190">
        <v>18</v>
      </c>
      <c r="C103" s="190" t="s">
        <v>129</v>
      </c>
      <c r="D103" s="190" t="s">
        <v>130</v>
      </c>
      <c r="E103" s="190">
        <v>1.3939999999999999</v>
      </c>
      <c r="G103" s="190">
        <v>2</v>
      </c>
      <c r="H103" s="190">
        <v>5750</v>
      </c>
      <c r="I103" s="190">
        <v>0</v>
      </c>
      <c r="L103" s="190">
        <v>13.700395</v>
      </c>
      <c r="M103" s="190">
        <v>105.727</v>
      </c>
      <c r="Q103" s="190">
        <v>104.96599999999999</v>
      </c>
      <c r="R103" s="190">
        <v>1</v>
      </c>
      <c r="T103" s="190">
        <v>0.72461600000000004</v>
      </c>
      <c r="V103" s="190">
        <v>3.6782E-3</v>
      </c>
      <c r="X103" s="190">
        <v>0.36647200000000002</v>
      </c>
      <c r="Y103" s="190" t="s">
        <v>195</v>
      </c>
      <c r="Z103" s="190" t="s">
        <v>223</v>
      </c>
      <c r="AA103" s="190" t="s">
        <v>357</v>
      </c>
      <c r="AE103" s="190" t="s">
        <v>356</v>
      </c>
      <c r="AF103" s="190">
        <v>0</v>
      </c>
      <c r="AG103" s="190">
        <v>4166</v>
      </c>
    </row>
    <row r="104" spans="1:33" x14ac:dyDescent="0.2">
      <c r="A104" s="190" t="s">
        <v>104</v>
      </c>
      <c r="B104" s="190">
        <v>18</v>
      </c>
      <c r="C104" s="190" t="s">
        <v>129</v>
      </c>
      <c r="D104" s="190" t="s">
        <v>130</v>
      </c>
      <c r="E104" s="190">
        <v>1.3939999999999999</v>
      </c>
      <c r="F104" s="190" t="s">
        <v>202</v>
      </c>
      <c r="G104" s="190">
        <v>3</v>
      </c>
      <c r="H104" s="190">
        <v>3689</v>
      </c>
      <c r="I104" s="190">
        <v>10.914999999999999</v>
      </c>
      <c r="L104" s="190">
        <v>9.3097340000000006</v>
      </c>
      <c r="M104" s="190">
        <v>71.468000000000004</v>
      </c>
      <c r="Q104" s="190">
        <v>70.948999999999998</v>
      </c>
      <c r="R104" s="190">
        <v>0</v>
      </c>
      <c r="T104" s="190">
        <v>0.73252499999999998</v>
      </c>
      <c r="V104" s="190">
        <v>3.7182999999999999E-3</v>
      </c>
      <c r="X104" s="190">
        <v>0.37045699999999998</v>
      </c>
      <c r="Y104" s="190" t="s">
        <v>246</v>
      </c>
      <c r="Z104" s="190" t="s">
        <v>232</v>
      </c>
      <c r="AA104" s="190" t="s">
        <v>358</v>
      </c>
      <c r="AE104" s="190" t="s">
        <v>356</v>
      </c>
      <c r="AF104" s="190">
        <v>0</v>
      </c>
      <c r="AG104" s="190">
        <v>2703</v>
      </c>
    </row>
    <row r="105" spans="1:33" x14ac:dyDescent="0.2">
      <c r="A105" s="190" t="s">
        <v>104</v>
      </c>
      <c r="B105" s="190">
        <v>18</v>
      </c>
      <c r="C105" s="190" t="s">
        <v>129</v>
      </c>
      <c r="D105" s="190" t="s">
        <v>130</v>
      </c>
      <c r="E105" s="190">
        <v>1.3939999999999999</v>
      </c>
      <c r="F105" s="190" t="s">
        <v>205</v>
      </c>
      <c r="G105" s="190">
        <v>4</v>
      </c>
      <c r="J105" s="190">
        <v>7505</v>
      </c>
      <c r="K105" s="190">
        <v>-22.977</v>
      </c>
      <c r="L105" s="190">
        <v>69.642742200000001</v>
      </c>
      <c r="M105" s="190">
        <v>179.161</v>
      </c>
      <c r="P105" s="190">
        <v>176.4</v>
      </c>
      <c r="R105" s="190">
        <v>0</v>
      </c>
      <c r="S105" s="190">
        <v>1.1464653</v>
      </c>
      <c r="U105" s="190">
        <v>1.09233E-2</v>
      </c>
      <c r="W105" s="190">
        <v>1.0805279999999999</v>
      </c>
      <c r="AB105" s="190" t="s">
        <v>239</v>
      </c>
      <c r="AC105" s="190" t="s">
        <v>228</v>
      </c>
      <c r="AD105" s="190" t="s">
        <v>359</v>
      </c>
      <c r="AE105" s="190" t="s">
        <v>356</v>
      </c>
      <c r="AF105" s="190">
        <v>78</v>
      </c>
    </row>
    <row r="106" spans="1:33" x14ac:dyDescent="0.2">
      <c r="A106" s="190" t="s">
        <v>104</v>
      </c>
      <c r="B106" s="190">
        <v>18</v>
      </c>
      <c r="C106" s="190" t="s">
        <v>129</v>
      </c>
      <c r="D106" s="190" t="s">
        <v>130</v>
      </c>
      <c r="E106" s="190">
        <v>1.3939999999999999</v>
      </c>
      <c r="G106" s="190">
        <v>5</v>
      </c>
      <c r="J106" s="190">
        <v>5390</v>
      </c>
      <c r="K106" s="190">
        <v>-39.799999999999997</v>
      </c>
      <c r="L106" s="190">
        <v>45.838769300000003</v>
      </c>
      <c r="M106" s="190">
        <v>100.69199999999999</v>
      </c>
      <c r="P106" s="190">
        <v>99.174000000000007</v>
      </c>
      <c r="R106" s="190">
        <v>1</v>
      </c>
      <c r="S106" s="190">
        <v>1.1266598000000001</v>
      </c>
      <c r="U106" s="190">
        <v>1.07352E-2</v>
      </c>
      <c r="W106" s="190">
        <v>1.0621210000000001</v>
      </c>
      <c r="AB106" s="190" t="s">
        <v>339</v>
      </c>
      <c r="AC106" s="190" t="s">
        <v>229</v>
      </c>
      <c r="AD106" s="190" t="s">
        <v>339</v>
      </c>
      <c r="AE106" s="190" t="s">
        <v>356</v>
      </c>
      <c r="AF106" s="190">
        <v>78</v>
      </c>
    </row>
    <row r="107" spans="1:33" x14ac:dyDescent="0.2">
      <c r="A107" s="190" t="s">
        <v>104</v>
      </c>
      <c r="B107" s="190">
        <v>18</v>
      </c>
      <c r="C107" s="190" t="s">
        <v>129</v>
      </c>
      <c r="D107" s="190" t="s">
        <v>130</v>
      </c>
      <c r="E107" s="190">
        <v>1.3939999999999999</v>
      </c>
      <c r="G107" s="190">
        <v>6</v>
      </c>
      <c r="J107" s="190">
        <v>5386</v>
      </c>
      <c r="K107" s="190">
        <v>-39.963000000000001</v>
      </c>
      <c r="L107" s="190">
        <v>45.873346900000001</v>
      </c>
      <c r="M107" s="190">
        <v>100.786</v>
      </c>
      <c r="P107" s="190">
        <v>99.266000000000005</v>
      </c>
      <c r="R107" s="190">
        <v>0</v>
      </c>
      <c r="S107" s="190">
        <v>1.1264755</v>
      </c>
      <c r="U107" s="190">
        <v>1.0733400000000001E-2</v>
      </c>
      <c r="W107" s="190">
        <v>1.0619419999999999</v>
      </c>
      <c r="AB107" s="190" t="s">
        <v>258</v>
      </c>
      <c r="AC107" s="190" t="s">
        <v>345</v>
      </c>
      <c r="AD107" s="190" t="s">
        <v>322</v>
      </c>
      <c r="AE107" s="190" t="s">
        <v>356</v>
      </c>
      <c r="AF107" s="190">
        <v>78</v>
      </c>
    </row>
    <row r="108" spans="1:33" x14ac:dyDescent="0.2">
      <c r="A108" s="190" t="s">
        <v>104</v>
      </c>
      <c r="B108" s="190">
        <v>19</v>
      </c>
      <c r="C108" s="190" t="s">
        <v>98</v>
      </c>
      <c r="D108" s="190" t="s">
        <v>148</v>
      </c>
      <c r="E108" s="190">
        <v>0.82499999999999996</v>
      </c>
      <c r="G108" s="190">
        <v>1</v>
      </c>
      <c r="H108" s="190">
        <v>5749</v>
      </c>
      <c r="I108" s="190">
        <v>8.8999999999999996E-2</v>
      </c>
      <c r="L108" s="190">
        <v>23.1417948</v>
      </c>
      <c r="M108" s="190">
        <v>105.691</v>
      </c>
      <c r="Q108" s="190">
        <v>104.931</v>
      </c>
      <c r="R108" s="190">
        <v>0</v>
      </c>
      <c r="T108" s="190">
        <v>0.72467349999999997</v>
      </c>
      <c r="V108" s="190">
        <v>3.6784999999999999E-3</v>
      </c>
      <c r="X108" s="190">
        <v>0.366504</v>
      </c>
      <c r="Y108" s="190" t="s">
        <v>260</v>
      </c>
      <c r="Z108" s="190" t="s">
        <v>293</v>
      </c>
      <c r="AA108" s="190" t="s">
        <v>360</v>
      </c>
      <c r="AE108" s="190" t="s">
        <v>361</v>
      </c>
      <c r="AF108" s="190">
        <v>0</v>
      </c>
      <c r="AG108" s="190">
        <v>4165</v>
      </c>
    </row>
    <row r="109" spans="1:33" x14ac:dyDescent="0.2">
      <c r="A109" s="190" t="s">
        <v>104</v>
      </c>
      <c r="B109" s="190">
        <v>19</v>
      </c>
      <c r="C109" s="190" t="s">
        <v>98</v>
      </c>
      <c r="D109" s="190" t="s">
        <v>148</v>
      </c>
      <c r="E109" s="190">
        <v>0.82499999999999996</v>
      </c>
      <c r="G109" s="190">
        <v>2</v>
      </c>
      <c r="H109" s="190">
        <v>5759</v>
      </c>
      <c r="I109" s="190">
        <v>0</v>
      </c>
      <c r="L109" s="190">
        <v>23.1876587</v>
      </c>
      <c r="M109" s="190">
        <v>105.904</v>
      </c>
      <c r="Q109" s="190">
        <v>105.142</v>
      </c>
      <c r="R109" s="190">
        <v>1</v>
      </c>
      <c r="T109" s="190">
        <v>0.72460930000000001</v>
      </c>
      <c r="V109" s="190">
        <v>3.6782E-3</v>
      </c>
      <c r="X109" s="190">
        <v>0.36647200000000002</v>
      </c>
      <c r="Y109" s="190" t="s">
        <v>203</v>
      </c>
      <c r="Z109" s="190" t="s">
        <v>216</v>
      </c>
      <c r="AA109" s="190" t="s">
        <v>362</v>
      </c>
      <c r="AE109" s="190" t="s">
        <v>361</v>
      </c>
      <c r="AF109" s="190">
        <v>0</v>
      </c>
      <c r="AG109" s="190">
        <v>4173</v>
      </c>
    </row>
    <row r="110" spans="1:33" x14ac:dyDescent="0.2">
      <c r="A110" s="190" t="s">
        <v>104</v>
      </c>
      <c r="B110" s="190">
        <v>19</v>
      </c>
      <c r="C110" s="190" t="s">
        <v>98</v>
      </c>
      <c r="D110" s="190" t="s">
        <v>148</v>
      </c>
      <c r="E110" s="190">
        <v>0.82499999999999996</v>
      </c>
      <c r="F110" s="190" t="s">
        <v>202</v>
      </c>
      <c r="G110" s="190">
        <v>3</v>
      </c>
      <c r="H110" s="190">
        <v>2219</v>
      </c>
      <c r="I110" s="190">
        <v>-1.897</v>
      </c>
      <c r="L110" s="190">
        <v>9.5862806000000003</v>
      </c>
      <c r="M110" s="190">
        <v>43.366999999999997</v>
      </c>
      <c r="Q110" s="190">
        <v>43.055999999999997</v>
      </c>
      <c r="R110" s="190">
        <v>0</v>
      </c>
      <c r="T110" s="190">
        <v>0.72323459999999995</v>
      </c>
      <c r="V110" s="190">
        <v>3.6711999999999999E-3</v>
      </c>
      <c r="X110" s="190">
        <v>0.36577900000000002</v>
      </c>
      <c r="Y110" s="190" t="s">
        <v>260</v>
      </c>
      <c r="Z110" s="190" t="s">
        <v>290</v>
      </c>
      <c r="AA110" s="190" t="s">
        <v>363</v>
      </c>
      <c r="AE110" s="190" t="s">
        <v>361</v>
      </c>
      <c r="AF110" s="190">
        <v>0</v>
      </c>
      <c r="AG110" s="190">
        <v>1606</v>
      </c>
    </row>
    <row r="111" spans="1:33" x14ac:dyDescent="0.2">
      <c r="A111" s="190" t="s">
        <v>104</v>
      </c>
      <c r="B111" s="190">
        <v>19</v>
      </c>
      <c r="C111" s="190" t="s">
        <v>98</v>
      </c>
      <c r="D111" s="190" t="s">
        <v>148</v>
      </c>
      <c r="E111" s="190">
        <v>0.82499999999999996</v>
      </c>
      <c r="F111" s="190" t="s">
        <v>205</v>
      </c>
      <c r="G111" s="190">
        <v>4</v>
      </c>
      <c r="J111" s="190">
        <v>4885</v>
      </c>
      <c r="K111" s="190">
        <v>-19.062000000000001</v>
      </c>
      <c r="L111" s="190">
        <v>84.729011600000007</v>
      </c>
      <c r="M111" s="190">
        <v>112.66200000000001</v>
      </c>
      <c r="P111" s="190">
        <v>110.919</v>
      </c>
      <c r="R111" s="190">
        <v>0</v>
      </c>
      <c r="S111" s="190">
        <v>1.1509387</v>
      </c>
      <c r="U111" s="190">
        <v>1.09671E-2</v>
      </c>
      <c r="W111" s="190">
        <v>1.084811</v>
      </c>
      <c r="AB111" s="190" t="s">
        <v>239</v>
      </c>
      <c r="AC111" s="190" t="s">
        <v>241</v>
      </c>
      <c r="AD111" s="190" t="s">
        <v>225</v>
      </c>
      <c r="AE111" s="190" t="s">
        <v>361</v>
      </c>
      <c r="AF111" s="190">
        <v>78</v>
      </c>
    </row>
    <row r="112" spans="1:33" x14ac:dyDescent="0.2">
      <c r="A112" s="190" t="s">
        <v>104</v>
      </c>
      <c r="B112" s="190">
        <v>19</v>
      </c>
      <c r="C112" s="190" t="s">
        <v>98</v>
      </c>
      <c r="D112" s="190" t="s">
        <v>148</v>
      </c>
      <c r="E112" s="190">
        <v>0.82499999999999996</v>
      </c>
      <c r="G112" s="190">
        <v>5</v>
      </c>
      <c r="J112" s="190">
        <v>5389</v>
      </c>
      <c r="K112" s="190">
        <v>-39.799999999999997</v>
      </c>
      <c r="L112" s="190">
        <v>77.464323199999995</v>
      </c>
      <c r="M112" s="190">
        <v>100.71</v>
      </c>
      <c r="P112" s="190">
        <v>99.191000000000003</v>
      </c>
      <c r="R112" s="190">
        <v>1</v>
      </c>
      <c r="S112" s="190">
        <v>1.1267113</v>
      </c>
      <c r="U112" s="190">
        <v>1.07352E-2</v>
      </c>
      <c r="W112" s="190">
        <v>1.0621210000000001</v>
      </c>
      <c r="AB112" s="190" t="s">
        <v>254</v>
      </c>
      <c r="AC112" s="190" t="s">
        <v>244</v>
      </c>
      <c r="AD112" s="190" t="s">
        <v>208</v>
      </c>
      <c r="AE112" s="190" t="s">
        <v>361</v>
      </c>
      <c r="AF112" s="190">
        <v>78</v>
      </c>
    </row>
    <row r="113" spans="1:33" x14ac:dyDescent="0.2">
      <c r="A113" s="190" t="s">
        <v>104</v>
      </c>
      <c r="B113" s="190">
        <v>19</v>
      </c>
      <c r="C113" s="190" t="s">
        <v>98</v>
      </c>
      <c r="D113" s="190" t="s">
        <v>148</v>
      </c>
      <c r="E113" s="190">
        <v>0.82499999999999996</v>
      </c>
      <c r="G113" s="190">
        <v>6</v>
      </c>
      <c r="J113" s="190">
        <v>5388</v>
      </c>
      <c r="K113" s="190">
        <v>-40.021000000000001</v>
      </c>
      <c r="L113" s="190">
        <v>77.533208599999995</v>
      </c>
      <c r="M113" s="190">
        <v>100.82</v>
      </c>
      <c r="P113" s="190">
        <v>99.3</v>
      </c>
      <c r="R113" s="190">
        <v>0</v>
      </c>
      <c r="S113" s="190">
        <v>1.1264623</v>
      </c>
      <c r="U113" s="190">
        <v>1.0732800000000001E-2</v>
      </c>
      <c r="W113" s="190">
        <v>1.061879</v>
      </c>
      <c r="AB113" s="190" t="s">
        <v>229</v>
      </c>
      <c r="AC113" s="190" t="s">
        <v>230</v>
      </c>
      <c r="AD113" s="190" t="s">
        <v>212</v>
      </c>
      <c r="AE113" s="190" t="s">
        <v>361</v>
      </c>
      <c r="AF113" s="190">
        <v>78</v>
      </c>
    </row>
    <row r="114" spans="1:33" x14ac:dyDescent="0.2">
      <c r="A114" s="190" t="s">
        <v>104</v>
      </c>
      <c r="B114" s="190">
        <v>20</v>
      </c>
      <c r="C114" s="190" t="s">
        <v>99</v>
      </c>
      <c r="D114" s="190" t="s">
        <v>148</v>
      </c>
      <c r="E114" s="190">
        <v>0.76100000000000001</v>
      </c>
      <c r="G114" s="190">
        <v>1</v>
      </c>
      <c r="H114" s="190">
        <v>5754</v>
      </c>
      <c r="I114" s="190">
        <v>0.12</v>
      </c>
      <c r="L114" s="190">
        <v>25.1128863</v>
      </c>
      <c r="M114" s="190">
        <v>105.798</v>
      </c>
      <c r="Q114" s="190">
        <v>105.036</v>
      </c>
      <c r="R114" s="190">
        <v>0</v>
      </c>
      <c r="T114" s="190">
        <v>0.72467239999999999</v>
      </c>
      <c r="V114" s="190">
        <v>3.6786000000000002E-3</v>
      </c>
      <c r="X114" s="190">
        <v>0.36651600000000001</v>
      </c>
      <c r="Y114" s="190" t="s">
        <v>219</v>
      </c>
      <c r="Z114" s="190" t="s">
        <v>232</v>
      </c>
      <c r="AA114" s="190" t="s">
        <v>364</v>
      </c>
      <c r="AE114" s="190" t="s">
        <v>365</v>
      </c>
      <c r="AF114" s="190">
        <v>0</v>
      </c>
      <c r="AG114" s="190">
        <v>4169</v>
      </c>
    </row>
    <row r="115" spans="1:33" x14ac:dyDescent="0.2">
      <c r="A115" s="190" t="s">
        <v>104</v>
      </c>
      <c r="B115" s="190">
        <v>20</v>
      </c>
      <c r="C115" s="190" t="s">
        <v>99</v>
      </c>
      <c r="D115" s="190" t="s">
        <v>148</v>
      </c>
      <c r="E115" s="190">
        <v>0.76100000000000001</v>
      </c>
      <c r="G115" s="190">
        <v>2</v>
      </c>
      <c r="H115" s="190">
        <v>5769</v>
      </c>
      <c r="I115" s="190">
        <v>0</v>
      </c>
      <c r="L115" s="190">
        <v>25.121466300000002</v>
      </c>
      <c r="M115" s="190">
        <v>105.834</v>
      </c>
      <c r="Q115" s="190">
        <v>105.07299999999999</v>
      </c>
      <c r="R115" s="190">
        <v>1</v>
      </c>
      <c r="T115" s="190">
        <v>0.7245857</v>
      </c>
      <c r="V115" s="190">
        <v>3.6782E-3</v>
      </c>
      <c r="X115" s="190">
        <v>0.36647200000000002</v>
      </c>
      <c r="Y115" s="190" t="s">
        <v>199</v>
      </c>
      <c r="Z115" s="190" t="s">
        <v>235</v>
      </c>
      <c r="AA115" s="190" t="s">
        <v>366</v>
      </c>
      <c r="AE115" s="190" t="s">
        <v>365</v>
      </c>
      <c r="AF115" s="190">
        <v>0</v>
      </c>
      <c r="AG115" s="190">
        <v>4180</v>
      </c>
    </row>
    <row r="116" spans="1:33" x14ac:dyDescent="0.2">
      <c r="A116" s="190" t="s">
        <v>104</v>
      </c>
      <c r="B116" s="190">
        <v>20</v>
      </c>
      <c r="C116" s="190" t="s">
        <v>99</v>
      </c>
      <c r="D116" s="190" t="s">
        <v>148</v>
      </c>
      <c r="E116" s="190">
        <v>0.76100000000000001</v>
      </c>
      <c r="F116" s="190" t="s">
        <v>202</v>
      </c>
      <c r="G116" s="190">
        <v>3</v>
      </c>
      <c r="H116" s="190">
        <v>2025</v>
      </c>
      <c r="I116" s="190">
        <v>-1.913</v>
      </c>
      <c r="L116" s="190">
        <v>9.5103945999999997</v>
      </c>
      <c r="M116" s="190">
        <v>39.664000000000001</v>
      </c>
      <c r="Q116" s="190">
        <v>39.378999999999998</v>
      </c>
      <c r="R116" s="190">
        <v>0</v>
      </c>
      <c r="T116" s="190">
        <v>0.72319940000000005</v>
      </c>
      <c r="V116" s="190">
        <v>3.6711999999999999E-3</v>
      </c>
      <c r="X116" s="190">
        <v>0.36577300000000001</v>
      </c>
      <c r="Y116" s="190" t="s">
        <v>302</v>
      </c>
      <c r="Z116" s="190" t="s">
        <v>237</v>
      </c>
      <c r="AA116" s="190" t="s">
        <v>367</v>
      </c>
      <c r="AE116" s="190" t="s">
        <v>365</v>
      </c>
      <c r="AF116" s="190">
        <v>0</v>
      </c>
      <c r="AG116" s="190">
        <v>1465</v>
      </c>
    </row>
    <row r="117" spans="1:33" x14ac:dyDescent="0.2">
      <c r="A117" s="190" t="s">
        <v>104</v>
      </c>
      <c r="B117" s="190">
        <v>20</v>
      </c>
      <c r="C117" s="190" t="s">
        <v>99</v>
      </c>
      <c r="D117" s="190" t="s">
        <v>148</v>
      </c>
      <c r="E117" s="190">
        <v>0.76100000000000001</v>
      </c>
      <c r="F117" s="190" t="s">
        <v>205</v>
      </c>
      <c r="G117" s="190">
        <v>4</v>
      </c>
      <c r="J117" s="190">
        <v>4491</v>
      </c>
      <c r="K117" s="190">
        <v>-19.042999999999999</v>
      </c>
      <c r="L117" s="190">
        <v>85.707528800000006</v>
      </c>
      <c r="M117" s="190">
        <v>103.276</v>
      </c>
      <c r="P117" s="190">
        <v>101.678</v>
      </c>
      <c r="R117" s="190">
        <v>0</v>
      </c>
      <c r="S117" s="190">
        <v>1.1509583999999999</v>
      </c>
      <c r="U117" s="190">
        <v>1.0967299999999999E-2</v>
      </c>
      <c r="W117" s="190">
        <v>1.084832</v>
      </c>
      <c r="AB117" s="190" t="s">
        <v>239</v>
      </c>
      <c r="AC117" s="190" t="s">
        <v>228</v>
      </c>
      <c r="AD117" s="190" t="s">
        <v>206</v>
      </c>
      <c r="AE117" s="190" t="s">
        <v>365</v>
      </c>
      <c r="AF117" s="190">
        <v>78</v>
      </c>
    </row>
    <row r="118" spans="1:33" x14ac:dyDescent="0.2">
      <c r="A118" s="190" t="s">
        <v>104</v>
      </c>
      <c r="B118" s="190">
        <v>20</v>
      </c>
      <c r="C118" s="190" t="s">
        <v>99</v>
      </c>
      <c r="D118" s="190" t="s">
        <v>148</v>
      </c>
      <c r="E118" s="190">
        <v>0.76100000000000001</v>
      </c>
      <c r="G118" s="190">
        <v>5</v>
      </c>
      <c r="J118" s="190">
        <v>5394</v>
      </c>
      <c r="K118" s="190">
        <v>-39.799999999999997</v>
      </c>
      <c r="L118" s="190">
        <v>84.0642943</v>
      </c>
      <c r="M118" s="190">
        <v>100.83499999999999</v>
      </c>
      <c r="P118" s="190">
        <v>99.314999999999998</v>
      </c>
      <c r="R118" s="190">
        <v>1</v>
      </c>
      <c r="S118" s="190">
        <v>1.1267081999999999</v>
      </c>
      <c r="U118" s="190">
        <v>1.07352E-2</v>
      </c>
      <c r="W118" s="190">
        <v>1.0621210000000001</v>
      </c>
      <c r="AB118" s="190" t="s">
        <v>209</v>
      </c>
      <c r="AC118" s="190" t="s">
        <v>227</v>
      </c>
      <c r="AD118" s="190" t="s">
        <v>256</v>
      </c>
      <c r="AE118" s="190" t="s">
        <v>365</v>
      </c>
      <c r="AF118" s="190">
        <v>78</v>
      </c>
    </row>
    <row r="119" spans="1:33" x14ac:dyDescent="0.2">
      <c r="A119" s="190" t="s">
        <v>104</v>
      </c>
      <c r="B119" s="190">
        <v>20</v>
      </c>
      <c r="C119" s="190" t="s">
        <v>99</v>
      </c>
      <c r="D119" s="190" t="s">
        <v>148</v>
      </c>
      <c r="E119" s="190">
        <v>0.76100000000000001</v>
      </c>
      <c r="G119" s="190">
        <v>6</v>
      </c>
      <c r="J119" s="190">
        <v>5387</v>
      </c>
      <c r="K119" s="190">
        <v>-40.015000000000001</v>
      </c>
      <c r="L119" s="190">
        <v>84.0876181</v>
      </c>
      <c r="M119" s="190">
        <v>100.87</v>
      </c>
      <c r="P119" s="190">
        <v>99.349000000000004</v>
      </c>
      <c r="R119" s="190">
        <v>0</v>
      </c>
      <c r="S119" s="190">
        <v>1.1264645</v>
      </c>
      <c r="U119" s="190">
        <v>1.0732800000000001E-2</v>
      </c>
      <c r="W119" s="190">
        <v>1.061885</v>
      </c>
      <c r="AB119" s="190" t="s">
        <v>211</v>
      </c>
      <c r="AC119" s="190" t="s">
        <v>212</v>
      </c>
      <c r="AD119" s="190" t="s">
        <v>257</v>
      </c>
      <c r="AE119" s="190" t="s">
        <v>365</v>
      </c>
      <c r="AF119" s="190">
        <v>78</v>
      </c>
    </row>
    <row r="120" spans="1:33" x14ac:dyDescent="0.2">
      <c r="A120" s="190" t="s">
        <v>104</v>
      </c>
      <c r="B120" s="190">
        <v>21</v>
      </c>
      <c r="C120" s="190" t="s">
        <v>102</v>
      </c>
      <c r="D120" s="190" t="s">
        <v>149</v>
      </c>
      <c r="E120" s="190">
        <v>0.752</v>
      </c>
      <c r="G120" s="190">
        <v>1</v>
      </c>
      <c r="H120" s="190">
        <v>5756</v>
      </c>
      <c r="I120" s="190">
        <v>9.9000000000000005E-2</v>
      </c>
      <c r="L120" s="190">
        <v>25.386413300000001</v>
      </c>
      <c r="M120" s="190">
        <v>105.68300000000001</v>
      </c>
      <c r="Q120" s="190">
        <v>104.923</v>
      </c>
      <c r="R120" s="190">
        <v>0</v>
      </c>
      <c r="T120" s="190">
        <v>0.72465089999999999</v>
      </c>
      <c r="V120" s="190">
        <v>3.6786000000000002E-3</v>
      </c>
      <c r="X120" s="190">
        <v>0.366508</v>
      </c>
      <c r="Y120" s="190" t="s">
        <v>219</v>
      </c>
      <c r="Z120" s="190" t="s">
        <v>216</v>
      </c>
      <c r="AA120" s="190" t="s">
        <v>368</v>
      </c>
      <c r="AE120" s="190" t="s">
        <v>369</v>
      </c>
      <c r="AF120" s="190">
        <v>0</v>
      </c>
      <c r="AG120" s="190">
        <v>4170</v>
      </c>
    </row>
    <row r="121" spans="1:33" x14ac:dyDescent="0.2">
      <c r="A121" s="190" t="s">
        <v>104</v>
      </c>
      <c r="B121" s="190">
        <v>21</v>
      </c>
      <c r="C121" s="190" t="s">
        <v>102</v>
      </c>
      <c r="D121" s="190" t="s">
        <v>149</v>
      </c>
      <c r="E121" s="190">
        <v>0.752</v>
      </c>
      <c r="G121" s="190">
        <v>2</v>
      </c>
      <c r="H121" s="190">
        <v>5764</v>
      </c>
      <c r="I121" s="190">
        <v>0</v>
      </c>
      <c r="L121" s="190">
        <v>25.420694300000001</v>
      </c>
      <c r="M121" s="190">
        <v>105.828</v>
      </c>
      <c r="Q121" s="190">
        <v>105.06699999999999</v>
      </c>
      <c r="R121" s="190">
        <v>1</v>
      </c>
      <c r="T121" s="190">
        <v>0.72457899999999997</v>
      </c>
      <c r="V121" s="190">
        <v>3.6782E-3</v>
      </c>
      <c r="X121" s="190">
        <v>0.36647200000000002</v>
      </c>
      <c r="Y121" s="190" t="s">
        <v>370</v>
      </c>
      <c r="Z121" s="190" t="s">
        <v>220</v>
      </c>
      <c r="AA121" s="190" t="s">
        <v>371</v>
      </c>
      <c r="AE121" s="190" t="s">
        <v>369</v>
      </c>
      <c r="AF121" s="190">
        <v>0</v>
      </c>
      <c r="AG121" s="190">
        <v>4176</v>
      </c>
    </row>
    <row r="122" spans="1:33" x14ac:dyDescent="0.2">
      <c r="A122" s="190" t="s">
        <v>104</v>
      </c>
      <c r="B122" s="190">
        <v>21</v>
      </c>
      <c r="C122" s="190" t="s">
        <v>102</v>
      </c>
      <c r="D122" s="190" t="s">
        <v>149</v>
      </c>
      <c r="E122" s="190">
        <v>0.752</v>
      </c>
      <c r="F122" s="190" t="s">
        <v>202</v>
      </c>
      <c r="G122" s="190">
        <v>3</v>
      </c>
      <c r="H122" s="190">
        <v>2198</v>
      </c>
      <c r="I122" s="190">
        <v>30.707000000000001</v>
      </c>
      <c r="L122" s="190">
        <v>10.440903499999999</v>
      </c>
      <c r="M122" s="190">
        <v>43.052</v>
      </c>
      <c r="Q122" s="190">
        <v>42.732999999999997</v>
      </c>
      <c r="R122" s="190">
        <v>0</v>
      </c>
      <c r="T122" s="190">
        <v>0.74682879999999996</v>
      </c>
      <c r="V122" s="190">
        <v>3.7910999999999999E-3</v>
      </c>
      <c r="X122" s="190">
        <v>0.37768299999999999</v>
      </c>
      <c r="Y122" s="190" t="s">
        <v>302</v>
      </c>
      <c r="Z122" s="190" t="s">
        <v>223</v>
      </c>
      <c r="AA122" s="190" t="s">
        <v>372</v>
      </c>
      <c r="AE122" s="190" t="s">
        <v>369</v>
      </c>
      <c r="AF122" s="190">
        <v>0</v>
      </c>
      <c r="AG122" s="190">
        <v>1643</v>
      </c>
    </row>
    <row r="123" spans="1:33" x14ac:dyDescent="0.2">
      <c r="A123" s="190" t="s">
        <v>104</v>
      </c>
      <c r="B123" s="190">
        <v>21</v>
      </c>
      <c r="C123" s="190" t="s">
        <v>102</v>
      </c>
      <c r="D123" s="190" t="s">
        <v>149</v>
      </c>
      <c r="E123" s="190">
        <v>0.752</v>
      </c>
      <c r="F123" s="190" t="s">
        <v>205</v>
      </c>
      <c r="G123" s="190">
        <v>4</v>
      </c>
      <c r="J123" s="190">
        <v>4816</v>
      </c>
      <c r="K123" s="190">
        <v>33.64</v>
      </c>
      <c r="L123" s="190">
        <v>92.114440299999998</v>
      </c>
      <c r="M123" s="190">
        <v>111.37</v>
      </c>
      <c r="P123" s="190">
        <v>109.586</v>
      </c>
      <c r="R123" s="190">
        <v>0</v>
      </c>
      <c r="S123" s="190">
        <v>1.2083587</v>
      </c>
      <c r="U123" s="190">
        <v>1.15563E-2</v>
      </c>
      <c r="W123" s="190">
        <v>1.142428</v>
      </c>
      <c r="AB123" s="190" t="s">
        <v>239</v>
      </c>
      <c r="AC123" s="190" t="s">
        <v>228</v>
      </c>
      <c r="AD123" s="190" t="s">
        <v>206</v>
      </c>
      <c r="AE123" s="190" t="s">
        <v>369</v>
      </c>
      <c r="AF123" s="190">
        <v>78</v>
      </c>
    </row>
    <row r="124" spans="1:33" x14ac:dyDescent="0.2">
      <c r="A124" s="190" t="s">
        <v>104</v>
      </c>
      <c r="B124" s="190">
        <v>21</v>
      </c>
      <c r="C124" s="190" t="s">
        <v>102</v>
      </c>
      <c r="D124" s="190" t="s">
        <v>149</v>
      </c>
      <c r="E124" s="190">
        <v>0.752</v>
      </c>
      <c r="G124" s="190">
        <v>5</v>
      </c>
      <c r="J124" s="190">
        <v>5394</v>
      </c>
      <c r="K124" s="190">
        <v>-39.799999999999997</v>
      </c>
      <c r="L124" s="190">
        <v>85.000903199999996</v>
      </c>
      <c r="M124" s="190">
        <v>100.73399999999999</v>
      </c>
      <c r="P124" s="190">
        <v>99.215000000000003</v>
      </c>
      <c r="R124" s="190">
        <v>1</v>
      </c>
      <c r="S124" s="190">
        <v>1.1266342</v>
      </c>
      <c r="U124" s="190">
        <v>1.07352E-2</v>
      </c>
      <c r="W124" s="190">
        <v>1.0621210000000001</v>
      </c>
      <c r="AB124" s="190" t="s">
        <v>254</v>
      </c>
      <c r="AC124" s="190" t="s">
        <v>255</v>
      </c>
      <c r="AD124" s="190" t="s">
        <v>256</v>
      </c>
      <c r="AE124" s="190" t="s">
        <v>369</v>
      </c>
      <c r="AF124" s="190">
        <v>78</v>
      </c>
    </row>
    <row r="125" spans="1:33" x14ac:dyDescent="0.2">
      <c r="A125" s="190" t="s">
        <v>104</v>
      </c>
      <c r="B125" s="190">
        <v>21</v>
      </c>
      <c r="C125" s="190" t="s">
        <v>102</v>
      </c>
      <c r="D125" s="190" t="s">
        <v>149</v>
      </c>
      <c r="E125" s="190">
        <v>0.752</v>
      </c>
      <c r="G125" s="190">
        <v>6</v>
      </c>
      <c r="J125" s="190">
        <v>5393</v>
      </c>
      <c r="K125" s="190">
        <v>-40.006999999999998</v>
      </c>
      <c r="L125" s="190">
        <v>85.120927600000002</v>
      </c>
      <c r="M125" s="190">
        <v>100.90900000000001</v>
      </c>
      <c r="P125" s="190">
        <v>99.388000000000005</v>
      </c>
      <c r="R125" s="190">
        <v>0</v>
      </c>
      <c r="S125" s="190">
        <v>1.1263989000000001</v>
      </c>
      <c r="U125" s="190">
        <v>1.07329E-2</v>
      </c>
      <c r="W125" s="190">
        <v>1.0618939999999999</v>
      </c>
      <c r="AB125" s="190" t="s">
        <v>211</v>
      </c>
      <c r="AC125" s="190" t="s">
        <v>230</v>
      </c>
      <c r="AD125" s="190" t="s">
        <v>257</v>
      </c>
      <c r="AE125" s="190" t="s">
        <v>369</v>
      </c>
      <c r="AF125" s="190">
        <v>78</v>
      </c>
    </row>
    <row r="126" spans="1:33" x14ac:dyDescent="0.2">
      <c r="A126" s="190" t="s">
        <v>104</v>
      </c>
      <c r="B126" s="190">
        <v>22</v>
      </c>
      <c r="C126" s="190" t="s">
        <v>103</v>
      </c>
      <c r="D126" s="190" t="s">
        <v>149</v>
      </c>
      <c r="E126" s="190">
        <v>0.74099999999999999</v>
      </c>
      <c r="G126" s="190">
        <v>1</v>
      </c>
      <c r="H126" s="190">
        <v>5761</v>
      </c>
      <c r="I126" s="190">
        <v>0.104</v>
      </c>
      <c r="L126" s="190">
        <v>25.7658223</v>
      </c>
      <c r="M126" s="190">
        <v>105.694</v>
      </c>
      <c r="Q126" s="190">
        <v>104.93300000000001</v>
      </c>
      <c r="R126" s="190">
        <v>0</v>
      </c>
      <c r="T126" s="190">
        <v>0.72464079999999997</v>
      </c>
      <c r="V126" s="190">
        <v>3.6786000000000002E-3</v>
      </c>
      <c r="X126" s="190">
        <v>0.36651</v>
      </c>
      <c r="Y126" s="190" t="s">
        <v>302</v>
      </c>
      <c r="Z126" s="190" t="s">
        <v>232</v>
      </c>
      <c r="AA126" s="190" t="s">
        <v>373</v>
      </c>
      <c r="AE126" s="190" t="s">
        <v>374</v>
      </c>
      <c r="AF126" s="190">
        <v>0</v>
      </c>
      <c r="AG126" s="190">
        <v>4174</v>
      </c>
    </row>
    <row r="127" spans="1:33" x14ac:dyDescent="0.2">
      <c r="A127" s="190" t="s">
        <v>104</v>
      </c>
      <c r="B127" s="190">
        <v>22</v>
      </c>
      <c r="C127" s="190" t="s">
        <v>103</v>
      </c>
      <c r="D127" s="190" t="s">
        <v>149</v>
      </c>
      <c r="E127" s="190">
        <v>0.74099999999999999</v>
      </c>
      <c r="G127" s="190">
        <v>2</v>
      </c>
      <c r="H127" s="190">
        <v>5762</v>
      </c>
      <c r="I127" s="190">
        <v>0</v>
      </c>
      <c r="L127" s="190">
        <v>25.805456299999999</v>
      </c>
      <c r="M127" s="190">
        <v>105.85899999999999</v>
      </c>
      <c r="Q127" s="190">
        <v>105.098</v>
      </c>
      <c r="R127" s="190">
        <v>1</v>
      </c>
      <c r="T127" s="190">
        <v>0.72456529999999997</v>
      </c>
      <c r="V127" s="190">
        <v>3.6782E-3</v>
      </c>
      <c r="X127" s="190">
        <v>0.36647200000000002</v>
      </c>
      <c r="Y127" s="190" t="s">
        <v>370</v>
      </c>
      <c r="Z127" s="190" t="s">
        <v>220</v>
      </c>
      <c r="AA127" s="190" t="s">
        <v>375</v>
      </c>
      <c r="AE127" s="190" t="s">
        <v>374</v>
      </c>
      <c r="AF127" s="190">
        <v>0</v>
      </c>
      <c r="AG127" s="190">
        <v>4174</v>
      </c>
    </row>
    <row r="128" spans="1:33" x14ac:dyDescent="0.2">
      <c r="A128" s="190" t="s">
        <v>104</v>
      </c>
      <c r="B128" s="190">
        <v>22</v>
      </c>
      <c r="C128" s="190" t="s">
        <v>103</v>
      </c>
      <c r="D128" s="190" t="s">
        <v>149</v>
      </c>
      <c r="E128" s="190">
        <v>0.74099999999999999</v>
      </c>
      <c r="F128" s="190" t="s">
        <v>202</v>
      </c>
      <c r="G128" s="190">
        <v>3</v>
      </c>
      <c r="H128" s="190">
        <v>2151</v>
      </c>
      <c r="I128" s="190">
        <v>30.582999999999998</v>
      </c>
      <c r="L128" s="190">
        <v>10.3553224</v>
      </c>
      <c r="M128" s="190">
        <v>42.067999999999998</v>
      </c>
      <c r="Q128" s="190">
        <v>41.756</v>
      </c>
      <c r="R128" s="190">
        <v>0</v>
      </c>
      <c r="T128" s="190">
        <v>0.74672430000000001</v>
      </c>
      <c r="V128" s="190">
        <v>3.7907000000000001E-3</v>
      </c>
      <c r="X128" s="190">
        <v>0.377637</v>
      </c>
      <c r="Y128" s="190" t="s">
        <v>302</v>
      </c>
      <c r="Z128" s="190" t="s">
        <v>223</v>
      </c>
      <c r="AA128" s="190" t="s">
        <v>376</v>
      </c>
      <c r="AE128" s="190" t="s">
        <v>374</v>
      </c>
      <c r="AF128" s="190">
        <v>0</v>
      </c>
      <c r="AG128" s="190">
        <v>1607</v>
      </c>
    </row>
    <row r="129" spans="1:33" x14ac:dyDescent="0.2">
      <c r="A129" s="190" t="s">
        <v>104</v>
      </c>
      <c r="B129" s="190">
        <v>22</v>
      </c>
      <c r="C129" s="190" t="s">
        <v>103</v>
      </c>
      <c r="D129" s="190" t="s">
        <v>149</v>
      </c>
      <c r="E129" s="190">
        <v>0.74099999999999999</v>
      </c>
      <c r="F129" s="190" t="s">
        <v>205</v>
      </c>
      <c r="G129" s="190">
        <v>4</v>
      </c>
      <c r="J129" s="190">
        <v>4756</v>
      </c>
      <c r="K129" s="190">
        <v>33.543999999999997</v>
      </c>
      <c r="L129" s="190">
        <v>92.347649899999993</v>
      </c>
      <c r="M129" s="190">
        <v>109.663</v>
      </c>
      <c r="P129" s="190">
        <v>107.90600000000001</v>
      </c>
      <c r="R129" s="190">
        <v>0</v>
      </c>
      <c r="S129" s="190">
        <v>1.2082539999999999</v>
      </c>
      <c r="U129" s="190">
        <v>1.15552E-2</v>
      </c>
      <c r="W129" s="190">
        <v>1.1423239999999999</v>
      </c>
      <c r="AB129" s="190" t="s">
        <v>210</v>
      </c>
      <c r="AC129" s="190" t="s">
        <v>228</v>
      </c>
      <c r="AD129" s="190" t="s">
        <v>206</v>
      </c>
      <c r="AE129" s="190" t="s">
        <v>374</v>
      </c>
      <c r="AF129" s="190">
        <v>78</v>
      </c>
    </row>
    <row r="130" spans="1:33" x14ac:dyDescent="0.2">
      <c r="A130" s="190" t="s">
        <v>104</v>
      </c>
      <c r="B130" s="190">
        <v>22</v>
      </c>
      <c r="C130" s="190" t="s">
        <v>103</v>
      </c>
      <c r="D130" s="190" t="s">
        <v>149</v>
      </c>
      <c r="E130" s="190">
        <v>0.74099999999999999</v>
      </c>
      <c r="G130" s="190">
        <v>5</v>
      </c>
      <c r="J130" s="190">
        <v>5396</v>
      </c>
      <c r="K130" s="190">
        <v>-39.799999999999997</v>
      </c>
      <c r="L130" s="190">
        <v>86.369604600000002</v>
      </c>
      <c r="M130" s="190">
        <v>100.88800000000001</v>
      </c>
      <c r="P130" s="190">
        <v>99.366</v>
      </c>
      <c r="R130" s="190">
        <v>1</v>
      </c>
      <c r="S130" s="190">
        <v>1.1266341</v>
      </c>
      <c r="U130" s="190">
        <v>1.07352E-2</v>
      </c>
      <c r="W130" s="190">
        <v>1.0621210000000001</v>
      </c>
      <c r="AB130" s="190" t="s">
        <v>254</v>
      </c>
      <c r="AC130" s="190" t="s">
        <v>255</v>
      </c>
      <c r="AD130" s="190" t="s">
        <v>256</v>
      </c>
      <c r="AE130" s="190" t="s">
        <v>374</v>
      </c>
      <c r="AF130" s="190">
        <v>78</v>
      </c>
    </row>
    <row r="131" spans="1:33" x14ac:dyDescent="0.2">
      <c r="A131" s="190" t="s">
        <v>104</v>
      </c>
      <c r="B131" s="190">
        <v>22</v>
      </c>
      <c r="C131" s="190" t="s">
        <v>103</v>
      </c>
      <c r="D131" s="190" t="s">
        <v>149</v>
      </c>
      <c r="E131" s="190">
        <v>0.74099999999999999</v>
      </c>
      <c r="G131" s="190">
        <v>6</v>
      </c>
      <c r="J131" s="190">
        <v>5386</v>
      </c>
      <c r="K131" s="190">
        <v>-40.018000000000001</v>
      </c>
      <c r="L131" s="190">
        <v>86.363423800000007</v>
      </c>
      <c r="M131" s="190">
        <v>100.879</v>
      </c>
      <c r="P131" s="190">
        <v>99.358000000000004</v>
      </c>
      <c r="R131" s="190">
        <v>0</v>
      </c>
      <c r="S131" s="190">
        <v>1.1263882000000001</v>
      </c>
      <c r="U131" s="190">
        <v>1.0732800000000001E-2</v>
      </c>
      <c r="W131" s="190">
        <v>1.061882</v>
      </c>
      <c r="AB131" s="190" t="s">
        <v>211</v>
      </c>
      <c r="AC131" s="190" t="s">
        <v>230</v>
      </c>
      <c r="AD131" s="190" t="s">
        <v>257</v>
      </c>
      <c r="AE131" s="190" t="s">
        <v>374</v>
      </c>
      <c r="AF131" s="190">
        <v>78</v>
      </c>
    </row>
    <row r="132" spans="1:33" x14ac:dyDescent="0.2">
      <c r="A132" s="190" t="s">
        <v>104</v>
      </c>
      <c r="B132" s="190">
        <v>23</v>
      </c>
      <c r="C132" s="190" t="s">
        <v>107</v>
      </c>
      <c r="D132" s="190" t="s">
        <v>145</v>
      </c>
      <c r="E132" s="190">
        <v>0.81399999999999995</v>
      </c>
      <c r="G132" s="190">
        <v>1</v>
      </c>
      <c r="H132" s="190">
        <v>5756</v>
      </c>
      <c r="I132" s="190">
        <v>0.106</v>
      </c>
      <c r="L132" s="190">
        <v>23.453282300000001</v>
      </c>
      <c r="M132" s="190">
        <v>105.685</v>
      </c>
      <c r="Q132" s="190">
        <v>104.925</v>
      </c>
      <c r="R132" s="190">
        <v>0</v>
      </c>
      <c r="T132" s="190">
        <v>0.72463370000000005</v>
      </c>
      <c r="V132" s="190">
        <v>3.6786000000000002E-3</v>
      </c>
      <c r="X132" s="190">
        <v>0.36651099999999998</v>
      </c>
      <c r="Y132" s="190" t="s">
        <v>302</v>
      </c>
      <c r="Z132" s="190" t="s">
        <v>232</v>
      </c>
      <c r="AA132" s="190" t="s">
        <v>377</v>
      </c>
      <c r="AE132" s="190" t="s">
        <v>378</v>
      </c>
      <c r="AF132" s="190">
        <v>0</v>
      </c>
      <c r="AG132" s="190">
        <v>4170</v>
      </c>
    </row>
    <row r="133" spans="1:33" x14ac:dyDescent="0.2">
      <c r="A133" s="190" t="s">
        <v>104</v>
      </c>
      <c r="B133" s="190">
        <v>23</v>
      </c>
      <c r="C133" s="190" t="s">
        <v>107</v>
      </c>
      <c r="D133" s="190" t="s">
        <v>145</v>
      </c>
      <c r="E133" s="190">
        <v>0.81399999999999995</v>
      </c>
      <c r="G133" s="190">
        <v>2</v>
      </c>
      <c r="H133" s="190">
        <v>5758</v>
      </c>
      <c r="I133" s="190">
        <v>0</v>
      </c>
      <c r="L133" s="190">
        <v>23.454967199999999</v>
      </c>
      <c r="M133" s="190">
        <v>105.693</v>
      </c>
      <c r="Q133" s="190">
        <v>104.93300000000001</v>
      </c>
      <c r="R133" s="190">
        <v>1</v>
      </c>
      <c r="T133" s="190">
        <v>0.7245566</v>
      </c>
      <c r="V133" s="190">
        <v>3.6782E-3</v>
      </c>
      <c r="X133" s="190">
        <v>0.36647200000000002</v>
      </c>
      <c r="Y133" s="190" t="s">
        <v>370</v>
      </c>
      <c r="Z133" s="190" t="s">
        <v>220</v>
      </c>
      <c r="AA133" s="190" t="s">
        <v>379</v>
      </c>
      <c r="AE133" s="190" t="s">
        <v>378</v>
      </c>
      <c r="AF133" s="190">
        <v>0</v>
      </c>
      <c r="AG133" s="190">
        <v>4172</v>
      </c>
    </row>
    <row r="134" spans="1:33" x14ac:dyDescent="0.2">
      <c r="A134" s="190" t="s">
        <v>104</v>
      </c>
      <c r="B134" s="190">
        <v>23</v>
      </c>
      <c r="C134" s="190" t="s">
        <v>107</v>
      </c>
      <c r="D134" s="190" t="s">
        <v>145</v>
      </c>
      <c r="E134" s="190">
        <v>0.81399999999999995</v>
      </c>
      <c r="F134" s="190" t="s">
        <v>202</v>
      </c>
      <c r="G134" s="190">
        <v>3</v>
      </c>
      <c r="H134" s="190">
        <v>1698</v>
      </c>
      <c r="I134" s="190">
        <v>5.4589999999999996</v>
      </c>
      <c r="L134" s="190">
        <v>7.4982671999999999</v>
      </c>
      <c r="M134" s="190">
        <v>33.417999999999999</v>
      </c>
      <c r="Q134" s="190">
        <v>33.177</v>
      </c>
      <c r="R134" s="190">
        <v>0</v>
      </c>
      <c r="T134" s="190">
        <v>0.72851200000000005</v>
      </c>
      <c r="V134" s="190">
        <v>3.6982999999999999E-3</v>
      </c>
      <c r="X134" s="190">
        <v>0.36846499999999999</v>
      </c>
      <c r="Y134" s="190" t="s">
        <v>302</v>
      </c>
      <c r="Z134" s="190" t="s">
        <v>237</v>
      </c>
      <c r="AA134" s="190" t="s">
        <v>380</v>
      </c>
      <c r="AE134" s="190" t="s">
        <v>378</v>
      </c>
      <c r="AF134" s="190">
        <v>0</v>
      </c>
      <c r="AG134" s="190">
        <v>1238</v>
      </c>
    </row>
    <row r="135" spans="1:33" x14ac:dyDescent="0.2">
      <c r="A135" s="190" t="s">
        <v>104</v>
      </c>
      <c r="B135" s="190">
        <v>23</v>
      </c>
      <c r="C135" s="190" t="s">
        <v>107</v>
      </c>
      <c r="D135" s="190" t="s">
        <v>145</v>
      </c>
      <c r="E135" s="190">
        <v>0.81399999999999995</v>
      </c>
      <c r="F135" s="190" t="s">
        <v>205</v>
      </c>
      <c r="G135" s="190">
        <v>4</v>
      </c>
      <c r="J135" s="190">
        <v>5064</v>
      </c>
      <c r="K135" s="190">
        <v>-9.7560000000000002</v>
      </c>
      <c r="L135" s="190">
        <v>89.495085900000007</v>
      </c>
      <c r="M135" s="190">
        <v>118.80200000000001</v>
      </c>
      <c r="P135" s="190">
        <v>116.953</v>
      </c>
      <c r="R135" s="190">
        <v>0</v>
      </c>
      <c r="S135" s="190">
        <v>1.1609531</v>
      </c>
      <c r="U135" s="190">
        <v>1.10711E-2</v>
      </c>
      <c r="W135" s="190">
        <v>1.0949899999999999</v>
      </c>
      <c r="AB135" s="190" t="s">
        <v>210</v>
      </c>
      <c r="AC135" s="190" t="s">
        <v>228</v>
      </c>
      <c r="AD135" s="190" t="s">
        <v>206</v>
      </c>
      <c r="AE135" s="190" t="s">
        <v>378</v>
      </c>
      <c r="AF135" s="190">
        <v>78</v>
      </c>
    </row>
    <row r="136" spans="1:33" x14ac:dyDescent="0.2">
      <c r="A136" s="190" t="s">
        <v>104</v>
      </c>
      <c r="B136" s="190">
        <v>23</v>
      </c>
      <c r="C136" s="190" t="s">
        <v>107</v>
      </c>
      <c r="D136" s="190" t="s">
        <v>145</v>
      </c>
      <c r="E136" s="190">
        <v>0.81399999999999995</v>
      </c>
      <c r="G136" s="190">
        <v>5</v>
      </c>
      <c r="J136" s="190">
        <v>5395</v>
      </c>
      <c r="K136" s="190">
        <v>-39.799999999999997</v>
      </c>
      <c r="L136" s="190">
        <v>78.554254799999995</v>
      </c>
      <c r="M136" s="190">
        <v>100.77800000000001</v>
      </c>
      <c r="P136" s="190">
        <v>99.257999999999996</v>
      </c>
      <c r="R136" s="190">
        <v>1</v>
      </c>
      <c r="S136" s="190">
        <v>1.1265951000000001</v>
      </c>
      <c r="U136" s="190">
        <v>1.07352E-2</v>
      </c>
      <c r="W136" s="190">
        <v>1.0621210000000001</v>
      </c>
      <c r="AB136" s="190" t="s">
        <v>254</v>
      </c>
      <c r="AC136" s="190" t="s">
        <v>244</v>
      </c>
      <c r="AD136" s="190" t="s">
        <v>209</v>
      </c>
      <c r="AE136" s="190" t="s">
        <v>378</v>
      </c>
      <c r="AF136" s="190">
        <v>78</v>
      </c>
    </row>
    <row r="137" spans="1:33" x14ac:dyDescent="0.2">
      <c r="A137" s="190" t="s">
        <v>104</v>
      </c>
      <c r="B137" s="190">
        <v>23</v>
      </c>
      <c r="C137" s="190" t="s">
        <v>107</v>
      </c>
      <c r="D137" s="190" t="s">
        <v>145</v>
      </c>
      <c r="E137" s="190">
        <v>0.81399999999999995</v>
      </c>
      <c r="G137" s="190">
        <v>6</v>
      </c>
      <c r="J137" s="190">
        <v>5397</v>
      </c>
      <c r="K137" s="190">
        <v>-40.012999999999998</v>
      </c>
      <c r="L137" s="190">
        <v>78.670972800000001</v>
      </c>
      <c r="M137" s="190">
        <v>100.962</v>
      </c>
      <c r="P137" s="190">
        <v>99.44</v>
      </c>
      <c r="R137" s="190">
        <v>0</v>
      </c>
      <c r="S137" s="190">
        <v>1.1263533999999999</v>
      </c>
      <c r="U137" s="190">
        <v>1.0732800000000001E-2</v>
      </c>
      <c r="W137" s="190">
        <v>1.061887</v>
      </c>
      <c r="AB137" s="190" t="s">
        <v>229</v>
      </c>
      <c r="AC137" s="190" t="s">
        <v>230</v>
      </c>
      <c r="AD137" s="190" t="s">
        <v>212</v>
      </c>
      <c r="AE137" s="190" t="s">
        <v>378</v>
      </c>
      <c r="AF137" s="190">
        <v>78</v>
      </c>
    </row>
    <row r="138" spans="1:33" x14ac:dyDescent="0.2">
      <c r="A138" s="190" t="s">
        <v>104</v>
      </c>
      <c r="B138" s="190">
        <v>24</v>
      </c>
      <c r="C138" s="190" t="s">
        <v>108</v>
      </c>
      <c r="D138" s="190" t="s">
        <v>145</v>
      </c>
      <c r="E138" s="190">
        <v>0.81599999999999995</v>
      </c>
      <c r="G138" s="190">
        <v>1</v>
      </c>
      <c r="H138" s="190">
        <v>5763</v>
      </c>
      <c r="I138" s="190">
        <v>9.0999999999999998E-2</v>
      </c>
      <c r="L138" s="190">
        <v>23.456847799999998</v>
      </c>
      <c r="M138" s="190">
        <v>105.96599999999999</v>
      </c>
      <c r="Q138" s="190">
        <v>105.203</v>
      </c>
      <c r="R138" s="190">
        <v>0</v>
      </c>
      <c r="T138" s="190">
        <v>0.72460599999999997</v>
      </c>
      <c r="V138" s="190">
        <v>3.6784999999999999E-3</v>
      </c>
      <c r="X138" s="190">
        <v>0.36650500000000003</v>
      </c>
      <c r="Y138" s="190" t="s">
        <v>219</v>
      </c>
      <c r="Z138" s="190" t="s">
        <v>232</v>
      </c>
      <c r="AA138" s="190" t="s">
        <v>381</v>
      </c>
      <c r="AE138" s="190" t="s">
        <v>382</v>
      </c>
      <c r="AF138" s="190">
        <v>0</v>
      </c>
      <c r="AG138" s="190">
        <v>4175</v>
      </c>
    </row>
    <row r="139" spans="1:33" x14ac:dyDescent="0.2">
      <c r="A139" s="190" t="s">
        <v>104</v>
      </c>
      <c r="B139" s="190">
        <v>24</v>
      </c>
      <c r="C139" s="190" t="s">
        <v>108</v>
      </c>
      <c r="D139" s="190" t="s">
        <v>145</v>
      </c>
      <c r="E139" s="190">
        <v>0.81599999999999995</v>
      </c>
      <c r="G139" s="190">
        <v>2</v>
      </c>
      <c r="H139" s="190">
        <v>5765</v>
      </c>
      <c r="I139" s="190">
        <v>0</v>
      </c>
      <c r="L139" s="190">
        <v>23.472053500000001</v>
      </c>
      <c r="M139" s="190">
        <v>106.036</v>
      </c>
      <c r="Q139" s="190">
        <v>105.273</v>
      </c>
      <c r="R139" s="190">
        <v>1</v>
      </c>
      <c r="T139" s="190">
        <v>0.72453990000000001</v>
      </c>
      <c r="V139" s="190">
        <v>3.6782E-3</v>
      </c>
      <c r="X139" s="190">
        <v>0.36647200000000002</v>
      </c>
      <c r="Y139" s="190" t="s">
        <v>370</v>
      </c>
      <c r="Z139" s="190" t="s">
        <v>220</v>
      </c>
      <c r="AA139" s="190" t="s">
        <v>383</v>
      </c>
      <c r="AE139" s="190" t="s">
        <v>382</v>
      </c>
      <c r="AF139" s="190">
        <v>0</v>
      </c>
      <c r="AG139" s="190">
        <v>4176</v>
      </c>
    </row>
    <row r="140" spans="1:33" x14ac:dyDescent="0.2">
      <c r="A140" s="190" t="s">
        <v>104</v>
      </c>
      <c r="B140" s="190">
        <v>24</v>
      </c>
      <c r="C140" s="190" t="s">
        <v>108</v>
      </c>
      <c r="D140" s="190" t="s">
        <v>145</v>
      </c>
      <c r="E140" s="190">
        <v>0.81599999999999995</v>
      </c>
      <c r="F140" s="190" t="s">
        <v>202</v>
      </c>
      <c r="G140" s="190">
        <v>3</v>
      </c>
      <c r="H140" s="190">
        <v>1697</v>
      </c>
      <c r="I140" s="190">
        <v>6.0369999999999999</v>
      </c>
      <c r="L140" s="190">
        <v>7.4455169999999997</v>
      </c>
      <c r="M140" s="190">
        <v>33.264000000000003</v>
      </c>
      <c r="Q140" s="190">
        <v>33.023000000000003</v>
      </c>
      <c r="R140" s="190">
        <v>0</v>
      </c>
      <c r="T140" s="190">
        <v>0.7289139</v>
      </c>
      <c r="V140" s="190">
        <v>3.7004E-3</v>
      </c>
      <c r="X140" s="190">
        <v>0.368676</v>
      </c>
      <c r="Y140" s="190" t="s">
        <v>302</v>
      </c>
      <c r="Z140" s="190" t="s">
        <v>223</v>
      </c>
      <c r="AA140" s="190" t="s">
        <v>384</v>
      </c>
      <c r="AE140" s="190" t="s">
        <v>382</v>
      </c>
      <c r="AF140" s="190">
        <v>0</v>
      </c>
      <c r="AG140" s="190">
        <v>1238</v>
      </c>
    </row>
    <row r="141" spans="1:33" x14ac:dyDescent="0.2">
      <c r="A141" s="190" t="s">
        <v>104</v>
      </c>
      <c r="B141" s="190">
        <v>24</v>
      </c>
      <c r="C141" s="190" t="s">
        <v>108</v>
      </c>
      <c r="D141" s="190" t="s">
        <v>145</v>
      </c>
      <c r="E141" s="190">
        <v>0.81599999999999995</v>
      </c>
      <c r="F141" s="190" t="s">
        <v>205</v>
      </c>
      <c r="G141" s="190">
        <v>4</v>
      </c>
      <c r="J141" s="190">
        <v>5053</v>
      </c>
      <c r="K141" s="190">
        <v>-9.7140000000000004</v>
      </c>
      <c r="L141" s="190">
        <v>88.760531099999994</v>
      </c>
      <c r="M141" s="190">
        <v>117.91500000000001</v>
      </c>
      <c r="P141" s="190">
        <v>116.07899999999999</v>
      </c>
      <c r="R141" s="190">
        <v>0</v>
      </c>
      <c r="S141" s="190">
        <v>1.1609555</v>
      </c>
      <c r="U141" s="190">
        <v>1.1071599999999999E-2</v>
      </c>
      <c r="W141" s="190">
        <v>1.095035</v>
      </c>
      <c r="AB141" s="190" t="s">
        <v>210</v>
      </c>
      <c r="AC141" s="190" t="s">
        <v>239</v>
      </c>
      <c r="AD141" s="190" t="s">
        <v>206</v>
      </c>
      <c r="AE141" s="190" t="s">
        <v>382</v>
      </c>
      <c r="AF141" s="190">
        <v>78</v>
      </c>
    </row>
    <row r="142" spans="1:33" x14ac:dyDescent="0.2">
      <c r="A142" s="190" t="s">
        <v>104</v>
      </c>
      <c r="B142" s="190">
        <v>24</v>
      </c>
      <c r="C142" s="190" t="s">
        <v>108</v>
      </c>
      <c r="D142" s="190" t="s">
        <v>145</v>
      </c>
      <c r="E142" s="190">
        <v>0.81599999999999995</v>
      </c>
      <c r="G142" s="190">
        <v>5</v>
      </c>
      <c r="J142" s="190">
        <v>5398</v>
      </c>
      <c r="K142" s="190">
        <v>-39.799999999999997</v>
      </c>
      <c r="L142" s="190">
        <v>78.351031699999993</v>
      </c>
      <c r="M142" s="190">
        <v>100.761</v>
      </c>
      <c r="P142" s="190">
        <v>99.242000000000004</v>
      </c>
      <c r="R142" s="190">
        <v>1</v>
      </c>
      <c r="S142" s="190">
        <v>1.1265284</v>
      </c>
      <c r="U142" s="190">
        <v>1.07352E-2</v>
      </c>
      <c r="W142" s="190">
        <v>1.0621210000000001</v>
      </c>
      <c r="AB142" s="190" t="s">
        <v>254</v>
      </c>
      <c r="AC142" s="190" t="s">
        <v>255</v>
      </c>
      <c r="AD142" s="190" t="s">
        <v>209</v>
      </c>
      <c r="AE142" s="190" t="s">
        <v>382</v>
      </c>
      <c r="AF142" s="190">
        <v>78</v>
      </c>
    </row>
    <row r="143" spans="1:33" x14ac:dyDescent="0.2">
      <c r="A143" s="190" t="s">
        <v>104</v>
      </c>
      <c r="B143" s="190">
        <v>24</v>
      </c>
      <c r="C143" s="190" t="s">
        <v>108</v>
      </c>
      <c r="D143" s="190" t="s">
        <v>145</v>
      </c>
      <c r="E143" s="190">
        <v>0.81599999999999995</v>
      </c>
      <c r="G143" s="190">
        <v>6</v>
      </c>
      <c r="J143" s="190">
        <v>5389</v>
      </c>
      <c r="K143" s="190">
        <v>-40.027999999999999</v>
      </c>
      <c r="L143" s="190">
        <v>78.464572099999998</v>
      </c>
      <c r="M143" s="190">
        <v>100.941</v>
      </c>
      <c r="P143" s="190">
        <v>99.418999999999997</v>
      </c>
      <c r="R143" s="190">
        <v>0</v>
      </c>
      <c r="S143" s="190">
        <v>1.1262717</v>
      </c>
      <c r="U143" s="190">
        <v>1.07327E-2</v>
      </c>
      <c r="W143" s="190">
        <v>1.061871</v>
      </c>
      <c r="AB143" s="190" t="s">
        <v>229</v>
      </c>
      <c r="AC143" s="190" t="s">
        <v>230</v>
      </c>
      <c r="AD143" s="190" t="s">
        <v>212</v>
      </c>
      <c r="AE143" s="190" t="s">
        <v>382</v>
      </c>
      <c r="AF143" s="190">
        <v>78</v>
      </c>
    </row>
  </sheetData>
  <pageMargins left="0.75" right="0.75" top="1" bottom="1" header="0.5" footer="0.5"/>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6BECD-B4EE-46B3-914E-719A79390800}">
  <dimension ref="A1:K37"/>
  <sheetViews>
    <sheetView workbookViewId="0">
      <selection activeCell="K6" sqref="K6"/>
    </sheetView>
  </sheetViews>
  <sheetFormatPr defaultColWidth="9.140625" defaultRowHeight="12.75" x14ac:dyDescent="0.2"/>
  <cols>
    <col min="1" max="16384" width="9.140625" style="193"/>
  </cols>
  <sheetData>
    <row r="1" spans="1:11" x14ac:dyDescent="0.2">
      <c r="A1" s="190" t="s">
        <v>132</v>
      </c>
      <c r="B1" s="190" t="s">
        <v>166</v>
      </c>
      <c r="C1" s="190" t="s">
        <v>28</v>
      </c>
      <c r="D1" s="190" t="s">
        <v>133</v>
      </c>
      <c r="E1" s="190" t="s">
        <v>134</v>
      </c>
      <c r="F1" s="190" t="s">
        <v>135</v>
      </c>
      <c r="G1" s="190" t="s">
        <v>169</v>
      </c>
      <c r="H1" s="190" t="s">
        <v>137</v>
      </c>
      <c r="I1" s="190" t="s">
        <v>170</v>
      </c>
      <c r="J1" s="190" t="s">
        <v>385</v>
      </c>
      <c r="K1" s="190" t="s">
        <v>386</v>
      </c>
    </row>
    <row r="2" spans="1:11" x14ac:dyDescent="0.2">
      <c r="A2" s="190" t="s">
        <v>104</v>
      </c>
      <c r="B2" s="190">
        <v>1</v>
      </c>
      <c r="C2" s="190" t="s">
        <v>193</v>
      </c>
      <c r="D2" s="190" t="s">
        <v>148</v>
      </c>
      <c r="E2" s="190">
        <v>0.81100000000000005</v>
      </c>
      <c r="F2" s="190">
        <v>2242</v>
      </c>
      <c r="G2" s="190">
        <v>-1.81</v>
      </c>
      <c r="H2" s="190">
        <v>4884</v>
      </c>
      <c r="I2" s="190">
        <v>-18.943000000000001</v>
      </c>
      <c r="J2" s="191">
        <v>9.5592202219482107</v>
      </c>
      <c r="K2" s="191">
        <v>40.78088076448828</v>
      </c>
    </row>
    <row r="3" spans="1:11" x14ac:dyDescent="0.2">
      <c r="A3" s="190" t="s">
        <v>104</v>
      </c>
      <c r="B3" s="190">
        <v>2</v>
      </c>
      <c r="C3" s="190" t="s">
        <v>213</v>
      </c>
      <c r="D3" s="190" t="s">
        <v>148</v>
      </c>
      <c r="E3" s="190">
        <v>0.84099999999999997</v>
      </c>
      <c r="F3" s="190">
        <v>2279</v>
      </c>
      <c r="G3" s="190">
        <v>-1.831</v>
      </c>
      <c r="H3" s="190">
        <v>4995</v>
      </c>
      <c r="I3" s="190">
        <v>-19.032</v>
      </c>
      <c r="J3" s="191">
        <v>9.5902387633769326</v>
      </c>
      <c r="K3" s="191">
        <v>40.790576694411421</v>
      </c>
    </row>
    <row r="4" spans="1:11" x14ac:dyDescent="0.2">
      <c r="A4" s="190" t="s">
        <v>104</v>
      </c>
      <c r="B4" s="190">
        <v>3</v>
      </c>
      <c r="C4" s="190" t="s">
        <v>95</v>
      </c>
      <c r="D4" s="190" t="s">
        <v>148</v>
      </c>
      <c r="E4" s="190">
        <v>0.40899999999999997</v>
      </c>
      <c r="F4" s="190">
        <v>1079</v>
      </c>
      <c r="G4" s="190">
        <v>-1.9059999999999999</v>
      </c>
      <c r="H4" s="190">
        <v>2435</v>
      </c>
      <c r="I4" s="190">
        <v>-18.898</v>
      </c>
      <c r="J4" s="191">
        <v>9.5655755501222508</v>
      </c>
      <c r="K4" s="191">
        <v>41.082482151589247</v>
      </c>
    </row>
    <row r="5" spans="1:11" x14ac:dyDescent="0.2">
      <c r="A5" s="190" t="s">
        <v>104</v>
      </c>
      <c r="B5" s="190">
        <v>4</v>
      </c>
      <c r="C5" s="190" t="s">
        <v>96</v>
      </c>
      <c r="D5" s="190" t="s">
        <v>148</v>
      </c>
      <c r="E5" s="190">
        <v>1.004</v>
      </c>
      <c r="F5" s="190">
        <v>2721</v>
      </c>
      <c r="G5" s="190">
        <v>-1.9370000000000001</v>
      </c>
      <c r="H5" s="190">
        <v>5956</v>
      </c>
      <c r="I5" s="190">
        <v>-18.989000000000001</v>
      </c>
      <c r="J5" s="191">
        <v>9.4942071713147413</v>
      </c>
      <c r="K5" s="191">
        <v>40.659819721115539</v>
      </c>
    </row>
    <row r="6" spans="1:11" x14ac:dyDescent="0.2">
      <c r="A6" s="190" t="s">
        <v>104</v>
      </c>
      <c r="B6" s="190">
        <v>5</v>
      </c>
      <c r="C6" s="190" t="s">
        <v>97</v>
      </c>
      <c r="D6" s="190" t="s">
        <v>148</v>
      </c>
      <c r="E6" s="190">
        <v>3.008</v>
      </c>
      <c r="F6" s="190">
        <v>8590</v>
      </c>
      <c r="G6" s="190">
        <v>-2.1320000000000001</v>
      </c>
      <c r="H6" s="190">
        <v>15966</v>
      </c>
      <c r="I6" s="190">
        <v>-19.047000000000001</v>
      </c>
      <c r="J6" s="191">
        <v>9.5206820478723397</v>
      </c>
      <c r="K6" s="191">
        <v>40.816544714095748</v>
      </c>
    </row>
    <row r="7" spans="1:11" x14ac:dyDescent="0.2">
      <c r="A7" s="190" t="s">
        <v>104</v>
      </c>
      <c r="B7" s="190">
        <v>6</v>
      </c>
      <c r="C7" s="190" t="s">
        <v>100</v>
      </c>
      <c r="D7" s="190" t="s">
        <v>149</v>
      </c>
      <c r="E7" s="190">
        <v>0.75900000000000001</v>
      </c>
      <c r="F7" s="190">
        <v>2201</v>
      </c>
      <c r="G7" s="190">
        <v>30.646999999999998</v>
      </c>
      <c r="H7" s="190">
        <v>4870</v>
      </c>
      <c r="I7" s="190">
        <v>33.692</v>
      </c>
      <c r="J7" s="191">
        <v>10.298373122529645</v>
      </c>
      <c r="K7" s="191">
        <v>44.057469696969697</v>
      </c>
    </row>
    <row r="8" spans="1:11" x14ac:dyDescent="0.2">
      <c r="A8" s="190" t="s">
        <v>104</v>
      </c>
      <c r="B8" s="190">
        <v>7</v>
      </c>
      <c r="C8" s="190" t="s">
        <v>101</v>
      </c>
      <c r="D8" s="190" t="s">
        <v>149</v>
      </c>
      <c r="E8" s="190">
        <v>0.80900000000000005</v>
      </c>
      <c r="F8" s="190">
        <v>2356</v>
      </c>
      <c r="G8" s="190">
        <v>30.596</v>
      </c>
      <c r="H8" s="190">
        <v>5179</v>
      </c>
      <c r="I8" s="190">
        <v>33.872999999999998</v>
      </c>
      <c r="J8" s="191">
        <v>10.261957972805934</v>
      </c>
      <c r="K8" s="191">
        <v>43.806052410383188</v>
      </c>
    </row>
    <row r="9" spans="1:11" x14ac:dyDescent="0.2">
      <c r="A9" s="190" t="s">
        <v>104</v>
      </c>
      <c r="B9" s="190">
        <v>8</v>
      </c>
      <c r="C9" s="190" t="s">
        <v>105</v>
      </c>
      <c r="D9" s="190" t="s">
        <v>145</v>
      </c>
      <c r="E9" s="190">
        <v>0.82199999999999995</v>
      </c>
      <c r="F9" s="190">
        <v>1722</v>
      </c>
      <c r="G9" s="190">
        <v>6.008</v>
      </c>
      <c r="H9" s="190">
        <v>5103</v>
      </c>
      <c r="I9" s="190">
        <v>-9.7189999999999994</v>
      </c>
      <c r="J9" s="191">
        <v>7.484539659367397</v>
      </c>
      <c r="K9" s="191">
        <v>43.213773479318746</v>
      </c>
    </row>
    <row r="10" spans="1:11" x14ac:dyDescent="0.2">
      <c r="A10" s="190" t="s">
        <v>104</v>
      </c>
      <c r="B10" s="190">
        <v>9</v>
      </c>
      <c r="C10" s="190" t="s">
        <v>106</v>
      </c>
      <c r="D10" s="190" t="s">
        <v>145</v>
      </c>
      <c r="E10" s="190">
        <v>0.82899999999999996</v>
      </c>
      <c r="F10" s="190">
        <v>1765</v>
      </c>
      <c r="G10" s="190">
        <v>6.3639999999999999</v>
      </c>
      <c r="H10" s="190">
        <v>5144</v>
      </c>
      <c r="I10" s="190">
        <v>-9.5779999999999994</v>
      </c>
      <c r="J10" s="191">
        <v>7.5927083232810624</v>
      </c>
      <c r="K10" s="191">
        <v>43.04577840772015</v>
      </c>
    </row>
    <row r="11" spans="1:11" x14ac:dyDescent="0.2">
      <c r="A11" s="190" t="s">
        <v>104</v>
      </c>
      <c r="B11" s="190">
        <v>10</v>
      </c>
      <c r="C11" s="190" t="s">
        <v>113</v>
      </c>
      <c r="D11" s="190" t="s">
        <v>114</v>
      </c>
      <c r="E11" s="190">
        <v>1.8069999999999999</v>
      </c>
      <c r="F11" s="190">
        <v>4814</v>
      </c>
      <c r="G11" s="190">
        <v>9.2370000000000001</v>
      </c>
      <c r="H11" s="190">
        <v>11861</v>
      </c>
      <c r="I11" s="190">
        <v>-21.62</v>
      </c>
      <c r="J11" s="191">
        <v>9.2273372440509132</v>
      </c>
      <c r="K11" s="191">
        <v>48.780625456557829</v>
      </c>
    </row>
    <row r="12" spans="1:11" x14ac:dyDescent="0.2">
      <c r="A12" s="190" t="s">
        <v>104</v>
      </c>
      <c r="B12" s="190">
        <v>11</v>
      </c>
      <c r="C12" s="190" t="s">
        <v>115</v>
      </c>
      <c r="D12" s="190" t="s">
        <v>116</v>
      </c>
      <c r="E12" s="190">
        <v>1.133</v>
      </c>
      <c r="F12" s="190">
        <v>2995</v>
      </c>
      <c r="G12" s="190">
        <v>9.5120000000000005</v>
      </c>
      <c r="H12" s="190">
        <v>7668</v>
      </c>
      <c r="I12" s="190">
        <v>-22.620999999999999</v>
      </c>
      <c r="J12" s="191">
        <v>9.2625602824360129</v>
      </c>
      <c r="K12" s="191">
        <v>47.454585789938214</v>
      </c>
    </row>
    <row r="13" spans="1:11" x14ac:dyDescent="0.2">
      <c r="A13" s="190" t="s">
        <v>104</v>
      </c>
      <c r="B13" s="190">
        <v>12</v>
      </c>
      <c r="C13" s="190" t="s">
        <v>117</v>
      </c>
      <c r="D13" s="190" t="s">
        <v>118</v>
      </c>
      <c r="E13" s="190">
        <v>0.85599999999999998</v>
      </c>
      <c r="H13" s="190"/>
      <c r="I13" s="190"/>
      <c r="J13" s="191"/>
      <c r="K13" s="191"/>
    </row>
    <row r="14" spans="1:11" x14ac:dyDescent="0.2">
      <c r="A14" s="190" t="s">
        <v>104</v>
      </c>
      <c r="B14" s="190">
        <v>13</v>
      </c>
      <c r="C14" s="190" t="s">
        <v>119</v>
      </c>
      <c r="D14" s="190" t="s">
        <v>120</v>
      </c>
      <c r="E14" s="190">
        <v>0.96799999999999997</v>
      </c>
      <c r="F14" s="190">
        <v>4679</v>
      </c>
      <c r="G14" s="190">
        <v>10.848000000000001</v>
      </c>
      <c r="H14" s="190">
        <v>10798</v>
      </c>
      <c r="I14" s="190">
        <v>-21.498000000000001</v>
      </c>
      <c r="J14" s="191">
        <v>16.792140082644629</v>
      </c>
      <c r="K14" s="191">
        <v>81.324776136363639</v>
      </c>
    </row>
    <row r="15" spans="1:11" x14ac:dyDescent="0.2">
      <c r="A15" s="190" t="s">
        <v>104</v>
      </c>
      <c r="B15" s="190">
        <v>14</v>
      </c>
      <c r="C15" s="190" t="s">
        <v>121</v>
      </c>
      <c r="D15" s="190" t="s">
        <v>122</v>
      </c>
      <c r="E15" s="190">
        <v>0.85199999999999998</v>
      </c>
      <c r="F15" s="190">
        <v>2275</v>
      </c>
      <c r="G15" s="190">
        <v>9.7469999999999999</v>
      </c>
      <c r="H15" s="190">
        <v>5914</v>
      </c>
      <c r="I15" s="190">
        <v>-22.454000000000001</v>
      </c>
      <c r="J15" s="191">
        <v>9.4990948356807525</v>
      </c>
      <c r="K15" s="191">
        <v>48.393149765258215</v>
      </c>
    </row>
    <row r="16" spans="1:11" x14ac:dyDescent="0.2">
      <c r="A16" s="190" t="s">
        <v>104</v>
      </c>
      <c r="B16" s="190">
        <v>15</v>
      </c>
      <c r="C16" s="190" t="s">
        <v>123</v>
      </c>
      <c r="D16" s="190" t="s">
        <v>124</v>
      </c>
      <c r="E16" s="190">
        <v>1.4670000000000001</v>
      </c>
      <c r="F16" s="190">
        <v>4112</v>
      </c>
      <c r="G16" s="190">
        <v>7.9909999999999997</v>
      </c>
      <c r="H16" s="190">
        <v>9545</v>
      </c>
      <c r="I16" s="190">
        <v>-21.728999999999999</v>
      </c>
      <c r="J16" s="191">
        <v>9.7797551465575996</v>
      </c>
      <c r="K16" s="191">
        <v>46.852032992501698</v>
      </c>
    </row>
    <row r="17" spans="1:11" x14ac:dyDescent="0.2">
      <c r="A17" s="190" t="s">
        <v>104</v>
      </c>
      <c r="B17" s="190">
        <v>16</v>
      </c>
      <c r="C17" s="190" t="s">
        <v>125</v>
      </c>
      <c r="D17" s="190" t="s">
        <v>126</v>
      </c>
      <c r="E17" s="190">
        <v>1</v>
      </c>
      <c r="F17" s="190">
        <v>1952</v>
      </c>
      <c r="G17" s="190">
        <v>10.66</v>
      </c>
      <c r="H17" s="190">
        <v>5881</v>
      </c>
      <c r="I17" s="190">
        <v>-22.367999999999999</v>
      </c>
      <c r="J17" s="191">
        <v>7.0229924000000015</v>
      </c>
      <c r="K17" s="191">
        <v>41.219985400000006</v>
      </c>
    </row>
    <row r="18" spans="1:11" x14ac:dyDescent="0.2">
      <c r="A18" s="190" t="s">
        <v>104</v>
      </c>
      <c r="B18" s="190">
        <v>17</v>
      </c>
      <c r="C18" s="190" t="s">
        <v>127</v>
      </c>
      <c r="D18" s="190" t="s">
        <v>128</v>
      </c>
      <c r="E18" s="190">
        <v>1.222</v>
      </c>
      <c r="F18" s="190">
        <v>2732</v>
      </c>
      <c r="G18" s="190">
        <v>9.3789999999999996</v>
      </c>
      <c r="H18" s="190">
        <v>6156</v>
      </c>
      <c r="I18" s="190">
        <v>-22.542999999999999</v>
      </c>
      <c r="J18" s="191">
        <v>7.9386317512274953</v>
      </c>
      <c r="K18" s="191">
        <v>35.159999345335521</v>
      </c>
    </row>
    <row r="19" spans="1:11" x14ac:dyDescent="0.2">
      <c r="A19" s="190" t="s">
        <v>104</v>
      </c>
      <c r="B19" s="190">
        <v>18</v>
      </c>
      <c r="C19" s="190" t="s">
        <v>129</v>
      </c>
      <c r="D19" s="190" t="s">
        <v>130</v>
      </c>
      <c r="E19" s="190">
        <v>1.3939999999999999</v>
      </c>
      <c r="F19" s="190">
        <v>3689</v>
      </c>
      <c r="G19" s="190">
        <v>10.914999999999999</v>
      </c>
      <c r="H19" s="190">
        <v>7505</v>
      </c>
      <c r="I19" s="190">
        <v>-22.977</v>
      </c>
      <c r="J19" s="191">
        <v>9.2766519368723106</v>
      </c>
      <c r="K19" s="191">
        <v>37.750583142037307</v>
      </c>
    </row>
    <row r="20" spans="1:11" x14ac:dyDescent="0.2">
      <c r="A20" s="190" t="s">
        <v>104</v>
      </c>
      <c r="B20" s="190">
        <v>19</v>
      </c>
      <c r="C20" s="190" t="s">
        <v>98</v>
      </c>
      <c r="D20" s="190" t="s">
        <v>148</v>
      </c>
      <c r="E20" s="190">
        <v>0.82499999999999996</v>
      </c>
      <c r="F20" s="190">
        <v>2219</v>
      </c>
      <c r="G20" s="190">
        <v>-1.897</v>
      </c>
      <c r="H20" s="190">
        <v>4885</v>
      </c>
      <c r="I20" s="190">
        <v>-19.062000000000001</v>
      </c>
      <c r="J20" s="191">
        <v>9.5572281212121215</v>
      </c>
      <c r="K20" s="191">
        <v>40.500305212121226</v>
      </c>
    </row>
    <row r="21" spans="1:11" x14ac:dyDescent="0.2">
      <c r="A21" s="190" t="s">
        <v>104</v>
      </c>
      <c r="B21" s="190">
        <v>20</v>
      </c>
      <c r="C21" s="190" t="s">
        <v>99</v>
      </c>
      <c r="D21" s="190" t="s">
        <v>148</v>
      </c>
      <c r="E21" s="190">
        <v>0.76100000000000001</v>
      </c>
      <c r="F21" s="190">
        <v>2025</v>
      </c>
      <c r="G21" s="190">
        <v>-1.913</v>
      </c>
      <c r="H21" s="190">
        <v>4491</v>
      </c>
      <c r="I21" s="190">
        <v>-19.042999999999999</v>
      </c>
      <c r="J21" s="191">
        <v>9.4870622864651768</v>
      </c>
      <c r="K21" s="191">
        <v>40.343149014454667</v>
      </c>
    </row>
    <row r="22" spans="1:11" x14ac:dyDescent="0.2">
      <c r="A22" s="190" t="s">
        <v>104</v>
      </c>
      <c r="B22" s="190">
        <v>21</v>
      </c>
      <c r="C22" s="190" t="s">
        <v>102</v>
      </c>
      <c r="D22" s="190" t="s">
        <v>149</v>
      </c>
      <c r="E22" s="190">
        <v>0.752</v>
      </c>
      <c r="F22" s="190">
        <v>2198</v>
      </c>
      <c r="G22" s="190">
        <v>30.707000000000001</v>
      </c>
      <c r="H22" s="190">
        <v>4816</v>
      </c>
      <c r="I22" s="190">
        <v>33.64</v>
      </c>
      <c r="J22" s="191">
        <v>10.409759574468087</v>
      </c>
      <c r="K22" s="191">
        <v>43.935496010638303</v>
      </c>
    </row>
    <row r="23" spans="1:11" x14ac:dyDescent="0.2">
      <c r="A23" s="190" t="s">
        <v>104</v>
      </c>
      <c r="B23" s="190">
        <v>22</v>
      </c>
      <c r="C23" s="190" t="s">
        <v>103</v>
      </c>
      <c r="D23" s="190" t="s">
        <v>149</v>
      </c>
      <c r="E23" s="190">
        <v>0.74099999999999999</v>
      </c>
      <c r="F23" s="190">
        <v>2151</v>
      </c>
      <c r="G23" s="190">
        <v>30.582999999999998</v>
      </c>
      <c r="H23" s="190">
        <v>4756</v>
      </c>
      <c r="I23" s="190">
        <v>33.543999999999997</v>
      </c>
      <c r="J23" s="191">
        <v>10.325793252361674</v>
      </c>
      <c r="K23" s="191">
        <v>43.922187179487189</v>
      </c>
    </row>
    <row r="24" spans="1:11" x14ac:dyDescent="0.2">
      <c r="A24" s="190" t="s">
        <v>104</v>
      </c>
      <c r="B24" s="190">
        <v>23</v>
      </c>
      <c r="C24" s="190" t="s">
        <v>107</v>
      </c>
      <c r="D24" s="190" t="s">
        <v>145</v>
      </c>
      <c r="E24" s="190">
        <v>0.81399999999999995</v>
      </c>
      <c r="F24" s="190">
        <v>1698</v>
      </c>
      <c r="G24" s="190">
        <v>5.4589999999999996</v>
      </c>
      <c r="H24" s="190">
        <v>5064</v>
      </c>
      <c r="I24" s="190">
        <v>-9.7560000000000002</v>
      </c>
      <c r="J24" s="191">
        <v>7.4912442260442278</v>
      </c>
      <c r="K24" s="191">
        <v>43.226778624078634</v>
      </c>
    </row>
    <row r="25" spans="1:11" x14ac:dyDescent="0.2">
      <c r="A25" s="190" t="s">
        <v>104</v>
      </c>
      <c r="B25" s="190">
        <v>24</v>
      </c>
      <c r="C25" s="190" t="s">
        <v>108</v>
      </c>
      <c r="D25" s="190" t="s">
        <v>145</v>
      </c>
      <c r="E25" s="190">
        <v>0.81599999999999995</v>
      </c>
      <c r="F25" s="190">
        <v>1697</v>
      </c>
      <c r="G25" s="190">
        <v>6.0369999999999999</v>
      </c>
      <c r="H25" s="190">
        <v>5053</v>
      </c>
      <c r="I25" s="190">
        <v>-9.7140000000000004</v>
      </c>
      <c r="J25" s="191">
        <v>7.4389882352941195</v>
      </c>
      <c r="K25" s="191">
        <v>42.806793504901968</v>
      </c>
    </row>
    <row r="27" spans="1:11" x14ac:dyDescent="0.2">
      <c r="A27" s="190" t="s">
        <v>174</v>
      </c>
    </row>
    <row r="28" spans="1:11" x14ac:dyDescent="0.2">
      <c r="A28" s="190" t="s">
        <v>194</v>
      </c>
    </row>
    <row r="29" spans="1:11" x14ac:dyDescent="0.2">
      <c r="A29" s="190" t="s">
        <v>214</v>
      </c>
    </row>
    <row r="30" spans="1:11" x14ac:dyDescent="0.2">
      <c r="A30" s="190" t="s">
        <v>231</v>
      </c>
    </row>
    <row r="31" spans="1:11" x14ac:dyDescent="0.2">
      <c r="A31" s="190" t="s">
        <v>245</v>
      </c>
    </row>
    <row r="32" spans="1:11" x14ac:dyDescent="0.2">
      <c r="A32" s="190" t="s">
        <v>259</v>
      </c>
    </row>
    <row r="33" spans="1:1" x14ac:dyDescent="0.2">
      <c r="A33" s="190" t="s">
        <v>272</v>
      </c>
    </row>
    <row r="34" spans="1:1" x14ac:dyDescent="0.2">
      <c r="A34" s="190" t="s">
        <v>284</v>
      </c>
    </row>
    <row r="35" spans="1:1" x14ac:dyDescent="0.2">
      <c r="A35" s="190" t="s">
        <v>292</v>
      </c>
    </row>
    <row r="36" spans="1:1" x14ac:dyDescent="0.2">
      <c r="A36" s="190" t="s">
        <v>298</v>
      </c>
    </row>
    <row r="37" spans="1:1" x14ac:dyDescent="0.2">
      <c r="A37" s="190" t="s">
        <v>38</v>
      </c>
    </row>
  </sheetData>
  <pageMargins left="0.75" right="0.75" top="1" bottom="1" header="0.5" footer="0.5"/>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0DDD-80CE-4A15-AB4B-95F95EB33C70}">
  <dimension ref="A1:M102"/>
  <sheetViews>
    <sheetView workbookViewId="0">
      <selection activeCell="K6" sqref="K6"/>
    </sheetView>
  </sheetViews>
  <sheetFormatPr defaultColWidth="9.140625" defaultRowHeight="12.75" x14ac:dyDescent="0.2"/>
  <cols>
    <col min="1" max="7" width="9.140625" style="193"/>
    <col min="8" max="8" width="10" style="193" bestFit="1" customWidth="1"/>
    <col min="9" max="9" width="9.85546875" style="193" bestFit="1" customWidth="1"/>
    <col min="10" max="16384" width="9.140625" style="193"/>
  </cols>
  <sheetData>
    <row r="1" spans="1:13" ht="15" x14ac:dyDescent="0.25">
      <c r="A1" s="190" t="s">
        <v>132</v>
      </c>
      <c r="B1" s="190" t="s">
        <v>166</v>
      </c>
      <c r="C1" s="190" t="s">
        <v>28</v>
      </c>
      <c r="D1" s="190" t="s">
        <v>133</v>
      </c>
      <c r="E1" s="190" t="s">
        <v>134</v>
      </c>
      <c r="F1" s="190" t="s">
        <v>387</v>
      </c>
      <c r="G1" s="193" t="s">
        <v>388</v>
      </c>
      <c r="H1" s="220" t="s">
        <v>389</v>
      </c>
      <c r="I1" s="220" t="s">
        <v>390</v>
      </c>
      <c r="J1" s="220" t="s">
        <v>391</v>
      </c>
      <c r="K1" s="220" t="s">
        <v>392</v>
      </c>
      <c r="L1" s="193" t="s">
        <v>385</v>
      </c>
      <c r="M1" s="193" t="s">
        <v>386</v>
      </c>
    </row>
    <row r="2" spans="1:13" x14ac:dyDescent="0.2">
      <c r="A2" s="190" t="s">
        <v>104</v>
      </c>
      <c r="B2" s="190">
        <v>3</v>
      </c>
      <c r="C2" s="190" t="s">
        <v>95</v>
      </c>
      <c r="D2" s="190" t="s">
        <v>148</v>
      </c>
      <c r="E2" s="190">
        <v>0.40899999999999997</v>
      </c>
      <c r="F2" s="190">
        <v>21.248999999999999</v>
      </c>
      <c r="G2" s="190">
        <v>55.167999999999999</v>
      </c>
      <c r="H2" s="193">
        <f>0.0952*E2</f>
        <v>3.8936800000000001E-2</v>
      </c>
      <c r="I2" s="193">
        <f>0.4081*E2</f>
        <v>0.1669129</v>
      </c>
      <c r="J2" s="192">
        <f>0.001796*F2 + 0.00096</f>
        <v>3.9123204000000002E-2</v>
      </c>
      <c r="K2" s="192">
        <f>0.002889*G2 + 0.008647</f>
        <v>0.16802735199999999</v>
      </c>
      <c r="L2" s="192">
        <f>J2/E2*100</f>
        <v>9.5655755501222508</v>
      </c>
      <c r="M2" s="192">
        <f>K2/E2*100</f>
        <v>41.082482151589247</v>
      </c>
    </row>
    <row r="3" spans="1:13" x14ac:dyDescent="0.2">
      <c r="A3" s="190" t="s">
        <v>104</v>
      </c>
      <c r="B3" s="190">
        <v>4</v>
      </c>
      <c r="C3" s="190" t="s">
        <v>96</v>
      </c>
      <c r="D3" s="190" t="s">
        <v>148</v>
      </c>
      <c r="E3" s="190">
        <v>1.004</v>
      </c>
      <c r="F3" s="190">
        <v>52.54</v>
      </c>
      <c r="G3" s="190">
        <v>138.31</v>
      </c>
      <c r="H3" s="193">
        <f>0.0952*E3</f>
        <v>9.5580800000000007E-2</v>
      </c>
      <c r="I3" s="193">
        <f>0.4081*E3</f>
        <v>0.4097324</v>
      </c>
      <c r="J3" s="192">
        <f t="shared" ref="J3:J4" si="0">0.001796*F3 + 0.00096</f>
        <v>9.5321840000000005E-2</v>
      </c>
      <c r="K3" s="192">
        <f t="shared" ref="K3:K4" si="1">0.002889*G3 + 0.008647</f>
        <v>0.40822459000000005</v>
      </c>
      <c r="L3" s="192">
        <f>J3/E3*100</f>
        <v>9.4942071713147413</v>
      </c>
      <c r="M3" s="192">
        <f>K3/E3*100</f>
        <v>40.659819721115539</v>
      </c>
    </row>
    <row r="4" spans="1:13" x14ac:dyDescent="0.2">
      <c r="A4" s="190" t="s">
        <v>104</v>
      </c>
      <c r="B4" s="190">
        <v>5</v>
      </c>
      <c r="C4" s="190" t="s">
        <v>97</v>
      </c>
      <c r="D4" s="190" t="s">
        <v>148</v>
      </c>
      <c r="E4" s="190">
        <v>3.008</v>
      </c>
      <c r="F4" s="190">
        <v>158.92099999999999</v>
      </c>
      <c r="G4" s="190">
        <v>421.98500000000001</v>
      </c>
      <c r="H4" s="193">
        <f>0.0952*E4</f>
        <v>0.28636159999999999</v>
      </c>
      <c r="I4" s="193">
        <f>0.4081*E4</f>
        <v>1.2275648000000001</v>
      </c>
      <c r="J4" s="192">
        <f t="shared" si="0"/>
        <v>0.28638211600000002</v>
      </c>
      <c r="K4" s="192">
        <f t="shared" si="1"/>
        <v>1.2277616650000001</v>
      </c>
      <c r="L4" s="192">
        <f>J4/E4*100</f>
        <v>9.5206820478723397</v>
      </c>
      <c r="M4" s="192">
        <f>K4/E4*100</f>
        <v>40.816544714095748</v>
      </c>
    </row>
    <row r="5" spans="1:13" x14ac:dyDescent="0.2">
      <c r="A5" s="190"/>
      <c r="B5" s="190"/>
      <c r="C5" s="190"/>
      <c r="D5" s="190"/>
      <c r="E5" s="190"/>
      <c r="F5" s="190"/>
      <c r="H5" s="221"/>
      <c r="I5" s="221"/>
    </row>
    <row r="6" spans="1:13" x14ac:dyDescent="0.2">
      <c r="A6" s="190"/>
      <c r="B6" s="190"/>
      <c r="C6" s="190"/>
      <c r="D6" s="190"/>
      <c r="E6" s="190"/>
      <c r="F6" s="190"/>
    </row>
    <row r="7" spans="1:13" x14ac:dyDescent="0.2">
      <c r="A7" s="190" t="s">
        <v>104</v>
      </c>
      <c r="B7" s="190">
        <v>1</v>
      </c>
      <c r="C7" s="190" t="s">
        <v>193</v>
      </c>
      <c r="D7" s="190" t="s">
        <v>148</v>
      </c>
      <c r="E7" s="190">
        <v>0.81100000000000005</v>
      </c>
      <c r="F7" s="190">
        <v>42.631</v>
      </c>
      <c r="G7" s="190">
        <v>111.48699999999999</v>
      </c>
      <c r="J7" s="192">
        <f t="shared" ref="J7:J17" si="2">0.001796*F7 + 0.00096</f>
        <v>7.7525276000000004E-2</v>
      </c>
      <c r="K7" s="192">
        <f t="shared" ref="K7:K17" si="3">0.002889*G7 + 0.008647</f>
        <v>0.330732943</v>
      </c>
      <c r="L7" s="192">
        <f t="shared" ref="L7:L17" si="4">J7/E7*100</f>
        <v>9.5592202219482107</v>
      </c>
      <c r="M7" s="192">
        <f t="shared" ref="M7:M17" si="5">K7/E7*100</f>
        <v>40.78088076448828</v>
      </c>
    </row>
    <row r="8" spans="1:13" x14ac:dyDescent="0.2">
      <c r="A8" s="190" t="s">
        <v>104</v>
      </c>
      <c r="B8" s="190">
        <v>2</v>
      </c>
      <c r="C8" s="190" t="s">
        <v>213</v>
      </c>
      <c r="D8" s="190" t="s">
        <v>148</v>
      </c>
      <c r="E8" s="190">
        <v>0.84099999999999997</v>
      </c>
      <c r="F8" s="190">
        <v>44.372999999999998</v>
      </c>
      <c r="G8" s="190">
        <v>115.75</v>
      </c>
      <c r="J8" s="192">
        <f t="shared" si="2"/>
        <v>8.0653907999999996E-2</v>
      </c>
      <c r="K8" s="192">
        <f t="shared" si="3"/>
        <v>0.34304875000000001</v>
      </c>
      <c r="L8" s="192">
        <f t="shared" si="4"/>
        <v>9.5902387633769326</v>
      </c>
      <c r="M8" s="192">
        <f t="shared" si="5"/>
        <v>40.790576694411421</v>
      </c>
    </row>
    <row r="9" spans="1:13" x14ac:dyDescent="0.2">
      <c r="A9" s="190" t="s">
        <v>104</v>
      </c>
      <c r="B9" s="190">
        <v>3</v>
      </c>
      <c r="C9" s="190" t="s">
        <v>95</v>
      </c>
      <c r="D9" s="190" t="s">
        <v>148</v>
      </c>
      <c r="E9" s="190">
        <v>0.40899999999999997</v>
      </c>
      <c r="F9" s="190">
        <v>21.248999999999999</v>
      </c>
      <c r="G9" s="190">
        <v>55.167999999999999</v>
      </c>
      <c r="J9" s="192">
        <f t="shared" si="2"/>
        <v>3.9123204000000002E-2</v>
      </c>
      <c r="K9" s="192">
        <f t="shared" si="3"/>
        <v>0.16802735199999999</v>
      </c>
      <c r="L9" s="192">
        <f t="shared" si="4"/>
        <v>9.5655755501222508</v>
      </c>
      <c r="M9" s="192">
        <f t="shared" si="5"/>
        <v>41.082482151589247</v>
      </c>
    </row>
    <row r="10" spans="1:13" x14ac:dyDescent="0.2">
      <c r="A10" s="190" t="s">
        <v>104</v>
      </c>
      <c r="B10" s="190">
        <v>4</v>
      </c>
      <c r="C10" s="190" t="s">
        <v>96</v>
      </c>
      <c r="D10" s="190" t="s">
        <v>148</v>
      </c>
      <c r="E10" s="190">
        <v>1.004</v>
      </c>
      <c r="F10" s="190">
        <v>52.54</v>
      </c>
      <c r="G10" s="190">
        <v>138.31</v>
      </c>
      <c r="J10" s="192">
        <f t="shared" si="2"/>
        <v>9.5321840000000005E-2</v>
      </c>
      <c r="K10" s="192">
        <f t="shared" si="3"/>
        <v>0.40822459000000005</v>
      </c>
      <c r="L10" s="192">
        <f t="shared" si="4"/>
        <v>9.4942071713147413</v>
      </c>
      <c r="M10" s="192">
        <f t="shared" si="5"/>
        <v>40.659819721115539</v>
      </c>
    </row>
    <row r="11" spans="1:13" x14ac:dyDescent="0.2">
      <c r="A11" s="190" t="s">
        <v>104</v>
      </c>
      <c r="B11" s="190">
        <v>5</v>
      </c>
      <c r="C11" s="190" t="s">
        <v>97</v>
      </c>
      <c r="D11" s="190" t="s">
        <v>148</v>
      </c>
      <c r="E11" s="190">
        <v>3.008</v>
      </c>
      <c r="F11" s="190">
        <v>158.92099999999999</v>
      </c>
      <c r="G11" s="190">
        <v>421.98500000000001</v>
      </c>
      <c r="J11" s="192">
        <f t="shared" si="2"/>
        <v>0.28638211600000002</v>
      </c>
      <c r="K11" s="192">
        <f t="shared" si="3"/>
        <v>1.2277616650000001</v>
      </c>
      <c r="L11" s="192">
        <f t="shared" si="4"/>
        <v>9.5206820478723397</v>
      </c>
      <c r="M11" s="192">
        <f t="shared" si="5"/>
        <v>40.816544714095748</v>
      </c>
    </row>
    <row r="12" spans="1:13" x14ac:dyDescent="0.2">
      <c r="A12" s="190" t="s">
        <v>104</v>
      </c>
      <c r="B12" s="190">
        <v>6</v>
      </c>
      <c r="C12" s="190" t="s">
        <v>100</v>
      </c>
      <c r="D12" s="190" t="s">
        <v>149</v>
      </c>
      <c r="E12" s="190">
        <v>0.75900000000000001</v>
      </c>
      <c r="F12" s="190">
        <v>42.987000000000002</v>
      </c>
      <c r="G12" s="190">
        <v>112.755</v>
      </c>
      <c r="J12" s="192">
        <f t="shared" si="2"/>
        <v>7.8164652000000015E-2</v>
      </c>
      <c r="K12" s="192">
        <f t="shared" si="3"/>
        <v>0.33439619500000001</v>
      </c>
      <c r="L12" s="192">
        <f t="shared" si="4"/>
        <v>10.298373122529645</v>
      </c>
      <c r="M12" s="192">
        <f t="shared" si="5"/>
        <v>44.057469696969697</v>
      </c>
    </row>
    <row r="13" spans="1:13" x14ac:dyDescent="0.2">
      <c r="A13" s="190" t="s">
        <v>104</v>
      </c>
      <c r="B13" s="190">
        <v>7</v>
      </c>
      <c r="C13" s="190" t="s">
        <v>101</v>
      </c>
      <c r="D13" s="190" t="s">
        <v>149</v>
      </c>
      <c r="E13" s="190">
        <v>0.80900000000000005</v>
      </c>
      <c r="F13" s="190">
        <v>45.69</v>
      </c>
      <c r="G13" s="190">
        <v>119.676</v>
      </c>
      <c r="J13" s="192">
        <f t="shared" si="2"/>
        <v>8.3019240000000008E-2</v>
      </c>
      <c r="K13" s="192">
        <f t="shared" si="3"/>
        <v>0.35439096400000003</v>
      </c>
      <c r="L13" s="192">
        <f t="shared" si="4"/>
        <v>10.261957972805934</v>
      </c>
      <c r="M13" s="192">
        <f t="shared" si="5"/>
        <v>43.806052410383188</v>
      </c>
    </row>
    <row r="14" spans="1:13" x14ac:dyDescent="0.2">
      <c r="A14" s="190" t="s">
        <v>104</v>
      </c>
      <c r="B14" s="190">
        <v>8</v>
      </c>
      <c r="C14" s="190" t="s">
        <v>105</v>
      </c>
      <c r="D14" s="190" t="s">
        <v>145</v>
      </c>
      <c r="E14" s="190">
        <v>0.82199999999999995</v>
      </c>
      <c r="F14" s="190">
        <v>33.720999999999997</v>
      </c>
      <c r="G14" s="190">
        <v>119.962</v>
      </c>
      <c r="J14" s="192">
        <f t="shared" si="2"/>
        <v>6.1522915999999997E-2</v>
      </c>
      <c r="K14" s="192">
        <f t="shared" si="3"/>
        <v>0.35521721800000006</v>
      </c>
      <c r="L14" s="192">
        <f t="shared" si="4"/>
        <v>7.484539659367397</v>
      </c>
      <c r="M14" s="192">
        <f t="shared" si="5"/>
        <v>43.213773479318746</v>
      </c>
    </row>
    <row r="15" spans="1:13" x14ac:dyDescent="0.2">
      <c r="A15" s="190" t="s">
        <v>104</v>
      </c>
      <c r="B15" s="190">
        <v>9</v>
      </c>
      <c r="C15" s="190" t="s">
        <v>106</v>
      </c>
      <c r="D15" s="190" t="s">
        <v>145</v>
      </c>
      <c r="E15" s="190">
        <v>0.82899999999999996</v>
      </c>
      <c r="F15" s="190">
        <v>34.512</v>
      </c>
      <c r="G15" s="190">
        <v>120.527</v>
      </c>
      <c r="J15" s="192">
        <f t="shared" si="2"/>
        <v>6.2943552E-2</v>
      </c>
      <c r="K15" s="192">
        <f t="shared" si="3"/>
        <v>0.35684950300000001</v>
      </c>
      <c r="L15" s="192">
        <f t="shared" si="4"/>
        <v>7.5927083232810624</v>
      </c>
      <c r="M15" s="192">
        <f t="shared" si="5"/>
        <v>43.04577840772015</v>
      </c>
    </row>
    <row r="16" spans="1:13" x14ac:dyDescent="0.2">
      <c r="A16" s="190" t="s">
        <v>104</v>
      </c>
      <c r="B16" s="190">
        <v>10</v>
      </c>
      <c r="C16" s="190" t="s">
        <v>113</v>
      </c>
      <c r="D16" s="190" t="s">
        <v>114</v>
      </c>
      <c r="E16" s="190">
        <v>1.8069999999999999</v>
      </c>
      <c r="F16" s="190">
        <v>92.304000000000002</v>
      </c>
      <c r="G16" s="190">
        <v>302.11799999999999</v>
      </c>
      <c r="J16" s="192">
        <f t="shared" si="2"/>
        <v>0.16673798400000001</v>
      </c>
      <c r="K16" s="192">
        <f t="shared" si="3"/>
        <v>0.88146590199999997</v>
      </c>
      <c r="L16" s="192">
        <f t="shared" si="4"/>
        <v>9.2273372440509132</v>
      </c>
      <c r="M16" s="192">
        <f t="shared" si="5"/>
        <v>48.780625456557829</v>
      </c>
    </row>
    <row r="17" spans="1:13" x14ac:dyDescent="0.2">
      <c r="A17" s="190" t="s">
        <v>104</v>
      </c>
      <c r="B17" s="190">
        <v>11</v>
      </c>
      <c r="C17" s="190" t="s">
        <v>115</v>
      </c>
      <c r="D17" s="190" t="s">
        <v>116</v>
      </c>
      <c r="E17" s="190">
        <v>1.133</v>
      </c>
      <c r="F17" s="190">
        <v>57.898000000000003</v>
      </c>
      <c r="G17" s="190">
        <v>183.113</v>
      </c>
      <c r="J17" s="192">
        <f t="shared" si="2"/>
        <v>0.10494480800000001</v>
      </c>
      <c r="K17" s="192">
        <f t="shared" si="3"/>
        <v>0.53766045699999998</v>
      </c>
      <c r="L17" s="192">
        <f t="shared" si="4"/>
        <v>9.2625602824360129</v>
      </c>
      <c r="M17" s="192">
        <f t="shared" si="5"/>
        <v>47.454585789938214</v>
      </c>
    </row>
    <row r="18" spans="1:13" x14ac:dyDescent="0.2">
      <c r="A18" s="190" t="s">
        <v>104</v>
      </c>
      <c r="B18" s="190">
        <v>12</v>
      </c>
      <c r="C18" s="190" t="s">
        <v>117</v>
      </c>
      <c r="D18" s="190" t="s">
        <v>118</v>
      </c>
      <c r="E18" s="190">
        <v>0.85599999999999998</v>
      </c>
      <c r="F18" s="190"/>
      <c r="G18" s="190"/>
      <c r="J18" s="222"/>
      <c r="K18" s="222"/>
      <c r="L18" s="192"/>
      <c r="M18" s="192"/>
    </row>
    <row r="19" spans="1:13" x14ac:dyDescent="0.2">
      <c r="A19" s="190" t="s">
        <v>104</v>
      </c>
      <c r="B19" s="190">
        <v>13</v>
      </c>
      <c r="C19" s="190" t="s">
        <v>119</v>
      </c>
      <c r="D19" s="190" t="s">
        <v>120</v>
      </c>
      <c r="E19" s="190">
        <v>0.96799999999999997</v>
      </c>
      <c r="F19" s="190">
        <v>89.971000000000004</v>
      </c>
      <c r="G19" s="190">
        <v>269.49700000000001</v>
      </c>
      <c r="J19" s="192">
        <f t="shared" ref="J19:J30" si="6">0.001796*F19 + 0.00096</f>
        <v>0.16254791600000001</v>
      </c>
      <c r="K19" s="192">
        <f t="shared" ref="K19:K30" si="7">0.002889*G19 + 0.008647</f>
        <v>0.78722383299999998</v>
      </c>
      <c r="L19" s="192">
        <f t="shared" ref="L19:L30" si="8">J19/E19*100</f>
        <v>16.792140082644629</v>
      </c>
      <c r="M19" s="192">
        <f t="shared" ref="M19:M30" si="9">K19/E19*100</f>
        <v>81.324776136363639</v>
      </c>
    </row>
    <row r="20" spans="1:13" x14ac:dyDescent="0.2">
      <c r="A20" s="190" t="s">
        <v>104</v>
      </c>
      <c r="B20" s="190">
        <v>14</v>
      </c>
      <c r="C20" s="190" t="s">
        <v>121</v>
      </c>
      <c r="D20" s="190" t="s">
        <v>122</v>
      </c>
      <c r="E20" s="190">
        <v>0.85199999999999998</v>
      </c>
      <c r="F20" s="190">
        <v>44.527999999999999</v>
      </c>
      <c r="G20" s="190">
        <v>139.72399999999999</v>
      </c>
      <c r="J20" s="192">
        <f t="shared" si="6"/>
        <v>8.0932288000000005E-2</v>
      </c>
      <c r="K20" s="192">
        <f t="shared" si="7"/>
        <v>0.41230963599999998</v>
      </c>
      <c r="L20" s="192">
        <f t="shared" si="8"/>
        <v>9.4990948356807525</v>
      </c>
      <c r="M20" s="192">
        <f t="shared" si="9"/>
        <v>48.393149765258215</v>
      </c>
    </row>
    <row r="21" spans="1:13" x14ac:dyDescent="0.2">
      <c r="A21" s="190" t="s">
        <v>104</v>
      </c>
      <c r="B21" s="190">
        <v>15</v>
      </c>
      <c r="C21" s="190" t="s">
        <v>123</v>
      </c>
      <c r="D21" s="190" t="s">
        <v>124</v>
      </c>
      <c r="E21" s="190">
        <v>1.4670000000000001</v>
      </c>
      <c r="F21" s="190">
        <v>79.347999999999999</v>
      </c>
      <c r="G21" s="190">
        <v>234.916</v>
      </c>
      <c r="J21" s="192">
        <f t="shared" si="6"/>
        <v>0.14346900799999998</v>
      </c>
      <c r="K21" s="192">
        <f t="shared" si="7"/>
        <v>0.68731932399999995</v>
      </c>
      <c r="L21" s="192">
        <f t="shared" si="8"/>
        <v>9.7797551465575996</v>
      </c>
      <c r="M21" s="192">
        <f t="shared" si="9"/>
        <v>46.852032992501698</v>
      </c>
    </row>
    <row r="22" spans="1:13" x14ac:dyDescent="0.2">
      <c r="A22" s="190" t="s">
        <v>104</v>
      </c>
      <c r="B22" s="190">
        <v>16</v>
      </c>
      <c r="C22" s="190" t="s">
        <v>125</v>
      </c>
      <c r="D22" s="190" t="s">
        <v>126</v>
      </c>
      <c r="E22" s="190">
        <v>1</v>
      </c>
      <c r="F22" s="190">
        <v>38.569000000000003</v>
      </c>
      <c r="G22" s="190">
        <v>139.68600000000001</v>
      </c>
      <c r="J22" s="192">
        <f t="shared" si="6"/>
        <v>7.0229924000000013E-2</v>
      </c>
      <c r="K22" s="192">
        <f t="shared" si="7"/>
        <v>0.41219985400000003</v>
      </c>
      <c r="L22" s="192">
        <f t="shared" si="8"/>
        <v>7.0229924000000015</v>
      </c>
      <c r="M22" s="192">
        <f t="shared" si="9"/>
        <v>41.219985400000006</v>
      </c>
    </row>
    <row r="23" spans="1:13" x14ac:dyDescent="0.2">
      <c r="A23" s="190" t="s">
        <v>104</v>
      </c>
      <c r="B23" s="190">
        <v>17</v>
      </c>
      <c r="C23" s="190" t="s">
        <v>127</v>
      </c>
      <c r="D23" s="190" t="s">
        <v>128</v>
      </c>
      <c r="E23" s="190">
        <v>1.222</v>
      </c>
      <c r="F23" s="190">
        <v>53.48</v>
      </c>
      <c r="G23" s="190">
        <v>145.72800000000001</v>
      </c>
      <c r="J23" s="192">
        <f t="shared" si="6"/>
        <v>9.7010079999999999E-2</v>
      </c>
      <c r="K23" s="192">
        <f t="shared" si="7"/>
        <v>0.42965519200000007</v>
      </c>
      <c r="L23" s="192">
        <f t="shared" si="8"/>
        <v>7.9386317512274953</v>
      </c>
      <c r="M23" s="192">
        <f t="shared" si="9"/>
        <v>35.159999345335521</v>
      </c>
    </row>
    <row r="24" spans="1:13" x14ac:dyDescent="0.2">
      <c r="A24" s="190" t="s">
        <v>104</v>
      </c>
      <c r="B24" s="190">
        <v>18</v>
      </c>
      <c r="C24" s="190" t="s">
        <v>129</v>
      </c>
      <c r="D24" s="190" t="s">
        <v>130</v>
      </c>
      <c r="E24" s="190">
        <v>1.3939999999999999</v>
      </c>
      <c r="F24" s="190">
        <v>71.468000000000004</v>
      </c>
      <c r="G24" s="190">
        <v>179.161</v>
      </c>
      <c r="J24" s="192">
        <f t="shared" si="6"/>
        <v>0.12931652799999999</v>
      </c>
      <c r="K24" s="192">
        <f t="shared" si="7"/>
        <v>0.52624312900000003</v>
      </c>
      <c r="L24" s="192">
        <f t="shared" si="8"/>
        <v>9.2766519368723106</v>
      </c>
      <c r="M24" s="192">
        <f t="shared" si="9"/>
        <v>37.750583142037307</v>
      </c>
    </row>
    <row r="25" spans="1:13" x14ac:dyDescent="0.2">
      <c r="A25" s="190" t="s">
        <v>104</v>
      </c>
      <c r="B25" s="190">
        <v>19</v>
      </c>
      <c r="C25" s="190" t="s">
        <v>98</v>
      </c>
      <c r="D25" s="190" t="s">
        <v>148</v>
      </c>
      <c r="E25" s="190">
        <v>0.82499999999999996</v>
      </c>
      <c r="F25" s="190">
        <v>43.366999999999997</v>
      </c>
      <c r="G25" s="190">
        <v>112.66200000000001</v>
      </c>
      <c r="J25" s="192">
        <f t="shared" si="6"/>
        <v>7.8847132E-2</v>
      </c>
      <c r="K25" s="192">
        <f t="shared" si="7"/>
        <v>0.33412751800000007</v>
      </c>
      <c r="L25" s="192">
        <f t="shared" si="8"/>
        <v>9.5572281212121215</v>
      </c>
      <c r="M25" s="192">
        <f t="shared" si="9"/>
        <v>40.500305212121226</v>
      </c>
    </row>
    <row r="26" spans="1:13" x14ac:dyDescent="0.2">
      <c r="A26" s="190" t="s">
        <v>104</v>
      </c>
      <c r="B26" s="190">
        <v>20</v>
      </c>
      <c r="C26" s="190" t="s">
        <v>99</v>
      </c>
      <c r="D26" s="190" t="s">
        <v>148</v>
      </c>
      <c r="E26" s="190">
        <v>0.76100000000000001</v>
      </c>
      <c r="F26" s="190">
        <v>39.664000000000001</v>
      </c>
      <c r="G26" s="190">
        <v>103.276</v>
      </c>
      <c r="J26" s="192">
        <f t="shared" si="6"/>
        <v>7.2196544000000001E-2</v>
      </c>
      <c r="K26" s="192">
        <f t="shared" si="7"/>
        <v>0.30701136400000001</v>
      </c>
      <c r="L26" s="192">
        <f t="shared" si="8"/>
        <v>9.4870622864651768</v>
      </c>
      <c r="M26" s="192">
        <f t="shared" si="9"/>
        <v>40.343149014454667</v>
      </c>
    </row>
    <row r="27" spans="1:13" x14ac:dyDescent="0.2">
      <c r="A27" s="190" t="s">
        <v>104</v>
      </c>
      <c r="B27" s="190">
        <v>21</v>
      </c>
      <c r="C27" s="190" t="s">
        <v>102</v>
      </c>
      <c r="D27" s="190" t="s">
        <v>149</v>
      </c>
      <c r="E27" s="190">
        <v>0.752</v>
      </c>
      <c r="F27" s="190">
        <v>43.052</v>
      </c>
      <c r="G27" s="190">
        <v>111.37</v>
      </c>
      <c r="J27" s="192">
        <f t="shared" si="6"/>
        <v>7.8281392000000005E-2</v>
      </c>
      <c r="K27" s="192">
        <f t="shared" si="7"/>
        <v>0.33039493000000003</v>
      </c>
      <c r="L27" s="192">
        <f t="shared" si="8"/>
        <v>10.409759574468087</v>
      </c>
      <c r="M27" s="192">
        <f t="shared" si="9"/>
        <v>43.935496010638303</v>
      </c>
    </row>
    <row r="28" spans="1:13" x14ac:dyDescent="0.2">
      <c r="A28" s="190" t="s">
        <v>104</v>
      </c>
      <c r="B28" s="190">
        <v>22</v>
      </c>
      <c r="C28" s="190" t="s">
        <v>103</v>
      </c>
      <c r="D28" s="190" t="s">
        <v>149</v>
      </c>
      <c r="E28" s="190">
        <v>0.74099999999999999</v>
      </c>
      <c r="F28" s="190">
        <v>42.067999999999998</v>
      </c>
      <c r="G28" s="190">
        <v>109.663</v>
      </c>
      <c r="J28" s="192">
        <f t="shared" si="6"/>
        <v>7.6514128000000001E-2</v>
      </c>
      <c r="K28" s="192">
        <f t="shared" si="7"/>
        <v>0.32546340700000004</v>
      </c>
      <c r="L28" s="192">
        <f t="shared" si="8"/>
        <v>10.325793252361674</v>
      </c>
      <c r="M28" s="192">
        <f t="shared" si="9"/>
        <v>43.922187179487189</v>
      </c>
    </row>
    <row r="29" spans="1:13" x14ac:dyDescent="0.2">
      <c r="A29" s="190" t="s">
        <v>104</v>
      </c>
      <c r="B29" s="190">
        <v>23</v>
      </c>
      <c r="C29" s="190" t="s">
        <v>107</v>
      </c>
      <c r="D29" s="190" t="s">
        <v>145</v>
      </c>
      <c r="E29" s="190">
        <v>0.81399999999999995</v>
      </c>
      <c r="F29" s="190">
        <v>33.417999999999999</v>
      </c>
      <c r="G29" s="190">
        <v>118.80200000000001</v>
      </c>
      <c r="J29" s="192">
        <f t="shared" si="6"/>
        <v>6.0978728000000003E-2</v>
      </c>
      <c r="K29" s="192">
        <f t="shared" si="7"/>
        <v>0.35186597800000002</v>
      </c>
      <c r="L29" s="192">
        <f t="shared" si="8"/>
        <v>7.4912442260442278</v>
      </c>
      <c r="M29" s="192">
        <f t="shared" si="9"/>
        <v>43.226778624078634</v>
      </c>
    </row>
    <row r="30" spans="1:13" x14ac:dyDescent="0.2">
      <c r="A30" s="190" t="s">
        <v>104</v>
      </c>
      <c r="B30" s="190">
        <v>24</v>
      </c>
      <c r="C30" s="190" t="s">
        <v>108</v>
      </c>
      <c r="D30" s="190" t="s">
        <v>145</v>
      </c>
      <c r="E30" s="190">
        <v>0.81599999999999995</v>
      </c>
      <c r="F30" s="190">
        <v>33.264000000000003</v>
      </c>
      <c r="G30" s="190">
        <v>117.91500000000001</v>
      </c>
      <c r="J30" s="192">
        <f t="shared" si="6"/>
        <v>6.0702144000000013E-2</v>
      </c>
      <c r="K30" s="192">
        <f t="shared" si="7"/>
        <v>0.34930343500000005</v>
      </c>
      <c r="L30" s="192">
        <f t="shared" si="8"/>
        <v>7.4389882352941195</v>
      </c>
      <c r="M30" s="192">
        <f t="shared" si="9"/>
        <v>42.806793504901968</v>
      </c>
    </row>
    <row r="31" spans="1:13" x14ac:dyDescent="0.2">
      <c r="A31" s="190"/>
      <c r="B31" s="190"/>
      <c r="C31" s="190"/>
      <c r="D31" s="190"/>
      <c r="E31" s="190"/>
      <c r="F31" s="190"/>
      <c r="G31" s="190"/>
      <c r="J31" s="222"/>
      <c r="K31" s="222"/>
      <c r="L31" s="192"/>
      <c r="M31" s="192"/>
    </row>
    <row r="32" spans="1:13" x14ac:dyDescent="0.2">
      <c r="A32" s="190"/>
      <c r="B32" s="190"/>
      <c r="C32" s="190"/>
      <c r="D32" s="190"/>
      <c r="E32" s="190"/>
      <c r="F32" s="190"/>
      <c r="G32" s="190"/>
      <c r="J32" s="222"/>
      <c r="K32" s="222"/>
      <c r="L32" s="192"/>
      <c r="M32" s="192"/>
    </row>
    <row r="33" spans="1:13" x14ac:dyDescent="0.2">
      <c r="A33" s="190"/>
      <c r="B33" s="190"/>
      <c r="C33" s="190"/>
      <c r="D33" s="190"/>
      <c r="E33" s="190"/>
      <c r="F33" s="190"/>
      <c r="G33" s="190"/>
      <c r="J33" s="222"/>
      <c r="K33" s="222"/>
      <c r="L33" s="192"/>
      <c r="M33" s="192"/>
    </row>
    <row r="34" spans="1:13" x14ac:dyDescent="0.2">
      <c r="A34" s="190"/>
      <c r="B34" s="190"/>
      <c r="C34" s="190"/>
      <c r="D34" s="190"/>
      <c r="E34" s="190"/>
      <c r="F34" s="190"/>
      <c r="G34" s="190"/>
      <c r="J34" s="222"/>
      <c r="K34" s="222"/>
      <c r="L34" s="192"/>
      <c r="M34" s="192"/>
    </row>
    <row r="35" spans="1:13" x14ac:dyDescent="0.2">
      <c r="A35" s="190"/>
      <c r="B35" s="190"/>
      <c r="C35" s="190"/>
      <c r="D35" s="190"/>
      <c r="E35" s="190"/>
      <c r="F35" s="190"/>
      <c r="G35" s="190"/>
      <c r="J35" s="222"/>
      <c r="K35" s="222"/>
      <c r="L35" s="192"/>
      <c r="M35" s="192"/>
    </row>
    <row r="36" spans="1:13" x14ac:dyDescent="0.2">
      <c r="A36" s="190"/>
      <c r="B36" s="190"/>
      <c r="C36" s="190"/>
      <c r="D36" s="190"/>
      <c r="E36" s="190"/>
      <c r="F36" s="190"/>
      <c r="G36" s="190"/>
      <c r="J36" s="222"/>
      <c r="K36" s="222"/>
      <c r="L36" s="192"/>
      <c r="M36" s="192"/>
    </row>
    <row r="37" spans="1:13" x14ac:dyDescent="0.2">
      <c r="A37" s="190"/>
      <c r="B37" s="190"/>
      <c r="C37" s="190"/>
      <c r="D37" s="190"/>
      <c r="E37" s="190"/>
      <c r="F37" s="190"/>
      <c r="G37" s="190"/>
      <c r="J37" s="222"/>
      <c r="K37" s="222"/>
      <c r="L37" s="192"/>
      <c r="M37" s="192"/>
    </row>
    <row r="38" spans="1:13" x14ac:dyDescent="0.2">
      <c r="A38" s="190"/>
      <c r="B38" s="190"/>
      <c r="C38" s="190"/>
      <c r="D38" s="190"/>
      <c r="E38" s="190"/>
      <c r="F38" s="190"/>
      <c r="G38" s="190"/>
      <c r="J38" s="222"/>
      <c r="K38" s="222"/>
      <c r="L38" s="192"/>
      <c r="M38" s="192"/>
    </row>
    <row r="39" spans="1:13" x14ac:dyDescent="0.2">
      <c r="A39" s="190"/>
      <c r="B39" s="190"/>
      <c r="C39" s="190"/>
      <c r="D39" s="190"/>
      <c r="E39" s="190"/>
      <c r="F39" s="190"/>
      <c r="G39" s="190"/>
      <c r="J39" s="222"/>
      <c r="K39" s="222"/>
      <c r="L39" s="192"/>
      <c r="M39" s="192"/>
    </row>
    <row r="40" spans="1:13" x14ac:dyDescent="0.2">
      <c r="A40" s="190"/>
      <c r="B40" s="190"/>
      <c r="C40" s="190"/>
      <c r="D40" s="190"/>
      <c r="E40" s="190"/>
      <c r="F40" s="190"/>
      <c r="G40" s="190"/>
      <c r="J40" s="222"/>
      <c r="K40" s="222"/>
      <c r="L40" s="192"/>
      <c r="M40" s="192"/>
    </row>
    <row r="41" spans="1:13" x14ac:dyDescent="0.2">
      <c r="A41" s="190"/>
      <c r="B41" s="190"/>
      <c r="C41" s="190"/>
      <c r="D41" s="190"/>
      <c r="E41" s="190"/>
      <c r="F41" s="190"/>
      <c r="G41" s="190"/>
      <c r="J41" s="222"/>
      <c r="K41" s="222"/>
      <c r="L41" s="192"/>
      <c r="M41" s="192"/>
    </row>
    <row r="42" spans="1:13" x14ac:dyDescent="0.2">
      <c r="A42" s="190"/>
      <c r="B42" s="190"/>
      <c r="C42" s="190"/>
      <c r="D42" s="190"/>
      <c r="E42" s="190"/>
      <c r="F42" s="190"/>
      <c r="G42" s="190"/>
      <c r="J42" s="222"/>
      <c r="K42" s="222"/>
      <c r="L42" s="192"/>
      <c r="M42" s="192"/>
    </row>
    <row r="43" spans="1:13" x14ac:dyDescent="0.2">
      <c r="A43" s="190"/>
      <c r="B43" s="190"/>
      <c r="C43" s="190"/>
      <c r="D43" s="190"/>
      <c r="E43" s="190"/>
      <c r="F43" s="190"/>
      <c r="G43" s="190"/>
      <c r="J43" s="222"/>
      <c r="K43" s="222"/>
      <c r="L43" s="192"/>
      <c r="M43" s="192"/>
    </row>
    <row r="44" spans="1:13" x14ac:dyDescent="0.2">
      <c r="A44" s="190"/>
      <c r="B44" s="190"/>
      <c r="C44" s="190"/>
      <c r="D44" s="190"/>
      <c r="E44" s="190"/>
      <c r="F44" s="190"/>
      <c r="G44" s="190"/>
      <c r="J44" s="222"/>
      <c r="K44" s="222"/>
      <c r="L44" s="192"/>
      <c r="M44" s="192"/>
    </row>
    <row r="45" spans="1:13" x14ac:dyDescent="0.2">
      <c r="A45" s="190"/>
      <c r="B45" s="190"/>
      <c r="C45" s="190"/>
      <c r="D45" s="190"/>
      <c r="E45" s="190"/>
      <c r="F45" s="190"/>
      <c r="G45" s="190"/>
      <c r="J45" s="222"/>
      <c r="K45" s="222"/>
      <c r="L45" s="192"/>
      <c r="M45" s="192"/>
    </row>
    <row r="46" spans="1:13" x14ac:dyDescent="0.2">
      <c r="A46" s="190"/>
      <c r="B46" s="190"/>
      <c r="C46" s="190"/>
      <c r="D46" s="190"/>
      <c r="E46" s="190"/>
      <c r="F46" s="190"/>
      <c r="G46" s="190"/>
      <c r="J46" s="222"/>
      <c r="K46" s="222"/>
      <c r="L46" s="192"/>
      <c r="M46" s="192"/>
    </row>
    <row r="47" spans="1:13" x14ac:dyDescent="0.2">
      <c r="A47" s="190"/>
      <c r="B47" s="190"/>
      <c r="C47" s="190"/>
      <c r="D47" s="190"/>
      <c r="E47" s="190"/>
      <c r="F47" s="190"/>
      <c r="G47" s="190"/>
      <c r="J47" s="222"/>
      <c r="K47" s="222"/>
      <c r="L47" s="192"/>
      <c r="M47" s="192"/>
    </row>
    <row r="48" spans="1:13" x14ac:dyDescent="0.2">
      <c r="A48" s="190"/>
      <c r="B48" s="190"/>
      <c r="C48" s="190"/>
      <c r="D48" s="190"/>
      <c r="E48" s="190"/>
      <c r="F48" s="190"/>
      <c r="G48" s="190"/>
      <c r="J48" s="222"/>
      <c r="K48" s="222"/>
      <c r="L48" s="192"/>
      <c r="M48" s="192"/>
    </row>
    <row r="49" spans="1:13" x14ac:dyDescent="0.2">
      <c r="A49" s="190"/>
      <c r="B49" s="190"/>
      <c r="C49" s="190"/>
      <c r="D49" s="190"/>
      <c r="E49" s="190"/>
      <c r="F49" s="190"/>
      <c r="G49" s="190"/>
      <c r="J49" s="222"/>
      <c r="K49" s="222"/>
      <c r="L49" s="192"/>
      <c r="M49" s="192"/>
    </row>
    <row r="50" spans="1:13" x14ac:dyDescent="0.2">
      <c r="A50" s="190"/>
      <c r="B50" s="190"/>
      <c r="C50" s="190"/>
      <c r="D50" s="190"/>
      <c r="E50" s="190"/>
      <c r="F50" s="190"/>
      <c r="G50" s="190"/>
      <c r="J50" s="222"/>
      <c r="K50" s="222"/>
      <c r="L50" s="192"/>
      <c r="M50" s="192"/>
    </row>
    <row r="51" spans="1:13" x14ac:dyDescent="0.2">
      <c r="A51" s="190"/>
      <c r="B51" s="190"/>
      <c r="C51" s="190"/>
      <c r="D51" s="190"/>
      <c r="E51" s="190"/>
      <c r="F51" s="190"/>
      <c r="G51" s="190"/>
      <c r="J51" s="222"/>
      <c r="K51" s="222"/>
      <c r="L51" s="192"/>
      <c r="M51" s="192"/>
    </row>
    <row r="52" spans="1:13" x14ac:dyDescent="0.2">
      <c r="A52" s="190"/>
      <c r="B52" s="190"/>
      <c r="C52" s="190"/>
      <c r="D52" s="190"/>
      <c r="E52" s="190"/>
      <c r="F52" s="190"/>
      <c r="G52" s="190"/>
      <c r="J52" s="222"/>
      <c r="K52" s="222"/>
      <c r="L52" s="192"/>
      <c r="M52" s="192"/>
    </row>
    <row r="53" spans="1:13" x14ac:dyDescent="0.2">
      <c r="A53" s="190"/>
      <c r="B53" s="190"/>
      <c r="C53" s="190"/>
      <c r="D53" s="190"/>
      <c r="E53" s="190"/>
      <c r="F53" s="190"/>
      <c r="G53" s="190"/>
      <c r="J53" s="222"/>
      <c r="K53" s="222"/>
      <c r="L53" s="192"/>
      <c r="M53" s="192"/>
    </row>
    <row r="54" spans="1:13" x14ac:dyDescent="0.2">
      <c r="A54" s="190"/>
      <c r="B54" s="190"/>
      <c r="C54" s="190"/>
      <c r="D54" s="190"/>
      <c r="E54" s="190"/>
      <c r="F54" s="190"/>
      <c r="G54" s="190"/>
      <c r="J54" s="222"/>
      <c r="K54" s="222"/>
      <c r="L54" s="192"/>
      <c r="M54" s="192"/>
    </row>
    <row r="55" spans="1:13" x14ac:dyDescent="0.2">
      <c r="A55" s="190"/>
      <c r="B55" s="190"/>
      <c r="C55" s="190"/>
      <c r="D55" s="190"/>
      <c r="E55" s="190"/>
      <c r="F55" s="190"/>
      <c r="G55" s="190"/>
      <c r="J55" s="222"/>
      <c r="K55" s="222"/>
      <c r="L55" s="192"/>
      <c r="M55" s="192"/>
    </row>
    <row r="56" spans="1:13" x14ac:dyDescent="0.2">
      <c r="A56" s="190"/>
      <c r="B56" s="190"/>
      <c r="C56" s="190"/>
      <c r="D56" s="190"/>
      <c r="E56" s="190"/>
      <c r="F56" s="190"/>
      <c r="G56" s="190"/>
      <c r="J56" s="222"/>
      <c r="K56" s="222"/>
      <c r="L56" s="192"/>
      <c r="M56" s="192"/>
    </row>
    <row r="57" spans="1:13" x14ac:dyDescent="0.2">
      <c r="A57" s="190"/>
      <c r="B57" s="190"/>
      <c r="C57" s="190"/>
      <c r="D57" s="190"/>
      <c r="E57" s="190"/>
      <c r="F57" s="190"/>
      <c r="G57" s="190"/>
      <c r="J57" s="222"/>
      <c r="K57" s="222"/>
      <c r="L57" s="192"/>
      <c r="M57" s="192"/>
    </row>
    <row r="58" spans="1:13" x14ac:dyDescent="0.2">
      <c r="J58" s="222"/>
      <c r="K58" s="222"/>
      <c r="L58" s="192"/>
      <c r="M58" s="192"/>
    </row>
    <row r="59" spans="1:13" x14ac:dyDescent="0.2">
      <c r="A59" s="190"/>
      <c r="J59" s="222"/>
      <c r="K59" s="222"/>
      <c r="L59" s="192"/>
      <c r="M59" s="192"/>
    </row>
    <row r="60" spans="1:13" x14ac:dyDescent="0.2">
      <c r="A60" s="190"/>
      <c r="J60" s="222"/>
      <c r="K60" s="222"/>
      <c r="L60" s="192"/>
      <c r="M60" s="192"/>
    </row>
    <row r="61" spans="1:13" x14ac:dyDescent="0.2">
      <c r="A61" s="190"/>
      <c r="J61" s="222"/>
      <c r="K61" s="222"/>
      <c r="L61" s="192"/>
      <c r="M61" s="192"/>
    </row>
    <row r="62" spans="1:13" x14ac:dyDescent="0.2">
      <c r="A62" s="190"/>
      <c r="J62" s="222"/>
      <c r="K62" s="222"/>
      <c r="L62" s="192"/>
      <c r="M62" s="192"/>
    </row>
    <row r="63" spans="1:13" x14ac:dyDescent="0.2">
      <c r="A63" s="190"/>
      <c r="J63" s="222"/>
      <c r="K63" s="222"/>
      <c r="L63" s="192"/>
      <c r="M63" s="192"/>
    </row>
    <row r="64" spans="1:13" x14ac:dyDescent="0.2">
      <c r="A64" s="190"/>
      <c r="J64" s="222"/>
      <c r="K64" s="222"/>
      <c r="L64" s="192"/>
      <c r="M64" s="192"/>
    </row>
    <row r="65" spans="1:13" x14ac:dyDescent="0.2">
      <c r="A65" s="190"/>
      <c r="J65" s="222"/>
      <c r="K65" s="222"/>
      <c r="L65" s="192"/>
      <c r="M65" s="192"/>
    </row>
    <row r="66" spans="1:13" x14ac:dyDescent="0.2">
      <c r="A66" s="190"/>
      <c r="J66" s="222"/>
      <c r="K66" s="222"/>
      <c r="L66" s="192"/>
      <c r="M66" s="192"/>
    </row>
    <row r="67" spans="1:13" x14ac:dyDescent="0.2">
      <c r="A67" s="190"/>
      <c r="J67" s="222"/>
      <c r="K67" s="222"/>
      <c r="L67" s="192"/>
      <c r="M67" s="192"/>
    </row>
    <row r="68" spans="1:13" x14ac:dyDescent="0.2">
      <c r="J68" s="222"/>
      <c r="K68" s="222"/>
      <c r="L68" s="192"/>
      <c r="M68" s="192"/>
    </row>
    <row r="69" spans="1:13" x14ac:dyDescent="0.2">
      <c r="J69" s="222"/>
      <c r="K69" s="222"/>
      <c r="L69" s="192"/>
      <c r="M69" s="192"/>
    </row>
    <row r="70" spans="1:13" x14ac:dyDescent="0.2">
      <c r="J70" s="222"/>
      <c r="K70" s="222"/>
      <c r="L70" s="192"/>
      <c r="M70" s="192"/>
    </row>
    <row r="71" spans="1:13" x14ac:dyDescent="0.2">
      <c r="J71" s="222"/>
      <c r="K71" s="222"/>
      <c r="L71" s="192"/>
      <c r="M71" s="192"/>
    </row>
    <row r="72" spans="1:13" x14ac:dyDescent="0.2">
      <c r="J72" s="222"/>
      <c r="K72" s="222"/>
      <c r="L72" s="192"/>
      <c r="M72" s="192"/>
    </row>
    <row r="73" spans="1:13" x14ac:dyDescent="0.2">
      <c r="J73" s="222"/>
      <c r="K73" s="222"/>
      <c r="L73" s="192"/>
      <c r="M73" s="192"/>
    </row>
    <row r="74" spans="1:13" x14ac:dyDescent="0.2">
      <c r="J74" s="222"/>
      <c r="K74" s="222"/>
      <c r="L74" s="192"/>
      <c r="M74" s="192"/>
    </row>
    <row r="75" spans="1:13" x14ac:dyDescent="0.2">
      <c r="J75" s="222"/>
      <c r="K75" s="222"/>
      <c r="L75" s="192"/>
      <c r="M75" s="192"/>
    </row>
    <row r="76" spans="1:13" x14ac:dyDescent="0.2">
      <c r="J76" s="222"/>
      <c r="K76" s="222"/>
      <c r="L76" s="192"/>
      <c r="M76" s="192"/>
    </row>
    <row r="77" spans="1:13" x14ac:dyDescent="0.2">
      <c r="J77" s="222"/>
      <c r="K77" s="222"/>
      <c r="L77" s="192"/>
      <c r="M77" s="192"/>
    </row>
    <row r="78" spans="1:13" x14ac:dyDescent="0.2">
      <c r="J78" s="222"/>
      <c r="K78" s="222"/>
      <c r="L78" s="192"/>
      <c r="M78" s="192"/>
    </row>
    <row r="79" spans="1:13" x14ac:dyDescent="0.2">
      <c r="J79" s="222"/>
      <c r="K79" s="222"/>
      <c r="L79" s="192"/>
      <c r="M79" s="192"/>
    </row>
    <row r="80" spans="1:13" x14ac:dyDescent="0.2">
      <c r="J80" s="222"/>
      <c r="K80" s="222"/>
      <c r="L80" s="192"/>
      <c r="M80" s="192"/>
    </row>
    <row r="81" spans="10:13" x14ac:dyDescent="0.2">
      <c r="J81" s="222"/>
      <c r="K81" s="222"/>
      <c r="L81" s="192"/>
      <c r="M81" s="192"/>
    </row>
    <row r="82" spans="10:13" x14ac:dyDescent="0.2">
      <c r="J82" s="222"/>
      <c r="K82" s="222"/>
      <c r="L82" s="192"/>
      <c r="M82" s="192"/>
    </row>
    <row r="83" spans="10:13" x14ac:dyDescent="0.2">
      <c r="J83" s="222"/>
      <c r="K83" s="222"/>
      <c r="L83" s="192"/>
      <c r="M83" s="192"/>
    </row>
    <row r="84" spans="10:13" x14ac:dyDescent="0.2">
      <c r="J84" s="222"/>
      <c r="K84" s="222"/>
      <c r="L84" s="192"/>
      <c r="M84" s="192"/>
    </row>
    <row r="85" spans="10:13" x14ac:dyDescent="0.2">
      <c r="J85" s="222"/>
      <c r="K85" s="222"/>
      <c r="L85" s="192"/>
      <c r="M85" s="192"/>
    </row>
    <row r="86" spans="10:13" x14ac:dyDescent="0.2">
      <c r="J86" s="222"/>
      <c r="K86" s="222"/>
      <c r="L86" s="192"/>
      <c r="M86" s="192"/>
    </row>
    <row r="87" spans="10:13" x14ac:dyDescent="0.2">
      <c r="J87" s="222"/>
      <c r="K87" s="222"/>
      <c r="L87" s="192"/>
      <c r="M87" s="192"/>
    </row>
    <row r="88" spans="10:13" x14ac:dyDescent="0.2">
      <c r="J88" s="222"/>
      <c r="K88" s="222"/>
      <c r="L88" s="192"/>
      <c r="M88" s="192"/>
    </row>
    <row r="89" spans="10:13" x14ac:dyDescent="0.2">
      <c r="J89" s="222"/>
      <c r="K89" s="222"/>
      <c r="L89" s="192"/>
      <c r="M89" s="192"/>
    </row>
    <row r="90" spans="10:13" x14ac:dyDescent="0.2">
      <c r="J90" s="222"/>
      <c r="K90" s="222"/>
      <c r="L90" s="192"/>
      <c r="M90" s="192"/>
    </row>
    <row r="91" spans="10:13" x14ac:dyDescent="0.2">
      <c r="J91" s="222"/>
      <c r="K91" s="222"/>
      <c r="L91" s="192"/>
      <c r="M91" s="192"/>
    </row>
    <row r="92" spans="10:13" x14ac:dyDescent="0.2">
      <c r="J92" s="222"/>
      <c r="K92" s="222"/>
      <c r="L92" s="192"/>
      <c r="M92" s="192"/>
    </row>
    <row r="93" spans="10:13" x14ac:dyDescent="0.2">
      <c r="J93" s="222"/>
      <c r="K93" s="222"/>
      <c r="L93" s="192"/>
      <c r="M93" s="192"/>
    </row>
    <row r="94" spans="10:13" x14ac:dyDescent="0.2">
      <c r="J94" s="222"/>
      <c r="K94" s="222"/>
      <c r="L94" s="192"/>
      <c r="M94" s="192"/>
    </row>
    <row r="95" spans="10:13" x14ac:dyDescent="0.2">
      <c r="J95" s="222"/>
      <c r="K95" s="222"/>
      <c r="L95" s="192"/>
      <c r="M95" s="192"/>
    </row>
    <row r="96" spans="10:13" x14ac:dyDescent="0.2">
      <c r="J96" s="222"/>
      <c r="K96" s="222"/>
      <c r="L96" s="192"/>
      <c r="M96" s="192"/>
    </row>
    <row r="97" spans="10:13" x14ac:dyDescent="0.2">
      <c r="J97" s="222"/>
      <c r="K97" s="222"/>
      <c r="L97" s="192"/>
      <c r="M97" s="192"/>
    </row>
    <row r="98" spans="10:13" x14ac:dyDescent="0.2">
      <c r="J98" s="222"/>
      <c r="K98" s="222"/>
      <c r="L98" s="192"/>
      <c r="M98" s="192"/>
    </row>
    <row r="99" spans="10:13" x14ac:dyDescent="0.2">
      <c r="J99" s="222"/>
      <c r="K99" s="222"/>
      <c r="L99" s="192"/>
      <c r="M99" s="192"/>
    </row>
    <row r="100" spans="10:13" x14ac:dyDescent="0.2">
      <c r="J100" s="222"/>
      <c r="K100" s="222"/>
      <c r="L100" s="192"/>
      <c r="M100" s="192"/>
    </row>
    <row r="101" spans="10:13" x14ac:dyDescent="0.2">
      <c r="J101" s="222"/>
      <c r="K101" s="222"/>
      <c r="L101" s="192"/>
      <c r="M101" s="192"/>
    </row>
    <row r="102" spans="10:13" x14ac:dyDescent="0.2">
      <c r="J102" s="222"/>
      <c r="K102" s="222"/>
      <c r="L102" s="192"/>
      <c r="M102" s="192"/>
    </row>
  </sheetData>
  <pageMargins left="0.75" right="0.75" top="1" bottom="1" header="0.5" footer="0.5"/>
  <pageSetup orientation="portrait" r:id="rId1"/>
  <headerFooter alignWithMargins="0">
    <oddHeader>&amp;A</oddHead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F1C89CA6FD94745B5721A025ADC314F" ma:contentTypeVersion="1" ma:contentTypeDescription="Create a new document." ma:contentTypeScope="" ma:versionID="9c8b9057af39ae3d6823559e7a15ea1b">
  <xsd:schema xmlns:xsd="http://www.w3.org/2001/XMLSchema" xmlns:xs="http://www.w3.org/2001/XMLSchema" xmlns:p="http://schemas.microsoft.com/office/2006/metadata/properties" xmlns:ns3="d2ccbbc5-702b-444b-9f83-8538eea9e26d" targetNamespace="http://schemas.microsoft.com/office/2006/metadata/properties" ma:root="true" ma:fieldsID="70bddb91bf52c3c0720aae8bde0d65a3" ns3:_="">
    <xsd:import namespace="d2ccbbc5-702b-444b-9f83-8538eea9e26d"/>
    <xsd:element name="properties">
      <xsd:complexType>
        <xsd:sequence>
          <xsd:element name="documentManagement">
            <xsd:complexType>
              <xsd:all>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ccbbc5-702b-444b-9f83-8538eea9e26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ACD99E-C298-482D-83B6-98842FCE9D41}">
  <ds:schemaRefs>
    <ds:schemaRef ds:uri="http://schemas.microsoft.com/sharepoint/v3/contenttype/forms"/>
  </ds:schemaRefs>
</ds:datastoreItem>
</file>

<file path=customXml/itemProps2.xml><?xml version="1.0" encoding="utf-8"?>
<ds:datastoreItem xmlns:ds="http://schemas.openxmlformats.org/officeDocument/2006/customXml" ds:itemID="{468A38A5-5A68-4F84-805B-6EF22F92FC7E}">
  <ds:schemaRefs>
    <ds:schemaRef ds:uri="http://schemas.microsoft.com/office/2006/metadata/properties"/>
    <ds:schemaRef ds:uri="http://purl.org/dc/dcmitype/"/>
    <ds:schemaRef ds:uri="http://schemas.openxmlformats.org/package/2006/metadata/core-properties"/>
    <ds:schemaRef ds:uri="http://purl.org/dc/terms/"/>
    <ds:schemaRef ds:uri="http://purl.org/dc/elements/1.1/"/>
    <ds:schemaRef ds:uri="http://schemas.microsoft.com/office/2006/documentManagement/types"/>
    <ds:schemaRef ds:uri="http://schemas.microsoft.com/office/infopath/2007/PartnerControls"/>
    <ds:schemaRef ds:uri="d2ccbbc5-702b-444b-9f83-8538eea9e26d"/>
    <ds:schemaRef ds:uri="http://www.w3.org/XML/1998/namespace"/>
  </ds:schemaRefs>
</ds:datastoreItem>
</file>

<file path=customXml/itemProps3.xml><?xml version="1.0" encoding="utf-8"?>
<ds:datastoreItem xmlns:ds="http://schemas.openxmlformats.org/officeDocument/2006/customXml" ds:itemID="{833E1339-2821-49AA-8093-2BB4936448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ccbbc5-702b-444b-9f83-8538eea9e2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Final Report </vt:lpstr>
      <vt:lpstr>QAQC, calculations</vt:lpstr>
      <vt:lpstr>Analysis Information</vt:lpstr>
      <vt:lpstr>Contact</vt:lpstr>
      <vt:lpstr>Tray 1</vt:lpstr>
      <vt:lpstr>Original 1</vt:lpstr>
      <vt:lpstr>Sorted 1</vt:lpstr>
      <vt:lpstr>% Calc 1</vt:lpstr>
      <vt:lpstr>'% Calc 1'!CN.wke</vt:lpstr>
      <vt:lpstr>'Original 1'!CN.wke</vt:lpstr>
      <vt:lpstr>'Tray 1'!CNanalysis.wke</vt:lpstr>
      <vt:lpstr>'Final Report '!Print_Area</vt:lpstr>
    </vt:vector>
  </TitlesOfParts>
  <Company>University of Wyoming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shikha</dc:creator>
  <cp:lastModifiedBy>Chandelle Joan Macdonald</cp:lastModifiedBy>
  <cp:lastPrinted>2012-08-01T16:58:37Z</cp:lastPrinted>
  <dcterms:created xsi:type="dcterms:W3CDTF">2008-06-05T15:24:41Z</dcterms:created>
  <dcterms:modified xsi:type="dcterms:W3CDTF">2022-06-09T17:14:37Z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0x0101000F1C89CA6FD94745B5721A025ADC314F</vt:lpwstr>
  </property>
  <property fmtid="{D5CDD505-2E9C-101B-9397-08002B2CF9AE}" pid="3" name="IsMyDocuments">
    <vt:bool>true</vt:bool>
  </property>
</Properties>
</file>