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bot Parts $3k-$4k" sheetId="1" r:id="rId4"/>
    <sheet state="visible" name="Robot Parts Single Order" sheetId="2" r:id="rId5"/>
  </sheets>
  <definedNames/>
  <calcPr/>
</workbook>
</file>

<file path=xl/sharedStrings.xml><?xml version="1.0" encoding="utf-8"?>
<sst xmlns="http://schemas.openxmlformats.org/spreadsheetml/2006/main" count="148" uniqueCount="94">
  <si>
    <t>Name</t>
  </si>
  <si>
    <t>Link:</t>
  </si>
  <si>
    <t>Quantity:</t>
  </si>
  <si>
    <t>Price</t>
  </si>
  <si>
    <t>Subtotal:</t>
  </si>
  <si>
    <t>Use/Notes:</t>
  </si>
  <si>
    <t>Fraction Per Robot</t>
  </si>
  <si>
    <t>Nylon Standoffs</t>
  </si>
  <si>
    <t>https://a.co/d/cnISycu</t>
  </si>
  <si>
    <t>Used on standoffs that contact the PCB. The 10mm and 20mm go on the underside and top side of the PCB respectively. Pack comes with 15 of each and 4 of each are used per robot.</t>
  </si>
  <si>
    <t>Brass Standoffs</t>
  </si>
  <si>
    <t>https://a.co/d/0wxauM7</t>
  </si>
  <si>
    <t>8 Used per robot, pack of 25</t>
  </si>
  <si>
    <t>M2.5x6mm Screw</t>
  </si>
  <si>
    <t>https://www.mcmaster.com/90116A110/</t>
  </si>
  <si>
    <t>4 Used per robot, pack of 100</t>
  </si>
  <si>
    <t>Standoff Locknuts</t>
  </si>
  <si>
    <t>https://www.mcmaster.com/93625A103/</t>
  </si>
  <si>
    <t>4 Used per robot, pack of 25</t>
  </si>
  <si>
    <t>24"x24"x1/8" Acrylic sheet</t>
  </si>
  <si>
    <t>https://www.mcmaster.com/product/8560K194</t>
  </si>
  <si>
    <t>Body Panels</t>
  </si>
  <si>
    <t>12"x12"x1/16" Acrylic sheet</t>
  </si>
  <si>
    <t>https://www.mcmaster.com/8560K171/</t>
  </si>
  <si>
    <t>Panels for the qi charger</t>
  </si>
  <si>
    <t>M2.5x8mm Screws</t>
  </si>
  <si>
    <t>https://www.mcmaster.com/92492A712-92492A658/</t>
  </si>
  <si>
    <t>Nylon M2x8mm Screws and nuts needed for distance sensors and Raspberry Pi Mounting, total needed is 32 screws per robot. If able, this would be better purchased from local hardware since these are packs of 100 and may lead to many extras. Please order black color if possible</t>
  </si>
  <si>
    <t>M2.5 Nuts</t>
  </si>
  <si>
    <t>https://www.mcmaster.com/93800A350-93369A114/?s=m2.5+nylon+nut</t>
  </si>
  <si>
    <t>Please order black color if possible</t>
  </si>
  <si>
    <t>Jumper Wires</t>
  </si>
  <si>
    <t>https://www.mcmaster.com/3104N39/</t>
  </si>
  <si>
    <t>Jumpers to run from breadboard to Pi</t>
  </si>
  <si>
    <t>Raspberry Pi 3, 3B+, or 4</t>
  </si>
  <si>
    <t>https://www.raspberrypi.com/products/raspberry-pi-3-model-b-plus/</t>
  </si>
  <si>
    <r>
      <rPr>
        <rFont val="Arial"/>
        <b/>
        <strike val="0"/>
        <color theme="1"/>
      </rPr>
      <t>Out of Stock Everywhere, can buy in fall when prices drop</t>
    </r>
    <r>
      <rPr>
        <rFont val="Arial"/>
        <strike/>
        <color theme="1"/>
      </rPr>
      <t>. Any of the three should work here depending on needs, wants, and availability</t>
    </r>
  </si>
  <si>
    <t>3.7v lipo Battery</t>
  </si>
  <si>
    <t>https://www.adafruit.com/product/328</t>
  </si>
  <si>
    <t>100:1 6v motor with encoder</t>
  </si>
  <si>
    <t>https://www.dfrobot.com/product-1433.html</t>
  </si>
  <si>
    <t>Motor mount</t>
  </si>
  <si>
    <t>https://www.pololu.com/product/989</t>
  </si>
  <si>
    <t>Wheel</t>
  </si>
  <si>
    <t>https://www.pololu.com/product/1087</t>
  </si>
  <si>
    <t>Pack of two</t>
  </si>
  <si>
    <t>Ball Caster</t>
  </si>
  <si>
    <t>https://www.pololu.com/product/66</t>
  </si>
  <si>
    <t>Comes with two so only need to order half as many of these as robots</t>
  </si>
  <si>
    <t>Caster Screws</t>
  </si>
  <si>
    <t>https://www.mcmaster.com/92005A124/</t>
  </si>
  <si>
    <t>Pack of 100, only 3 needed per robot</t>
  </si>
  <si>
    <t>Caster Springs</t>
  </si>
  <si>
    <t>https://www.springsfast.com/products/compression-springs/part-detail-compression-spring/?part=C05-014-008</t>
  </si>
  <si>
    <t>Could find alternatives cheaper, price also lowers on bulk orders</t>
  </si>
  <si>
    <t>Caster Lock Nuts</t>
  </si>
  <si>
    <t>https://www.mcmaster.com/90576A102/</t>
  </si>
  <si>
    <t>Qi Charger</t>
  </si>
  <si>
    <t>https://a.co/d/bVD1k2u</t>
  </si>
  <si>
    <t xml:space="preserve">USB Wifi Adapter </t>
  </si>
  <si>
    <t>https://www.amazon.com/dp/B07P5PRK7J?ref_=cm_sw_r_apin_dp_T284JFCY5BZYAXMA5RK8</t>
  </si>
  <si>
    <t>Distance Sensors</t>
  </si>
  <si>
    <t>https://www.adafruit.com/product/5396</t>
  </si>
  <si>
    <t>7 Per robot</t>
  </si>
  <si>
    <t>Qwiic Cables Short</t>
  </si>
  <si>
    <t>https://www.sparkfun.com/products/17260</t>
  </si>
  <si>
    <t>8 Per robot</t>
  </si>
  <si>
    <t>Teensy 4.0</t>
  </si>
  <si>
    <t>https://www.pjrc.com/store/teensy40.html</t>
  </si>
  <si>
    <t>Total:</t>
  </si>
  <si>
    <t>Number of Robots:</t>
  </si>
  <si>
    <t>Total with 9% Tax:</t>
  </si>
  <si>
    <t>M2 Screws</t>
  </si>
  <si>
    <t>https://www.mcmaster.com/92492A704-92492A104/</t>
  </si>
  <si>
    <t>Nylon M2x8mm Screws and nuts needed for distance sensors, motor mounting, and Raspberry Pi Mounting, total needed is 22 screws per robot. If able, this would be better purchased from local hardware since these are packs of 100 and may lead to many extras. Please order black color if possible</t>
  </si>
  <si>
    <t>M2 Nuts</t>
  </si>
  <si>
    <t>https://www.mcmaster.com/products/nuts/thread-size~m2/?s=m2+nylon+nuts</t>
  </si>
  <si>
    <t>Any of the three should work here depending on needs, wants, and availability</t>
  </si>
  <si>
    <t>Comes with two so order half as many of these as robots</t>
  </si>
  <si>
    <t>PCB</t>
  </si>
  <si>
    <t>https://circuithub.com/projects/Payday02/Gritsbot-3/revisions/47957/parts</t>
  </si>
  <si>
    <t>PCBs would be best ordered in bulk and price will depend heavily on quantity. Two chips had to be sourced from JAK electronics, the INA260AIPW chip and the BNO055 chip. If these or others are still out of stock they will need to be "consigned" where we obtain the part ourselves and have them sent to the manufacturer. Price used for calculation purposes is price per board for a 22 board order, not including the two above mentioned chips that are listed below.</t>
  </si>
  <si>
    <t>BNO055 Chip</t>
  </si>
  <si>
    <t>https://www.jakelectronics.com/productdetail/boschsensortec-bno055-6194986</t>
  </si>
  <si>
    <t>Will need to be quoted by sales rep for your order, quote for 5 was $19 a chip. Try to order around 20% more than necessary in case of failure or a bad chip.</t>
  </si>
  <si>
    <t>INA260AIPW Chip</t>
  </si>
  <si>
    <t>https://www.jakelectronics.com/productdetail/texasinstruments-ina260aipw-5768660</t>
  </si>
  <si>
    <t>Will need to be quoted by sales rep for your order, quote for 5 was $5.84 a chip. Try to order around 20% more than necessary in case of failure or a bad chip.</t>
  </si>
  <si>
    <t>Optional:</t>
  </si>
  <si>
    <t>Raspberry Pi Camera V2</t>
  </si>
  <si>
    <t>https://a.co/d/fKN2s0y</t>
  </si>
  <si>
    <t>Optional addition, not needed for robotarium purposes as of yet</t>
  </si>
  <si>
    <t>Total per robot, Bulk Order</t>
  </si>
  <si>
    <t>Per Robot Bulk + Tax</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</si>
</sst>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8">
    <font>
      <sz val="10.0"/>
      <color rgb="FF000000"/>
      <name val="Arial"/>
      <scheme val="minor"/>
    </font>
    <font>
      <color theme="1"/>
      <name val="Arial"/>
      <scheme val="minor"/>
    </font>
    <font>
      <u/>
      <color rgb="FF0000FF"/>
    </font>
    <font>
      <color rgb="FF000000"/>
      <name val="Arial"/>
    </font>
    <font>
      <strike/>
      <color theme="1"/>
      <name val="Arial"/>
      <scheme val="minor"/>
    </font>
    <font>
      <strike/>
      <color rgb="FF0000FF"/>
    </font>
    <font>
      <sz val="9.0"/>
      <color rgb="FF000000"/>
      <name val="&quot;Google Sans Mono&quot;"/>
    </font>
    <font>
      <b/>
      <sz val="12.0"/>
      <color theme="1"/>
      <name val="Arial"/>
      <scheme val="minor"/>
    </font>
  </fonts>
  <fills count="6">
    <fill>
      <patternFill patternType="none"/>
    </fill>
    <fill>
      <patternFill patternType="lightGray"/>
    </fill>
    <fill>
      <patternFill patternType="solid">
        <fgColor rgb="FFB6D7A8"/>
        <bgColor rgb="FFB6D7A8"/>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s>
  <borders count="4">
    <border/>
    <border>
      <right style="thin">
        <color rgb="FF000000"/>
      </right>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Border="1" applyFont="1"/>
    <xf borderId="0" fillId="2" fontId="1" numFmtId="0" xfId="0" applyAlignment="1" applyFill="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shrinkToFit="0" wrapText="1"/>
    </xf>
    <xf borderId="0" fillId="3" fontId="3" numFmtId="0" xfId="0" applyAlignment="1" applyFill="1" applyFont="1">
      <alignment horizontal="left" readingOrder="0"/>
    </xf>
    <xf borderId="0" fillId="0" fontId="4" numFmtId="0" xfId="0" applyAlignment="1" applyFont="1">
      <alignment readingOrder="0"/>
    </xf>
    <xf borderId="0" fillId="2" fontId="4" numFmtId="0" xfId="0" applyAlignment="1" applyFont="1">
      <alignment readingOrder="0"/>
    </xf>
    <xf borderId="0" fillId="0" fontId="5" numFmtId="0" xfId="0" applyAlignment="1" applyFont="1">
      <alignment readingOrder="0"/>
    </xf>
    <xf borderId="0" fillId="0" fontId="4" numFmtId="164" xfId="0" applyAlignment="1" applyFont="1" applyNumberFormat="1">
      <alignment readingOrder="0"/>
    </xf>
    <xf borderId="0" fillId="0" fontId="4" numFmtId="0" xfId="0" applyAlignment="1" applyFont="1">
      <alignment readingOrder="0" shrinkToFit="0" wrapText="1"/>
    </xf>
    <xf borderId="0" fillId="3" fontId="6" numFmtId="0" xfId="0" applyFont="1"/>
    <xf borderId="0" fillId="0" fontId="1" numFmtId="165" xfId="0" applyAlignment="1" applyFont="1" applyNumberFormat="1">
      <alignment readingOrder="0"/>
    </xf>
    <xf borderId="2" fillId="0" fontId="1" numFmtId="0" xfId="0" applyBorder="1" applyFont="1"/>
    <xf borderId="2" fillId="0" fontId="7" numFmtId="0" xfId="0" applyAlignment="1" applyBorder="1" applyFont="1">
      <alignment readingOrder="0"/>
    </xf>
    <xf borderId="2" fillId="0" fontId="7" numFmtId="164" xfId="0" applyBorder="1" applyFont="1" applyNumberFormat="1"/>
    <xf borderId="3" fillId="0" fontId="1" numFmtId="0" xfId="0" applyBorder="1" applyFont="1"/>
    <xf borderId="0" fillId="0" fontId="1" numFmtId="164" xfId="0" applyFont="1" applyNumberFormat="1"/>
    <xf borderId="0" fillId="0" fontId="1" numFmtId="0" xfId="0" applyAlignment="1" applyFont="1">
      <alignment horizontal="center" readingOrder="0" shrinkToFit="0" wrapText="1"/>
    </xf>
    <xf borderId="0" fillId="0" fontId="1" numFmtId="164" xfId="0" applyFont="1" applyNumberFormat="1"/>
    <xf borderId="0" fillId="4" fontId="1" numFmtId="0" xfId="0" applyAlignment="1" applyFill="1" applyFont="1">
      <alignment readingOrder="0"/>
    </xf>
    <xf borderId="0" fillId="5"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amazon.com/dp/B07P5PRK7J?ref_=cm_sw_r_apin_dp_T284JFCY5BZYAXMA5RK8" TargetMode="External"/><Relationship Id="rId11" Type="http://schemas.openxmlformats.org/officeDocument/2006/relationships/hyperlink" Target="https://www.adafruit.com/product/328" TargetMode="External"/><Relationship Id="rId22" Type="http://schemas.openxmlformats.org/officeDocument/2006/relationships/hyperlink" Target="https://www.sparkfun.com/products/17260" TargetMode="External"/><Relationship Id="rId10" Type="http://schemas.openxmlformats.org/officeDocument/2006/relationships/hyperlink" Target="https://www.raspberrypi.com/products/raspberry-pi-3-model-b-plus/" TargetMode="External"/><Relationship Id="rId21" Type="http://schemas.openxmlformats.org/officeDocument/2006/relationships/hyperlink" Target="https://www.adafruit.com/product/5396" TargetMode="External"/><Relationship Id="rId13" Type="http://schemas.openxmlformats.org/officeDocument/2006/relationships/hyperlink" Target="https://www.pololu.com/product/989" TargetMode="External"/><Relationship Id="rId24" Type="http://schemas.openxmlformats.org/officeDocument/2006/relationships/drawing" Target="../drawings/drawing1.xml"/><Relationship Id="rId12" Type="http://schemas.openxmlformats.org/officeDocument/2006/relationships/hyperlink" Target="https://www.dfrobot.com/product-1433.html" TargetMode="External"/><Relationship Id="rId23" Type="http://schemas.openxmlformats.org/officeDocument/2006/relationships/hyperlink" Target="https://www.pjrc.com/store/teensy40.html" TargetMode="External"/><Relationship Id="rId1" Type="http://schemas.openxmlformats.org/officeDocument/2006/relationships/hyperlink" Target="https://a.co/d/cnISycu" TargetMode="External"/><Relationship Id="rId2" Type="http://schemas.openxmlformats.org/officeDocument/2006/relationships/hyperlink" Target="https://a.co/d/0wxauM7" TargetMode="External"/><Relationship Id="rId3" Type="http://schemas.openxmlformats.org/officeDocument/2006/relationships/hyperlink" Target="https://www.mcmaster.com/90116A110/" TargetMode="External"/><Relationship Id="rId4" Type="http://schemas.openxmlformats.org/officeDocument/2006/relationships/hyperlink" Target="https://www.mcmaster.com/93625A103/" TargetMode="External"/><Relationship Id="rId9" Type="http://schemas.openxmlformats.org/officeDocument/2006/relationships/hyperlink" Target="https://www.mcmaster.com/3104N39/" TargetMode="External"/><Relationship Id="rId15" Type="http://schemas.openxmlformats.org/officeDocument/2006/relationships/hyperlink" Target="https://www.pololu.com/product/66" TargetMode="External"/><Relationship Id="rId14" Type="http://schemas.openxmlformats.org/officeDocument/2006/relationships/hyperlink" Target="https://www.pololu.com/product/1087" TargetMode="External"/><Relationship Id="rId17" Type="http://schemas.openxmlformats.org/officeDocument/2006/relationships/hyperlink" Target="https://www.springsfast.com/products/compression-springs/part-detail-compression-spring/?part=C05-014-008" TargetMode="External"/><Relationship Id="rId16" Type="http://schemas.openxmlformats.org/officeDocument/2006/relationships/hyperlink" Target="https://www.mcmaster.com/92005A124/" TargetMode="External"/><Relationship Id="rId5" Type="http://schemas.openxmlformats.org/officeDocument/2006/relationships/hyperlink" Target="https://www.mcmaster.com/product/8560K194" TargetMode="External"/><Relationship Id="rId19" Type="http://schemas.openxmlformats.org/officeDocument/2006/relationships/hyperlink" Target="https://a.co/d/bVD1k2u" TargetMode="External"/><Relationship Id="rId6" Type="http://schemas.openxmlformats.org/officeDocument/2006/relationships/hyperlink" Target="https://www.mcmaster.com/8560K171/" TargetMode="External"/><Relationship Id="rId18" Type="http://schemas.openxmlformats.org/officeDocument/2006/relationships/hyperlink" Target="https://www.mcmaster.com/90576A102/" TargetMode="External"/><Relationship Id="rId7" Type="http://schemas.openxmlformats.org/officeDocument/2006/relationships/hyperlink" Target="https://www.mcmaster.com/92492A712-92492A658/" TargetMode="External"/><Relationship Id="rId8" Type="http://schemas.openxmlformats.org/officeDocument/2006/relationships/hyperlink" Target="https://www.mcmaster.com/93800A350-93369A114/?s=m2.5+nylon+nut"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www.pjrc.com/store/teensy40.html" TargetMode="External"/><Relationship Id="rId22" Type="http://schemas.openxmlformats.org/officeDocument/2006/relationships/hyperlink" Target="https://www.jakelectronics.com/productdetail/boschsensortec-bno055-6194986" TargetMode="External"/><Relationship Id="rId21" Type="http://schemas.openxmlformats.org/officeDocument/2006/relationships/hyperlink" Target="https://circuithub.com/projects/Payday02/Gritsbot-3/revisions/47957/parts" TargetMode="External"/><Relationship Id="rId24" Type="http://schemas.openxmlformats.org/officeDocument/2006/relationships/hyperlink" Target="https://a.co/d/fKN2s0y" TargetMode="External"/><Relationship Id="rId23" Type="http://schemas.openxmlformats.org/officeDocument/2006/relationships/hyperlink" Target="https://www.jakelectronics.com/productdetail/texasinstruments-ina260aipw-5768660" TargetMode="External"/><Relationship Id="rId1" Type="http://schemas.openxmlformats.org/officeDocument/2006/relationships/hyperlink" Target="https://a.co/d/cnISycu" TargetMode="External"/><Relationship Id="rId2" Type="http://schemas.openxmlformats.org/officeDocument/2006/relationships/hyperlink" Target="https://a.co/d/0wxauM7" TargetMode="External"/><Relationship Id="rId3" Type="http://schemas.openxmlformats.org/officeDocument/2006/relationships/hyperlink" Target="https://www.mcmaster.com/product/8560K194" TargetMode="External"/><Relationship Id="rId4" Type="http://schemas.openxmlformats.org/officeDocument/2006/relationships/hyperlink" Target="https://www.mcmaster.com/8560K171/" TargetMode="External"/><Relationship Id="rId9" Type="http://schemas.openxmlformats.org/officeDocument/2006/relationships/hyperlink" Target="https://www.dfrobot.com/product-1433.html" TargetMode="External"/><Relationship Id="rId25" Type="http://schemas.openxmlformats.org/officeDocument/2006/relationships/drawing" Target="../drawings/drawing2.xml"/><Relationship Id="rId5" Type="http://schemas.openxmlformats.org/officeDocument/2006/relationships/hyperlink" Target="https://www.mcmaster.com/92492A704-92492A104/" TargetMode="External"/><Relationship Id="rId6" Type="http://schemas.openxmlformats.org/officeDocument/2006/relationships/hyperlink" Target="https://www.mcmaster.com/products/nuts/thread-size~m2/?s=m2+nylon+nuts" TargetMode="External"/><Relationship Id="rId7" Type="http://schemas.openxmlformats.org/officeDocument/2006/relationships/hyperlink" Target="https://www.raspberrypi.com/products/raspberry-pi-3-model-b-plus/" TargetMode="External"/><Relationship Id="rId8" Type="http://schemas.openxmlformats.org/officeDocument/2006/relationships/hyperlink" Target="https://www.adafruit.com/product/328" TargetMode="External"/><Relationship Id="rId11" Type="http://schemas.openxmlformats.org/officeDocument/2006/relationships/hyperlink" Target="https://www.pololu.com/product/1087" TargetMode="External"/><Relationship Id="rId10" Type="http://schemas.openxmlformats.org/officeDocument/2006/relationships/hyperlink" Target="https://www.pololu.com/product/989" TargetMode="External"/><Relationship Id="rId13" Type="http://schemas.openxmlformats.org/officeDocument/2006/relationships/hyperlink" Target="https://www.mcmaster.com/92005A124/" TargetMode="External"/><Relationship Id="rId12" Type="http://schemas.openxmlformats.org/officeDocument/2006/relationships/hyperlink" Target="https://www.pololu.com/product/66" TargetMode="External"/><Relationship Id="rId15" Type="http://schemas.openxmlformats.org/officeDocument/2006/relationships/hyperlink" Target="https://www.mcmaster.com/90576A102/" TargetMode="External"/><Relationship Id="rId14" Type="http://schemas.openxmlformats.org/officeDocument/2006/relationships/hyperlink" Target="https://www.springsfast.com/products/compression-springs/part-detail-compression-spring/?part=C05-014-008" TargetMode="External"/><Relationship Id="rId17" Type="http://schemas.openxmlformats.org/officeDocument/2006/relationships/hyperlink" Target="https://www.amazon.com/dp/B07P5PRK7J?ref_=cm_sw_r_apin_dp_T284JFCY5BZYAXMA5RK8" TargetMode="External"/><Relationship Id="rId16" Type="http://schemas.openxmlformats.org/officeDocument/2006/relationships/hyperlink" Target="https://a.co/d/bVD1k2u" TargetMode="External"/><Relationship Id="rId19" Type="http://schemas.openxmlformats.org/officeDocument/2006/relationships/hyperlink" Target="https://www.sparkfun.com/products/17260" TargetMode="External"/><Relationship Id="rId18" Type="http://schemas.openxmlformats.org/officeDocument/2006/relationships/hyperlink" Target="https://www.adafruit.com/product/539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5"/>
    <col customWidth="1" min="2" max="2" width="16.88"/>
    <col customWidth="1" min="4" max="4" width="14.5"/>
    <col customWidth="1" min="6" max="6" width="63.0"/>
    <col customWidth="1" min="7" max="7" width="15.0"/>
  </cols>
  <sheetData>
    <row r="1">
      <c r="A1" s="1" t="s">
        <v>0</v>
      </c>
      <c r="B1" s="1" t="s">
        <v>1</v>
      </c>
      <c r="C1" s="1" t="s">
        <v>2</v>
      </c>
      <c r="D1" s="1" t="s">
        <v>3</v>
      </c>
      <c r="E1" s="1" t="s">
        <v>4</v>
      </c>
      <c r="F1" s="1" t="s">
        <v>5</v>
      </c>
      <c r="G1" s="1" t="s">
        <v>6</v>
      </c>
      <c r="J1" s="2"/>
    </row>
    <row r="2">
      <c r="A2" s="3" t="s">
        <v>7</v>
      </c>
      <c r="B2" s="4" t="s">
        <v>8</v>
      </c>
      <c r="C2" s="1">
        <f t="shared" ref="C2:C10" si="1">CEILING($G2*$C$30,1)</f>
        <v>4</v>
      </c>
      <c r="D2" s="5">
        <v>14.99</v>
      </c>
      <c r="E2" s="5">
        <f t="shared" ref="E2:E24" si="2">C2*D2</f>
        <v>59.96</v>
      </c>
      <c r="F2" s="6" t="s">
        <v>9</v>
      </c>
      <c r="G2" s="1">
        <f>4/15</f>
        <v>0.2666666667</v>
      </c>
      <c r="J2" s="2"/>
    </row>
    <row r="3">
      <c r="A3" s="3" t="s">
        <v>10</v>
      </c>
      <c r="B3" s="4" t="s">
        <v>11</v>
      </c>
      <c r="C3" s="1">
        <f t="shared" si="1"/>
        <v>5</v>
      </c>
      <c r="D3" s="5">
        <v>8.99</v>
      </c>
      <c r="E3" s="5">
        <f t="shared" si="2"/>
        <v>44.95</v>
      </c>
      <c r="F3" s="1" t="s">
        <v>12</v>
      </c>
      <c r="G3" s="1">
        <f>8/25</f>
        <v>0.32</v>
      </c>
      <c r="J3" s="2"/>
    </row>
    <row r="4">
      <c r="A4" s="3" t="s">
        <v>13</v>
      </c>
      <c r="B4" s="4" t="s">
        <v>14</v>
      </c>
      <c r="C4" s="1">
        <f t="shared" si="1"/>
        <v>1</v>
      </c>
      <c r="D4" s="5">
        <v>11.1</v>
      </c>
      <c r="E4" s="5">
        <f t="shared" si="2"/>
        <v>11.1</v>
      </c>
      <c r="F4" s="1" t="s">
        <v>15</v>
      </c>
      <c r="G4" s="1">
        <v>0.04</v>
      </c>
      <c r="J4" s="2"/>
    </row>
    <row r="5">
      <c r="A5" s="3" t="s">
        <v>16</v>
      </c>
      <c r="B5" s="4" t="s">
        <v>17</v>
      </c>
      <c r="C5" s="1">
        <f t="shared" si="1"/>
        <v>3</v>
      </c>
      <c r="D5" s="5">
        <v>7.0</v>
      </c>
      <c r="E5" s="5">
        <f t="shared" si="2"/>
        <v>21</v>
      </c>
      <c r="F5" s="1" t="s">
        <v>18</v>
      </c>
      <c r="G5" s="1">
        <f>4/25</f>
        <v>0.16</v>
      </c>
      <c r="J5" s="2"/>
    </row>
    <row r="6">
      <c r="A6" s="3" t="s">
        <v>19</v>
      </c>
      <c r="B6" s="4" t="s">
        <v>20</v>
      </c>
      <c r="C6" s="1">
        <f t="shared" si="1"/>
        <v>4</v>
      </c>
      <c r="D6" s="5">
        <v>25.38</v>
      </c>
      <c r="E6" s="5">
        <f t="shared" si="2"/>
        <v>101.52</v>
      </c>
      <c r="F6" s="1" t="s">
        <v>21</v>
      </c>
      <c r="G6" s="1">
        <v>0.25</v>
      </c>
      <c r="J6" s="2"/>
    </row>
    <row r="7">
      <c r="A7" s="3" t="s">
        <v>22</v>
      </c>
      <c r="B7" s="4" t="s">
        <v>23</v>
      </c>
      <c r="C7" s="1">
        <f t="shared" si="1"/>
        <v>3</v>
      </c>
      <c r="D7" s="5">
        <v>5.61</v>
      </c>
      <c r="E7" s="5">
        <f t="shared" si="2"/>
        <v>16.83</v>
      </c>
      <c r="F7" s="6" t="s">
        <v>24</v>
      </c>
      <c r="G7" s="1">
        <v>0.2</v>
      </c>
      <c r="J7" s="2"/>
    </row>
    <row r="8">
      <c r="A8" s="3" t="s">
        <v>25</v>
      </c>
      <c r="B8" s="4" t="s">
        <v>26</v>
      </c>
      <c r="C8" s="1">
        <f t="shared" si="1"/>
        <v>5</v>
      </c>
      <c r="D8" s="5">
        <v>9.09</v>
      </c>
      <c r="E8" s="5">
        <f t="shared" si="2"/>
        <v>45.45</v>
      </c>
      <c r="F8" s="6" t="s">
        <v>27</v>
      </c>
      <c r="G8" s="1">
        <v>0.32</v>
      </c>
      <c r="J8" s="2"/>
    </row>
    <row r="9">
      <c r="A9" s="3" t="s">
        <v>28</v>
      </c>
      <c r="B9" s="4" t="s">
        <v>29</v>
      </c>
      <c r="C9" s="1">
        <f t="shared" si="1"/>
        <v>5</v>
      </c>
      <c r="D9" s="5">
        <v>17.84</v>
      </c>
      <c r="E9" s="5">
        <f t="shared" si="2"/>
        <v>89.2</v>
      </c>
      <c r="F9" s="7" t="s">
        <v>30</v>
      </c>
      <c r="G9" s="1">
        <v>0.32</v>
      </c>
      <c r="J9" s="2"/>
    </row>
    <row r="10">
      <c r="A10" s="3" t="s">
        <v>31</v>
      </c>
      <c r="B10" s="4" t="s">
        <v>32</v>
      </c>
      <c r="C10" s="1">
        <f t="shared" si="1"/>
        <v>13</v>
      </c>
      <c r="D10" s="5">
        <v>7.25</v>
      </c>
      <c r="E10" s="5">
        <f t="shared" si="2"/>
        <v>94.25</v>
      </c>
      <c r="F10" s="6" t="s">
        <v>33</v>
      </c>
      <c r="G10" s="8">
        <v>1.0</v>
      </c>
      <c r="J10" s="2"/>
    </row>
    <row r="11">
      <c r="A11" s="9" t="s">
        <v>34</v>
      </c>
      <c r="B11" s="10" t="s">
        <v>35</v>
      </c>
      <c r="C11" s="8">
        <v>0.0</v>
      </c>
      <c r="D11" s="11">
        <v>35.0</v>
      </c>
      <c r="E11" s="11">
        <f t="shared" si="2"/>
        <v>0</v>
      </c>
      <c r="F11" s="12" t="s">
        <v>36</v>
      </c>
      <c r="G11" s="8">
        <v>1.0</v>
      </c>
      <c r="J11" s="2"/>
    </row>
    <row r="12">
      <c r="A12" s="3" t="s">
        <v>37</v>
      </c>
      <c r="B12" s="4" t="s">
        <v>38</v>
      </c>
      <c r="C12" s="1">
        <f>CEILING($G12*$C$30,1)</f>
        <v>13</v>
      </c>
      <c r="D12" s="5">
        <v>14.95</v>
      </c>
      <c r="E12" s="5">
        <f t="shared" si="2"/>
        <v>194.35</v>
      </c>
      <c r="G12" s="1">
        <v>1.0</v>
      </c>
      <c r="J12" s="2"/>
    </row>
    <row r="13">
      <c r="A13" s="3" t="s">
        <v>39</v>
      </c>
      <c r="B13" s="4" t="s">
        <v>40</v>
      </c>
      <c r="C13" s="13">
        <f t="shared" ref="C13:C14" si="3">2*CEILING($G13*$C$30,1)</f>
        <v>26</v>
      </c>
      <c r="D13" s="5">
        <v>11.9</v>
      </c>
      <c r="E13" s="5">
        <f t="shared" si="2"/>
        <v>309.4</v>
      </c>
      <c r="G13" s="1">
        <v>1.0</v>
      </c>
      <c r="J13" s="2"/>
    </row>
    <row r="14">
      <c r="A14" s="3" t="s">
        <v>41</v>
      </c>
      <c r="B14" s="4" t="s">
        <v>42</v>
      </c>
      <c r="C14" s="13">
        <f t="shared" si="3"/>
        <v>26</v>
      </c>
      <c r="D14" s="5">
        <v>2.95</v>
      </c>
      <c r="E14" s="5">
        <f t="shared" si="2"/>
        <v>76.7</v>
      </c>
      <c r="G14" s="1">
        <v>1.0</v>
      </c>
      <c r="J14" s="2"/>
    </row>
    <row r="15">
      <c r="A15" s="3" t="s">
        <v>43</v>
      </c>
      <c r="B15" s="4" t="s">
        <v>44</v>
      </c>
      <c r="C15" s="1">
        <f t="shared" ref="C15:C17" si="4">CEILING($G15*$C$30,1)</f>
        <v>13</v>
      </c>
      <c r="D15" s="5">
        <v>3.95</v>
      </c>
      <c r="E15" s="5">
        <f t="shared" si="2"/>
        <v>51.35</v>
      </c>
      <c r="F15" s="1" t="s">
        <v>45</v>
      </c>
      <c r="G15" s="1">
        <v>1.0</v>
      </c>
      <c r="J15" s="2"/>
    </row>
    <row r="16">
      <c r="A16" s="3" t="s">
        <v>46</v>
      </c>
      <c r="B16" s="4" t="s">
        <v>47</v>
      </c>
      <c r="C16" s="1">
        <f t="shared" si="4"/>
        <v>7</v>
      </c>
      <c r="D16" s="14">
        <v>7.0</v>
      </c>
      <c r="E16" s="5">
        <f t="shared" si="2"/>
        <v>49</v>
      </c>
      <c r="F16" s="1" t="s">
        <v>48</v>
      </c>
      <c r="G16" s="1">
        <v>0.5</v>
      </c>
      <c r="J16" s="2"/>
    </row>
    <row r="17">
      <c r="A17" s="3" t="s">
        <v>49</v>
      </c>
      <c r="B17" s="4" t="s">
        <v>50</v>
      </c>
      <c r="C17" s="1">
        <f t="shared" si="4"/>
        <v>1</v>
      </c>
      <c r="D17" s="5">
        <v>5.79</v>
      </c>
      <c r="E17" s="5">
        <f t="shared" si="2"/>
        <v>5.79</v>
      </c>
      <c r="F17" s="1" t="s">
        <v>51</v>
      </c>
      <c r="G17" s="1">
        <v>0.03</v>
      </c>
      <c r="J17" s="2"/>
    </row>
    <row r="18">
      <c r="A18" s="3" t="s">
        <v>52</v>
      </c>
      <c r="B18" s="4" t="s">
        <v>53</v>
      </c>
      <c r="C18" s="1">
        <f>3*CEILING($G18*$C$30,1)</f>
        <v>39</v>
      </c>
      <c r="D18" s="5">
        <v>2.6</v>
      </c>
      <c r="E18" s="5">
        <f t="shared" si="2"/>
        <v>101.4</v>
      </c>
      <c r="F18" s="1" t="s">
        <v>54</v>
      </c>
      <c r="G18" s="1">
        <v>1.0</v>
      </c>
      <c r="J18" s="2"/>
    </row>
    <row r="19">
      <c r="A19" s="3" t="s">
        <v>55</v>
      </c>
      <c r="B19" s="4" t="s">
        <v>56</v>
      </c>
      <c r="C19" s="1">
        <f t="shared" ref="C19:C21" si="5">CEILING($G19*$C$30,1)</f>
        <v>1</v>
      </c>
      <c r="D19" s="5">
        <v>4.65</v>
      </c>
      <c r="E19" s="5">
        <f t="shared" si="2"/>
        <v>4.65</v>
      </c>
      <c r="F19" s="1" t="s">
        <v>51</v>
      </c>
      <c r="G19" s="1">
        <v>0.03</v>
      </c>
      <c r="J19" s="2"/>
    </row>
    <row r="20">
      <c r="A20" s="3" t="s">
        <v>57</v>
      </c>
      <c r="B20" s="4" t="s">
        <v>58</v>
      </c>
      <c r="C20" s="1">
        <f t="shared" si="5"/>
        <v>13</v>
      </c>
      <c r="D20" s="5">
        <v>9.99</v>
      </c>
      <c r="E20" s="5">
        <f t="shared" si="2"/>
        <v>129.87</v>
      </c>
      <c r="G20" s="1">
        <v>1.0</v>
      </c>
      <c r="J20" s="2"/>
    </row>
    <row r="21">
      <c r="A21" s="3" t="s">
        <v>59</v>
      </c>
      <c r="B21" s="4" t="s">
        <v>60</v>
      </c>
      <c r="C21" s="1">
        <f t="shared" si="5"/>
        <v>13</v>
      </c>
      <c r="D21" s="5">
        <v>16.99</v>
      </c>
      <c r="E21" s="5">
        <f t="shared" si="2"/>
        <v>220.87</v>
      </c>
      <c r="G21" s="1">
        <v>1.0</v>
      </c>
      <c r="J21" s="2"/>
    </row>
    <row r="22">
      <c r="A22" s="3" t="s">
        <v>61</v>
      </c>
      <c r="B22" s="4" t="s">
        <v>62</v>
      </c>
      <c r="C22" s="1">
        <f t="shared" ref="C22:C23" si="6">7*CEILING($G22*$C$30,1)</f>
        <v>91</v>
      </c>
      <c r="D22" s="5">
        <v>14.95</v>
      </c>
      <c r="E22" s="5">
        <f t="shared" si="2"/>
        <v>1360.45</v>
      </c>
      <c r="F22" s="1" t="s">
        <v>63</v>
      </c>
      <c r="G22" s="1">
        <v>1.0</v>
      </c>
      <c r="J22" s="2"/>
    </row>
    <row r="23">
      <c r="A23" s="3" t="s">
        <v>64</v>
      </c>
      <c r="B23" s="4" t="s">
        <v>65</v>
      </c>
      <c r="C23" s="1">
        <f t="shared" si="6"/>
        <v>91</v>
      </c>
      <c r="D23" s="5">
        <v>1.05</v>
      </c>
      <c r="E23" s="5">
        <f t="shared" si="2"/>
        <v>95.55</v>
      </c>
      <c r="F23" s="1" t="s">
        <v>66</v>
      </c>
      <c r="G23" s="1">
        <v>1.0</v>
      </c>
      <c r="J23" s="2"/>
    </row>
    <row r="24">
      <c r="A24" s="3" t="s">
        <v>67</v>
      </c>
      <c r="B24" s="4" t="s">
        <v>68</v>
      </c>
      <c r="C24" s="1">
        <f>CEILING($G24*$C$30,1)</f>
        <v>13</v>
      </c>
      <c r="D24" s="5">
        <v>23.8</v>
      </c>
      <c r="E24" s="5">
        <f t="shared" si="2"/>
        <v>309.4</v>
      </c>
      <c r="F24" s="6"/>
      <c r="G24" s="1">
        <v>1.0</v>
      </c>
      <c r="J24" s="2"/>
    </row>
    <row r="25">
      <c r="A25" s="1"/>
      <c r="E25" s="5"/>
      <c r="J25" s="2"/>
    </row>
    <row r="26">
      <c r="J26" s="2"/>
    </row>
    <row r="27">
      <c r="J27" s="2"/>
    </row>
    <row r="28">
      <c r="J28" s="2"/>
    </row>
    <row r="29">
      <c r="A29" s="15"/>
      <c r="B29" s="15"/>
      <c r="C29" s="15"/>
      <c r="D29" s="16" t="s">
        <v>69</v>
      </c>
      <c r="E29" s="17">
        <f>SUM(E2:E27)</f>
        <v>3393.04</v>
      </c>
      <c r="F29" s="15"/>
      <c r="G29" s="15"/>
      <c r="H29" s="15"/>
      <c r="I29" s="15"/>
      <c r="J29" s="18"/>
    </row>
    <row r="30">
      <c r="B30" s="1" t="s">
        <v>70</v>
      </c>
      <c r="C30" s="1">
        <v>13.0</v>
      </c>
      <c r="D30" s="1" t="s">
        <v>71</v>
      </c>
      <c r="E30" s="19">
        <f>E29+0.09*E29</f>
        <v>3698.4136</v>
      </c>
    </row>
    <row r="31">
      <c r="D31" s="20"/>
      <c r="E31" s="21"/>
    </row>
    <row r="32">
      <c r="D32" s="20"/>
      <c r="E32" s="21"/>
    </row>
    <row r="33">
      <c r="D33" s="20"/>
    </row>
    <row r="35">
      <c r="D35" s="5"/>
      <c r="E35" s="5"/>
    </row>
    <row r="36">
      <c r="D36" s="5"/>
      <c r="E36" s="5"/>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5"/>
    <col customWidth="1" min="2" max="2" width="16.88"/>
    <col customWidth="1" min="4" max="4" width="14.5"/>
    <col customWidth="1" min="6" max="6" width="63.0"/>
    <col customWidth="1" min="7" max="7" width="15.0"/>
  </cols>
  <sheetData>
    <row r="1">
      <c r="A1" s="1" t="s">
        <v>0</v>
      </c>
      <c r="B1" s="1" t="s">
        <v>1</v>
      </c>
      <c r="C1" s="1" t="s">
        <v>2</v>
      </c>
      <c r="D1" s="1" t="s">
        <v>3</v>
      </c>
      <c r="E1" s="1" t="s">
        <v>4</v>
      </c>
      <c r="F1" s="1" t="s">
        <v>5</v>
      </c>
      <c r="G1" s="1" t="s">
        <v>6</v>
      </c>
      <c r="J1" s="2"/>
    </row>
    <row r="2">
      <c r="A2" s="3" t="s">
        <v>7</v>
      </c>
      <c r="B2" s="4" t="s">
        <v>8</v>
      </c>
      <c r="C2" s="1">
        <v>1.0</v>
      </c>
      <c r="D2" s="5">
        <v>14.99</v>
      </c>
      <c r="E2" s="5">
        <f t="shared" ref="E2:E24" si="1">C2*D2</f>
        <v>14.99</v>
      </c>
      <c r="F2" s="6" t="s">
        <v>9</v>
      </c>
      <c r="G2" s="1">
        <f>4/15</f>
        <v>0.2666666667</v>
      </c>
      <c r="J2" s="2"/>
    </row>
    <row r="3">
      <c r="A3" s="3" t="s">
        <v>10</v>
      </c>
      <c r="B3" s="4" t="s">
        <v>11</v>
      </c>
      <c r="C3" s="1">
        <v>1.0</v>
      </c>
      <c r="D3" s="5">
        <v>8.99</v>
      </c>
      <c r="E3" s="5">
        <f t="shared" si="1"/>
        <v>8.99</v>
      </c>
      <c r="F3" s="1" t="s">
        <v>12</v>
      </c>
      <c r="G3" s="1">
        <f>8/25</f>
        <v>0.32</v>
      </c>
      <c r="J3" s="2"/>
    </row>
    <row r="4">
      <c r="A4" s="3" t="s">
        <v>19</v>
      </c>
      <c r="B4" s="4" t="s">
        <v>20</v>
      </c>
      <c r="C4" s="1">
        <v>1.0</v>
      </c>
      <c r="D4" s="5">
        <v>25.38</v>
      </c>
      <c r="E4" s="5">
        <f t="shared" si="1"/>
        <v>25.38</v>
      </c>
      <c r="F4" s="1" t="s">
        <v>21</v>
      </c>
      <c r="G4" s="1">
        <v>0.5</v>
      </c>
      <c r="J4" s="2"/>
    </row>
    <row r="5">
      <c r="A5" s="3" t="s">
        <v>22</v>
      </c>
      <c r="B5" s="4" t="s">
        <v>23</v>
      </c>
      <c r="C5" s="1">
        <v>1.0</v>
      </c>
      <c r="D5" s="5">
        <v>5.61</v>
      </c>
      <c r="E5" s="5">
        <f t="shared" si="1"/>
        <v>5.61</v>
      </c>
      <c r="F5" s="6" t="s">
        <v>24</v>
      </c>
      <c r="G5" s="1">
        <v>0.25</v>
      </c>
      <c r="J5" s="2"/>
    </row>
    <row r="6">
      <c r="A6" s="3" t="s">
        <v>72</v>
      </c>
      <c r="B6" s="4" t="s">
        <v>73</v>
      </c>
      <c r="C6" s="1">
        <v>1.0</v>
      </c>
      <c r="D6" s="5">
        <v>13.77</v>
      </c>
      <c r="E6" s="5">
        <f t="shared" si="1"/>
        <v>13.77</v>
      </c>
      <c r="F6" s="6" t="s">
        <v>74</v>
      </c>
      <c r="G6" s="1">
        <v>0.22</v>
      </c>
      <c r="J6" s="2"/>
    </row>
    <row r="7">
      <c r="A7" s="3" t="s">
        <v>75</v>
      </c>
      <c r="B7" s="4" t="s">
        <v>76</v>
      </c>
      <c r="C7" s="1">
        <v>1.0</v>
      </c>
      <c r="D7" s="5">
        <v>20.13</v>
      </c>
      <c r="E7" s="5">
        <f t="shared" si="1"/>
        <v>20.13</v>
      </c>
      <c r="G7" s="1">
        <v>0.22</v>
      </c>
      <c r="J7" s="2"/>
    </row>
    <row r="8">
      <c r="A8" s="3" t="s">
        <v>34</v>
      </c>
      <c r="B8" s="4" t="s">
        <v>35</v>
      </c>
      <c r="C8" s="1">
        <v>1.0</v>
      </c>
      <c r="D8" s="5">
        <v>35.0</v>
      </c>
      <c r="E8" s="5">
        <f t="shared" si="1"/>
        <v>35</v>
      </c>
      <c r="F8" s="1" t="s">
        <v>77</v>
      </c>
      <c r="G8" s="1">
        <v>1.0</v>
      </c>
      <c r="J8" s="2"/>
    </row>
    <row r="9">
      <c r="A9" s="3" t="s">
        <v>37</v>
      </c>
      <c r="B9" s="4" t="s">
        <v>38</v>
      </c>
      <c r="C9" s="1">
        <v>1.0</v>
      </c>
      <c r="D9" s="5">
        <v>14.95</v>
      </c>
      <c r="E9" s="5">
        <f t="shared" si="1"/>
        <v>14.95</v>
      </c>
      <c r="G9" s="1">
        <v>1.0</v>
      </c>
      <c r="J9" s="2"/>
    </row>
    <row r="10">
      <c r="A10" s="3" t="s">
        <v>39</v>
      </c>
      <c r="B10" s="4" t="s">
        <v>40</v>
      </c>
      <c r="C10" s="1">
        <v>2.0</v>
      </c>
      <c r="D10" s="5">
        <v>11.9</v>
      </c>
      <c r="E10" s="5">
        <f t="shared" si="1"/>
        <v>23.8</v>
      </c>
      <c r="G10" s="1">
        <v>1.0</v>
      </c>
      <c r="J10" s="2"/>
    </row>
    <row r="11">
      <c r="A11" s="3" t="s">
        <v>41</v>
      </c>
      <c r="B11" s="4" t="s">
        <v>42</v>
      </c>
      <c r="C11" s="1">
        <v>2.0</v>
      </c>
      <c r="D11" s="5">
        <v>2.95</v>
      </c>
      <c r="E11" s="5">
        <f t="shared" si="1"/>
        <v>5.9</v>
      </c>
      <c r="G11" s="1">
        <v>1.0</v>
      </c>
      <c r="J11" s="2"/>
    </row>
    <row r="12">
      <c r="A12" s="3" t="s">
        <v>43</v>
      </c>
      <c r="B12" s="4" t="s">
        <v>44</v>
      </c>
      <c r="C12" s="1">
        <v>1.0</v>
      </c>
      <c r="D12" s="5">
        <v>3.95</v>
      </c>
      <c r="E12" s="5">
        <f t="shared" si="1"/>
        <v>3.95</v>
      </c>
      <c r="F12" s="1" t="s">
        <v>45</v>
      </c>
      <c r="G12" s="1">
        <v>1.0</v>
      </c>
      <c r="J12" s="2"/>
    </row>
    <row r="13">
      <c r="A13" s="3" t="s">
        <v>46</v>
      </c>
      <c r="B13" s="4" t="s">
        <v>47</v>
      </c>
      <c r="C13" s="1">
        <v>1.0</v>
      </c>
      <c r="D13" s="14">
        <v>7.0</v>
      </c>
      <c r="E13" s="5">
        <f t="shared" si="1"/>
        <v>7</v>
      </c>
      <c r="F13" s="1" t="s">
        <v>78</v>
      </c>
      <c r="G13" s="1">
        <v>0.5</v>
      </c>
      <c r="J13" s="2"/>
    </row>
    <row r="14">
      <c r="A14" s="3" t="s">
        <v>49</v>
      </c>
      <c r="B14" s="4" t="s">
        <v>50</v>
      </c>
      <c r="C14" s="1">
        <v>1.0</v>
      </c>
      <c r="D14" s="5">
        <v>5.79</v>
      </c>
      <c r="E14" s="5">
        <f t="shared" si="1"/>
        <v>5.79</v>
      </c>
      <c r="F14" s="1" t="s">
        <v>51</v>
      </c>
      <c r="G14" s="1">
        <v>0.03</v>
      </c>
      <c r="J14" s="2"/>
    </row>
    <row r="15">
      <c r="A15" s="3" t="s">
        <v>52</v>
      </c>
      <c r="B15" s="4" t="s">
        <v>53</v>
      </c>
      <c r="C15" s="1">
        <v>3.0</v>
      </c>
      <c r="D15" s="5">
        <v>2.6</v>
      </c>
      <c r="E15" s="5">
        <f t="shared" si="1"/>
        <v>7.8</v>
      </c>
      <c r="F15" s="1" t="s">
        <v>54</v>
      </c>
      <c r="G15" s="1">
        <v>1.0</v>
      </c>
      <c r="J15" s="2"/>
    </row>
    <row r="16">
      <c r="A16" s="3" t="s">
        <v>55</v>
      </c>
      <c r="B16" s="4" t="s">
        <v>56</v>
      </c>
      <c r="C16" s="1">
        <v>1.0</v>
      </c>
      <c r="D16" s="5">
        <v>4.65</v>
      </c>
      <c r="E16" s="5">
        <f t="shared" si="1"/>
        <v>4.65</v>
      </c>
      <c r="F16" s="1" t="s">
        <v>51</v>
      </c>
      <c r="G16" s="1">
        <v>0.03</v>
      </c>
      <c r="J16" s="2"/>
    </row>
    <row r="17">
      <c r="A17" s="3" t="s">
        <v>57</v>
      </c>
      <c r="B17" s="4" t="s">
        <v>58</v>
      </c>
      <c r="C17" s="1">
        <v>1.0</v>
      </c>
      <c r="D17" s="5">
        <v>9.99</v>
      </c>
      <c r="E17" s="5">
        <f t="shared" si="1"/>
        <v>9.99</v>
      </c>
      <c r="G17" s="1">
        <v>1.0</v>
      </c>
      <c r="J17" s="2"/>
    </row>
    <row r="18">
      <c r="A18" s="3" t="s">
        <v>59</v>
      </c>
      <c r="B18" s="4" t="s">
        <v>60</v>
      </c>
      <c r="C18" s="1">
        <v>1.0</v>
      </c>
      <c r="D18" s="5">
        <v>16.99</v>
      </c>
      <c r="E18" s="5">
        <f t="shared" si="1"/>
        <v>16.99</v>
      </c>
      <c r="G18" s="1">
        <v>1.0</v>
      </c>
      <c r="J18" s="2"/>
    </row>
    <row r="19">
      <c r="A19" s="3" t="s">
        <v>61</v>
      </c>
      <c r="B19" s="4" t="s">
        <v>62</v>
      </c>
      <c r="C19" s="1">
        <v>7.0</v>
      </c>
      <c r="D19" s="5">
        <v>14.95</v>
      </c>
      <c r="E19" s="5">
        <f t="shared" si="1"/>
        <v>104.65</v>
      </c>
      <c r="G19" s="1">
        <v>1.0</v>
      </c>
      <c r="J19" s="2"/>
    </row>
    <row r="20">
      <c r="A20" s="3" t="s">
        <v>64</v>
      </c>
      <c r="B20" s="4" t="s">
        <v>65</v>
      </c>
      <c r="C20" s="1">
        <v>7.0</v>
      </c>
      <c r="D20" s="5">
        <v>1.05</v>
      </c>
      <c r="E20" s="5">
        <f t="shared" si="1"/>
        <v>7.35</v>
      </c>
      <c r="G20" s="1">
        <v>1.0</v>
      </c>
      <c r="J20" s="2"/>
    </row>
    <row r="21">
      <c r="A21" s="3" t="s">
        <v>67</v>
      </c>
      <c r="B21" s="4" t="s">
        <v>68</v>
      </c>
      <c r="C21" s="1">
        <v>1.0</v>
      </c>
      <c r="D21" s="5">
        <v>23.8</v>
      </c>
      <c r="E21" s="5">
        <f t="shared" si="1"/>
        <v>23.8</v>
      </c>
      <c r="F21" s="6"/>
      <c r="G21" s="1">
        <v>1.0</v>
      </c>
      <c r="J21" s="2"/>
    </row>
    <row r="22">
      <c r="A22" s="22" t="s">
        <v>79</v>
      </c>
      <c r="B22" s="4" t="s">
        <v>80</v>
      </c>
      <c r="C22" s="1">
        <v>1.0</v>
      </c>
      <c r="D22" s="5">
        <v>118.49</v>
      </c>
      <c r="E22" s="5">
        <f t="shared" si="1"/>
        <v>118.49</v>
      </c>
      <c r="F22" s="6" t="s">
        <v>81</v>
      </c>
      <c r="G22" s="1">
        <v>1.0</v>
      </c>
      <c r="J22" s="2"/>
    </row>
    <row r="23">
      <c r="A23" s="22" t="s">
        <v>82</v>
      </c>
      <c r="B23" s="4" t="s">
        <v>83</v>
      </c>
      <c r="C23" s="1">
        <v>1.0</v>
      </c>
      <c r="D23" s="14">
        <v>19.0</v>
      </c>
      <c r="E23" s="5">
        <f t="shared" si="1"/>
        <v>19</v>
      </c>
      <c r="F23" s="6" t="s">
        <v>84</v>
      </c>
      <c r="G23" s="1">
        <v>1.0</v>
      </c>
      <c r="J23" s="2"/>
    </row>
    <row r="24">
      <c r="A24" s="22" t="s">
        <v>85</v>
      </c>
      <c r="B24" s="4" t="s">
        <v>86</v>
      </c>
      <c r="C24" s="1">
        <v>1.0</v>
      </c>
      <c r="D24" s="5">
        <v>5.84</v>
      </c>
      <c r="E24" s="5">
        <f t="shared" si="1"/>
        <v>5.84</v>
      </c>
      <c r="F24" s="6" t="s">
        <v>87</v>
      </c>
      <c r="G24" s="1">
        <v>1.0</v>
      </c>
      <c r="J24" s="2"/>
    </row>
    <row r="25">
      <c r="A25" s="1"/>
      <c r="E25" s="5"/>
      <c r="J25" s="2"/>
    </row>
    <row r="26">
      <c r="A26" s="1" t="s">
        <v>88</v>
      </c>
      <c r="E26" s="5"/>
      <c r="J26" s="2"/>
    </row>
    <row r="27">
      <c r="A27" s="23" t="s">
        <v>89</v>
      </c>
      <c r="B27" s="4" t="s">
        <v>90</v>
      </c>
      <c r="C27" s="1">
        <v>1.0</v>
      </c>
      <c r="D27" s="5">
        <v>33.41</v>
      </c>
      <c r="E27" s="5">
        <f>C27*D27</f>
        <v>33.41</v>
      </c>
      <c r="F27" s="1" t="s">
        <v>91</v>
      </c>
      <c r="G27" s="1">
        <v>1.0</v>
      </c>
      <c r="J27" s="2"/>
    </row>
    <row r="28">
      <c r="J28" s="2"/>
    </row>
    <row r="29">
      <c r="J29" s="2"/>
    </row>
    <row r="30">
      <c r="J30" s="2"/>
    </row>
    <row r="31">
      <c r="A31" s="15"/>
      <c r="B31" s="15"/>
      <c r="C31" s="15"/>
      <c r="D31" s="16" t="s">
        <v>69</v>
      </c>
      <c r="E31" s="17">
        <f>SUM(E2:E29)</f>
        <v>537.23</v>
      </c>
      <c r="F31" s="15"/>
      <c r="G31" s="15"/>
      <c r="H31" s="15"/>
      <c r="I31" s="15"/>
      <c r="J31" s="18"/>
    </row>
    <row r="32">
      <c r="D32" s="1" t="s">
        <v>71</v>
      </c>
      <c r="E32" s="19">
        <f>E31+0.09*E31</f>
        <v>585.5807</v>
      </c>
    </row>
    <row r="33">
      <c r="D33" s="20"/>
      <c r="E33" s="21"/>
    </row>
    <row r="34">
      <c r="D34" s="20" t="s">
        <v>92</v>
      </c>
      <c r="E34" s="21">
        <f>SUMPRODUCT(E2:E28,G2:G28)</f>
        <v>463.1578333</v>
      </c>
    </row>
    <row r="35">
      <c r="D35" s="20" t="s">
        <v>93</v>
      </c>
      <c r="E35" s="21">
        <f>E34*1.09</f>
        <v>504.8420383</v>
      </c>
    </row>
    <row r="37">
      <c r="D37" s="5"/>
      <c r="E37" s="5"/>
    </row>
    <row r="38">
      <c r="D38" s="5"/>
      <c r="E38" s="5"/>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7"/>
  </hyperlinks>
  <drawing r:id="rId25"/>
</worksheet>
</file>