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Suntech/ProjectsGroup/document/database/"/>
    </mc:Choice>
  </mc:AlternateContent>
  <xr:revisionPtr revIDLastSave="0" documentId="13_ncr:1_{CF4A761A-A555-4245-A422-238782BB0B9B}" xr6:coauthVersionLast="45" xr6:coauthVersionMax="45" xr10:uidLastSave="{00000000-0000-0000-0000-000000000000}"/>
  <bookViews>
    <workbookView xWindow="0" yWindow="460" windowWidth="28800" windowHeight="16520" activeTab="2" xr2:uid="{480A02FF-4BDA-A947-AA7E-56ADDCE3293B}"/>
  </bookViews>
  <sheets>
    <sheet name="Overview" sheetId="4" r:id="rId1"/>
    <sheet name="Relationship" sheetId="5" r:id="rId2"/>
    <sheet name="notification" sheetId="25" r:id="rId3"/>
    <sheet name="human_or_org" sheetId="1" r:id="rId4"/>
    <sheet name="owner_org" sheetId="7" r:id="rId5"/>
    <sheet name="role" sheetId="6" r:id="rId6"/>
    <sheet name="assignment_role" sheetId="16" r:id="rId7"/>
    <sheet name="role_detail" sheetId="13" r:id="rId8"/>
    <sheet name="control" sheetId="14" r:id="rId9"/>
    <sheet name="role_control" sheetId="15" r:id="rId10"/>
    <sheet name="human_org" sheetId="10" r:id="rId11"/>
    <sheet name="menu_org" sheetId="11" r:id="rId12"/>
    <sheet name="menu" sheetId="12" r:id="rId13"/>
    <sheet name="menu_control" sheetId="17" r:id="rId14"/>
    <sheet name="user_settings" sheetId="18" r:id="rId15"/>
    <sheet name="locale_resource" sheetId="19" r:id="rId16"/>
    <sheet name="global_param" sheetId="20" r:id="rId17"/>
    <sheet name="language" sheetId="21" r:id="rId18"/>
    <sheet name="menu_history" sheetId="22" r:id="rId19"/>
    <sheet name="auth_token" sheetId="23" r:id="rId20"/>
    <sheet name="news" sheetId="24" r:id="rId21"/>
    <sheet name="search_field" sheetId="26" r:id="rId22"/>
    <sheet name="search_field_menu" sheetId="27" r:id="rId23"/>
  </sheets>
  <externalReferences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" i="25" l="1"/>
  <c r="N20" i="25"/>
  <c r="J19" i="25"/>
  <c r="J31" i="27" l="1"/>
  <c r="J30" i="27"/>
  <c r="J29" i="27"/>
  <c r="N28" i="27"/>
  <c r="J28" i="27"/>
  <c r="N27" i="27"/>
  <c r="N26" i="27"/>
  <c r="J25" i="27"/>
  <c r="G24" i="27"/>
  <c r="J24" i="27" s="1"/>
  <c r="J23" i="27"/>
  <c r="J22" i="27"/>
  <c r="J21" i="27"/>
  <c r="J20" i="27"/>
  <c r="J19" i="27"/>
  <c r="J18" i="27"/>
  <c r="J17" i="27"/>
  <c r="J16" i="27"/>
  <c r="N15" i="27"/>
  <c r="J15" i="27"/>
  <c r="N14" i="27"/>
  <c r="J14" i="27"/>
  <c r="N13" i="27"/>
  <c r="J13" i="27"/>
  <c r="N12" i="27"/>
  <c r="J12" i="27"/>
  <c r="J11" i="27"/>
  <c r="N9" i="27"/>
  <c r="J9" i="27"/>
  <c r="N8" i="27"/>
  <c r="J8" i="27"/>
  <c r="N7" i="27"/>
  <c r="N13" i="26"/>
  <c r="N14" i="26"/>
  <c r="N15" i="26"/>
  <c r="J13" i="26"/>
  <c r="J14" i="26"/>
  <c r="J31" i="26"/>
  <c r="J30" i="26"/>
  <c r="J29" i="26"/>
  <c r="N28" i="26"/>
  <c r="J28" i="26"/>
  <c r="N27" i="26"/>
  <c r="N26" i="26"/>
  <c r="J25" i="26"/>
  <c r="G24" i="26"/>
  <c r="J24" i="26" s="1"/>
  <c r="J23" i="26"/>
  <c r="J22" i="26"/>
  <c r="J21" i="26"/>
  <c r="J20" i="26"/>
  <c r="J19" i="26"/>
  <c r="J18" i="26"/>
  <c r="J17" i="26"/>
  <c r="J16" i="26"/>
  <c r="J15" i="26"/>
  <c r="N12" i="26"/>
  <c r="J12" i="26"/>
  <c r="J11" i="26"/>
  <c r="N9" i="26"/>
  <c r="J9" i="26"/>
  <c r="N8" i="26"/>
  <c r="J8" i="26"/>
  <c r="N7" i="26"/>
  <c r="J26" i="25" l="1"/>
  <c r="J27" i="25"/>
  <c r="N25" i="25"/>
  <c r="J25" i="25"/>
  <c r="N24" i="25"/>
  <c r="J39" i="25" l="1"/>
  <c r="J34" i="25"/>
  <c r="N13" i="25"/>
  <c r="N14" i="25"/>
  <c r="N15" i="25"/>
  <c r="N16" i="25"/>
  <c r="N17" i="25"/>
  <c r="N18" i="25"/>
  <c r="N21" i="25"/>
  <c r="N22" i="25"/>
  <c r="N23" i="25"/>
  <c r="J50" i="25"/>
  <c r="J49" i="25"/>
  <c r="J48" i="25"/>
  <c r="J47" i="25"/>
  <c r="J20" i="25"/>
  <c r="J18" i="25"/>
  <c r="J17" i="25"/>
  <c r="J16" i="25"/>
  <c r="G35" i="25"/>
  <c r="J35" i="25" s="1"/>
  <c r="J33" i="25"/>
  <c r="J32" i="25"/>
  <c r="J31" i="25"/>
  <c r="J30" i="25"/>
  <c r="J29" i="25"/>
  <c r="J28" i="25"/>
  <c r="J24" i="25"/>
  <c r="J23" i="25"/>
  <c r="J22" i="25"/>
  <c r="J21" i="25"/>
  <c r="J15" i="25"/>
  <c r="J14" i="25"/>
  <c r="J13" i="25"/>
  <c r="N12" i="25"/>
  <c r="J12" i="25"/>
  <c r="J11" i="25"/>
  <c r="N9" i="25"/>
  <c r="J9" i="25"/>
  <c r="N8" i="25"/>
  <c r="J8" i="25"/>
  <c r="N7" i="25"/>
  <c r="N20" i="24" l="1"/>
  <c r="J20" i="24"/>
  <c r="N19" i="24"/>
  <c r="N13" i="24"/>
  <c r="N14" i="24"/>
  <c r="N15" i="24"/>
  <c r="J13" i="24"/>
  <c r="J14" i="24"/>
  <c r="J36" i="24"/>
  <c r="J35" i="24"/>
  <c r="J34" i="24"/>
  <c r="N33" i="24"/>
  <c r="J33" i="24"/>
  <c r="N32" i="24"/>
  <c r="N31" i="24"/>
  <c r="J30" i="24"/>
  <c r="G29" i="24"/>
  <c r="J29" i="24" s="1"/>
  <c r="J28" i="24"/>
  <c r="J27" i="24"/>
  <c r="J26" i="24"/>
  <c r="J25" i="24"/>
  <c r="J24" i="24"/>
  <c r="J23" i="24"/>
  <c r="J22" i="24"/>
  <c r="J21" i="24"/>
  <c r="J19" i="24"/>
  <c r="N18" i="24"/>
  <c r="J18" i="24"/>
  <c r="N17" i="24"/>
  <c r="J17" i="24"/>
  <c r="N16" i="24"/>
  <c r="J16" i="24"/>
  <c r="J15" i="24"/>
  <c r="N12" i="24"/>
  <c r="J12" i="24"/>
  <c r="J11" i="24"/>
  <c r="N9" i="24"/>
  <c r="J9" i="24"/>
  <c r="N8" i="24"/>
  <c r="J8" i="24"/>
  <c r="N7" i="24"/>
  <c r="I33" i="7"/>
  <c r="N13" i="23" l="1"/>
  <c r="N14" i="23"/>
  <c r="N15" i="23"/>
  <c r="N16" i="23"/>
  <c r="J14" i="23"/>
  <c r="J15" i="23"/>
  <c r="J16" i="23"/>
  <c r="J17" i="23"/>
  <c r="J13" i="23"/>
  <c r="J33" i="23"/>
  <c r="J32" i="23"/>
  <c r="J31" i="23"/>
  <c r="N30" i="23"/>
  <c r="J30" i="23"/>
  <c r="N29" i="23"/>
  <c r="N28" i="23"/>
  <c r="J27" i="23"/>
  <c r="G26" i="23"/>
  <c r="J26" i="23" s="1"/>
  <c r="J25" i="23"/>
  <c r="J24" i="23"/>
  <c r="J23" i="23"/>
  <c r="J22" i="23"/>
  <c r="J21" i="23"/>
  <c r="J20" i="23"/>
  <c r="J19" i="23"/>
  <c r="J18" i="23"/>
  <c r="N12" i="23"/>
  <c r="J12" i="23"/>
  <c r="J11" i="23"/>
  <c r="N9" i="23"/>
  <c r="J9" i="23"/>
  <c r="N8" i="23"/>
  <c r="J8" i="23"/>
  <c r="N7" i="23"/>
  <c r="M21" i="1" l="1"/>
  <c r="M22" i="1"/>
  <c r="M23" i="1"/>
  <c r="I23" i="1"/>
  <c r="I22" i="1"/>
  <c r="I21" i="1"/>
  <c r="M9" i="7"/>
  <c r="M19" i="7"/>
  <c r="M20" i="7"/>
  <c r="I19" i="7"/>
  <c r="N9" i="22" l="1"/>
  <c r="N13" i="22"/>
  <c r="N14" i="22"/>
  <c r="N15" i="22"/>
  <c r="J15" i="22"/>
  <c r="J31" i="22"/>
  <c r="J30" i="22"/>
  <c r="J29" i="22"/>
  <c r="N28" i="22"/>
  <c r="J28" i="22"/>
  <c r="N27" i="22"/>
  <c r="N26" i="22"/>
  <c r="J25" i="22"/>
  <c r="G24" i="22"/>
  <c r="J24" i="22" s="1"/>
  <c r="J23" i="22"/>
  <c r="J22" i="22"/>
  <c r="J21" i="22"/>
  <c r="J20" i="22"/>
  <c r="J19" i="22"/>
  <c r="J18" i="22"/>
  <c r="J17" i="22"/>
  <c r="J16" i="22"/>
  <c r="J14" i="22"/>
  <c r="J13" i="22"/>
  <c r="N12" i="22"/>
  <c r="J12" i="22"/>
  <c r="J11" i="22"/>
  <c r="J9" i="22"/>
  <c r="N8" i="22"/>
  <c r="J8" i="22"/>
  <c r="N7" i="22"/>
  <c r="M16" i="15" l="1"/>
  <c r="M17" i="15"/>
  <c r="I16" i="15"/>
  <c r="M14" i="14"/>
  <c r="M15" i="14"/>
  <c r="M16" i="14"/>
  <c r="I14" i="14"/>
  <c r="I15" i="14"/>
  <c r="I16" i="14"/>
  <c r="J30" i="21" l="1"/>
  <c r="J29" i="21"/>
  <c r="J28" i="21"/>
  <c r="N27" i="21"/>
  <c r="J27" i="21"/>
  <c r="N26" i="21"/>
  <c r="N25" i="21"/>
  <c r="J24" i="21"/>
  <c r="G23" i="21"/>
  <c r="J23" i="21" s="1"/>
  <c r="J22" i="21"/>
  <c r="J21" i="21"/>
  <c r="J20" i="21"/>
  <c r="J19" i="21"/>
  <c r="J18" i="21"/>
  <c r="J17" i="21"/>
  <c r="J16" i="21"/>
  <c r="J15" i="21"/>
  <c r="J14" i="21"/>
  <c r="N13" i="21"/>
  <c r="J13" i="21"/>
  <c r="N12" i="21"/>
  <c r="J12" i="21"/>
  <c r="J11" i="21"/>
  <c r="N9" i="21"/>
  <c r="J9" i="21"/>
  <c r="N8" i="21"/>
  <c r="J8" i="21"/>
  <c r="N7" i="21"/>
  <c r="I17" i="15"/>
  <c r="M17" i="12" l="1"/>
  <c r="M18" i="12"/>
  <c r="I17" i="12"/>
  <c r="M19" i="12"/>
  <c r="M15" i="12"/>
  <c r="M16" i="12"/>
  <c r="I18" i="12"/>
  <c r="N9" i="20"/>
  <c r="G14" i="20"/>
  <c r="J26" i="20"/>
  <c r="J23" i="20"/>
  <c r="J24" i="20"/>
  <c r="G25" i="20"/>
  <c r="J25" i="20" s="1"/>
  <c r="N13" i="20"/>
  <c r="N14" i="20"/>
  <c r="N15" i="20"/>
  <c r="N16" i="20"/>
  <c r="N17" i="20"/>
  <c r="J13" i="20"/>
  <c r="J14" i="20"/>
  <c r="J16" i="20"/>
  <c r="J32" i="20" l="1"/>
  <c r="J31" i="20"/>
  <c r="J30" i="20"/>
  <c r="N29" i="20"/>
  <c r="J29" i="20"/>
  <c r="N28" i="20"/>
  <c r="N27" i="20"/>
  <c r="J22" i="20"/>
  <c r="J21" i="20"/>
  <c r="J20" i="20"/>
  <c r="J19" i="20"/>
  <c r="J18" i="20"/>
  <c r="J17" i="20"/>
  <c r="J15" i="20"/>
  <c r="N12" i="20"/>
  <c r="J12" i="20"/>
  <c r="J11" i="20"/>
  <c r="J9" i="20"/>
  <c r="N8" i="20"/>
  <c r="J8" i="20"/>
  <c r="N7" i="20"/>
  <c r="M18" i="19"/>
  <c r="M17" i="19"/>
  <c r="I14" i="19"/>
  <c r="I15" i="19"/>
  <c r="I16" i="19"/>
  <c r="I17" i="19"/>
  <c r="I18" i="19"/>
  <c r="M14" i="19"/>
  <c r="M15" i="19"/>
  <c r="M16" i="19"/>
  <c r="I32" i="19"/>
  <c r="I31" i="19"/>
  <c r="I30" i="19"/>
  <c r="M29" i="19"/>
  <c r="I29" i="19"/>
  <c r="M28" i="19"/>
  <c r="M27" i="19"/>
  <c r="M26" i="19"/>
  <c r="I26" i="19"/>
  <c r="I25" i="19"/>
  <c r="I24" i="19"/>
  <c r="I23" i="19"/>
  <c r="I22" i="19"/>
  <c r="I21" i="19"/>
  <c r="I20" i="19"/>
  <c r="I19" i="19"/>
  <c r="M13" i="19"/>
  <c r="I13" i="19"/>
  <c r="M12" i="19"/>
  <c r="I12" i="19"/>
  <c r="I11" i="19"/>
  <c r="M9" i="19"/>
  <c r="I9" i="19"/>
  <c r="M8" i="19"/>
  <c r="I8" i="19"/>
  <c r="M7" i="19"/>
  <c r="M9" i="18"/>
  <c r="M14" i="18"/>
  <c r="M15" i="18"/>
  <c r="M16" i="18"/>
  <c r="I14" i="18"/>
  <c r="I15" i="18"/>
  <c r="I16" i="18"/>
  <c r="I31" i="18"/>
  <c r="I30" i="18"/>
  <c r="I29" i="18"/>
  <c r="M28" i="18"/>
  <c r="I28" i="18"/>
  <c r="M27" i="18"/>
  <c r="M26" i="18"/>
  <c r="M25" i="18"/>
  <c r="I25" i="18"/>
  <c r="M13" i="18"/>
  <c r="I13" i="18"/>
  <c r="M12" i="18"/>
  <c r="I12" i="18"/>
  <c r="I11" i="18"/>
  <c r="I9" i="18"/>
  <c r="M8" i="18"/>
  <c r="I8" i="18"/>
  <c r="M7" i="18"/>
  <c r="I28" i="17"/>
  <c r="I27" i="17"/>
  <c r="I26" i="17"/>
  <c r="M25" i="17"/>
  <c r="I25" i="17"/>
  <c r="M24" i="17"/>
  <c r="M23" i="17"/>
  <c r="M22" i="17"/>
  <c r="I22" i="17"/>
  <c r="I21" i="17"/>
  <c r="I20" i="17"/>
  <c r="I19" i="17"/>
  <c r="I18" i="17"/>
  <c r="I17" i="17"/>
  <c r="I16" i="17"/>
  <c r="I15" i="17"/>
  <c r="I14" i="17"/>
  <c r="M13" i="17"/>
  <c r="I13" i="17"/>
  <c r="M12" i="17"/>
  <c r="I12" i="17"/>
  <c r="I11" i="17"/>
  <c r="M9" i="17"/>
  <c r="I9" i="17"/>
  <c r="M8" i="17"/>
  <c r="I8" i="17"/>
  <c r="M7" i="17"/>
  <c r="M9" i="15"/>
  <c r="M14" i="15"/>
  <c r="M15" i="15"/>
  <c r="I14" i="15"/>
  <c r="I15" i="15"/>
  <c r="M14" i="13"/>
  <c r="M15" i="13"/>
  <c r="M16" i="13"/>
  <c r="I14" i="13"/>
  <c r="I15" i="13"/>
  <c r="I16" i="13"/>
  <c r="I17" i="13"/>
  <c r="M9" i="11"/>
  <c r="M9" i="13"/>
  <c r="M12" i="13"/>
  <c r="I12" i="13"/>
  <c r="M9" i="12"/>
  <c r="M30" i="12"/>
  <c r="M29" i="12"/>
  <c r="M28" i="12"/>
  <c r="M27" i="12"/>
  <c r="M14" i="12"/>
  <c r="M13" i="12"/>
  <c r="M12" i="12"/>
  <c r="M8" i="12"/>
  <c r="M7" i="12"/>
  <c r="I33" i="1"/>
  <c r="I34" i="1"/>
  <c r="I35" i="1"/>
  <c r="I36" i="1"/>
  <c r="I37" i="1"/>
  <c r="I38" i="1"/>
  <c r="I39" i="1"/>
  <c r="I40" i="1"/>
  <c r="M20" i="1"/>
  <c r="M24" i="1"/>
  <c r="M25" i="1"/>
  <c r="M26" i="1"/>
  <c r="I20" i="1"/>
  <c r="I24" i="1"/>
  <c r="I25" i="1"/>
  <c r="I26" i="1"/>
  <c r="M28" i="16"/>
  <c r="I28" i="16"/>
  <c r="M27" i="16"/>
  <c r="I27" i="16"/>
  <c r="M26" i="16"/>
  <c r="I26" i="16"/>
  <c r="M25" i="16"/>
  <c r="I25" i="16"/>
  <c r="I22" i="16"/>
  <c r="I21" i="16"/>
  <c r="I20" i="16"/>
  <c r="I19" i="16"/>
  <c r="I18" i="16"/>
  <c r="I17" i="16"/>
  <c r="I16" i="16"/>
  <c r="I15" i="16"/>
  <c r="I14" i="16"/>
  <c r="M13" i="16"/>
  <c r="I13" i="16"/>
  <c r="M12" i="16"/>
  <c r="I12" i="16"/>
  <c r="M11" i="16"/>
  <c r="I11" i="16"/>
  <c r="M10" i="16"/>
  <c r="M9" i="16"/>
  <c r="I9" i="16"/>
  <c r="M8" i="16"/>
  <c r="I8" i="16"/>
  <c r="M7" i="16"/>
  <c r="M13" i="7" l="1"/>
  <c r="M14" i="7"/>
  <c r="I13" i="7"/>
  <c r="I14" i="7"/>
  <c r="M27" i="11" l="1"/>
  <c r="M28" i="11"/>
  <c r="M29" i="11"/>
  <c r="M26" i="11"/>
  <c r="M26" i="10"/>
  <c r="M27" i="10"/>
  <c r="M28" i="10"/>
  <c r="M25" i="10"/>
  <c r="M30" i="15"/>
  <c r="M31" i="15"/>
  <c r="M32" i="15"/>
  <c r="M29" i="15"/>
  <c r="M29" i="14"/>
  <c r="M30" i="14"/>
  <c r="M31" i="14"/>
  <c r="M28" i="14"/>
  <c r="M29" i="13"/>
  <c r="M30" i="13"/>
  <c r="M31" i="13"/>
  <c r="M28" i="13"/>
  <c r="M46" i="7"/>
  <c r="M47" i="7"/>
  <c r="M48" i="7"/>
  <c r="M45" i="7"/>
  <c r="M47" i="1"/>
  <c r="M46" i="1"/>
  <c r="M45" i="1"/>
  <c r="M44" i="1"/>
  <c r="M28" i="6"/>
  <c r="M29" i="6"/>
  <c r="M30" i="6"/>
  <c r="M27" i="6"/>
  <c r="M12" i="7"/>
  <c r="M15" i="7"/>
  <c r="M16" i="7"/>
  <c r="M17" i="7"/>
  <c r="M18" i="7"/>
  <c r="M21" i="7"/>
  <c r="M22" i="7"/>
  <c r="M23" i="7"/>
  <c r="M24" i="7"/>
  <c r="M25" i="7"/>
  <c r="M26" i="7"/>
  <c r="M27" i="7"/>
  <c r="M28" i="7"/>
  <c r="M29" i="7"/>
  <c r="M30" i="7"/>
  <c r="M31" i="7"/>
  <c r="M12" i="1"/>
  <c r="M13" i="1"/>
  <c r="M14" i="1"/>
  <c r="M15" i="1"/>
  <c r="M16" i="1"/>
  <c r="M17" i="1"/>
  <c r="M18" i="1"/>
  <c r="M19" i="1"/>
  <c r="M27" i="1"/>
  <c r="M28" i="1"/>
  <c r="M29" i="1"/>
  <c r="M30" i="1"/>
  <c r="M31" i="1"/>
  <c r="M32" i="1"/>
  <c r="M9" i="1"/>
  <c r="M11" i="1"/>
  <c r="M12" i="11"/>
  <c r="M13" i="11"/>
  <c r="M14" i="11"/>
  <c r="M12" i="10"/>
  <c r="M13" i="10"/>
  <c r="M11" i="10"/>
  <c r="M10" i="10"/>
  <c r="M12" i="15"/>
  <c r="M13" i="15"/>
  <c r="M12" i="14"/>
  <c r="M13" i="14"/>
  <c r="M11" i="14"/>
  <c r="M10" i="14"/>
  <c r="M13" i="13"/>
  <c r="M10" i="1"/>
  <c r="M10" i="6"/>
  <c r="M12" i="6"/>
  <c r="M13" i="6"/>
  <c r="M14" i="6"/>
  <c r="M15" i="6"/>
  <c r="M11" i="6"/>
  <c r="M8" i="11"/>
  <c r="M7" i="11"/>
  <c r="M9" i="10"/>
  <c r="M8" i="10"/>
  <c r="M7" i="10"/>
  <c r="M8" i="15"/>
  <c r="M7" i="15"/>
  <c r="M9" i="14"/>
  <c r="M8" i="14"/>
  <c r="M7" i="14"/>
  <c r="M8" i="13"/>
  <c r="M7" i="13"/>
  <c r="M8" i="1"/>
  <c r="M7" i="1"/>
  <c r="M8" i="7"/>
  <c r="M7" i="7"/>
  <c r="I11" i="1"/>
  <c r="M9" i="6" l="1"/>
  <c r="M7" i="6"/>
  <c r="M8" i="6"/>
  <c r="I11" i="6"/>
  <c r="I32" i="15"/>
  <c r="I31" i="15"/>
  <c r="I30" i="15"/>
  <c r="I29" i="15"/>
  <c r="I26" i="15"/>
  <c r="I25" i="15"/>
  <c r="I24" i="15"/>
  <c r="I23" i="15"/>
  <c r="I22" i="15"/>
  <c r="I21" i="15"/>
  <c r="I20" i="15"/>
  <c r="I19" i="15"/>
  <c r="I18" i="15"/>
  <c r="I13" i="15"/>
  <c r="I12" i="15"/>
  <c r="I11" i="15"/>
  <c r="I9" i="15"/>
  <c r="I8" i="15"/>
  <c r="I31" i="14"/>
  <c r="I30" i="14"/>
  <c r="I29" i="14"/>
  <c r="I28" i="14"/>
  <c r="I25" i="14"/>
  <c r="I24" i="14"/>
  <c r="I23" i="14"/>
  <c r="I22" i="14"/>
  <c r="I21" i="14"/>
  <c r="I20" i="14"/>
  <c r="I19" i="14"/>
  <c r="I18" i="14"/>
  <c r="I17" i="14"/>
  <c r="I13" i="14"/>
  <c r="I12" i="14"/>
  <c r="I11" i="14"/>
  <c r="I9" i="14"/>
  <c r="I8" i="14"/>
  <c r="I31" i="13"/>
  <c r="I30" i="13"/>
  <c r="I29" i="13"/>
  <c r="I28" i="13"/>
  <c r="I25" i="13"/>
  <c r="I24" i="13"/>
  <c r="I23" i="13"/>
  <c r="I22" i="13"/>
  <c r="I21" i="13"/>
  <c r="I20" i="13"/>
  <c r="I19" i="13"/>
  <c r="I18" i="13"/>
  <c r="I13" i="13"/>
  <c r="I11" i="13"/>
  <c r="I9" i="13"/>
  <c r="I8" i="13"/>
  <c r="I16" i="12"/>
  <c r="I19" i="12"/>
  <c r="I15" i="12"/>
  <c r="I33" i="12"/>
  <c r="I32" i="12"/>
  <c r="I31" i="12"/>
  <c r="I30" i="12"/>
  <c r="I27" i="12"/>
  <c r="I26" i="12"/>
  <c r="I25" i="12"/>
  <c r="I24" i="12"/>
  <c r="I23" i="12"/>
  <c r="I22" i="12"/>
  <c r="I21" i="12"/>
  <c r="I20" i="12"/>
  <c r="I14" i="12"/>
  <c r="I13" i="12"/>
  <c r="I12" i="12"/>
  <c r="I11" i="12"/>
  <c r="I9" i="12"/>
  <c r="I8" i="12"/>
  <c r="I29" i="11"/>
  <c r="I28" i="11"/>
  <c r="I27" i="11"/>
  <c r="I26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9" i="11"/>
  <c r="I8" i="11"/>
  <c r="I28" i="10"/>
  <c r="I27" i="10"/>
  <c r="I26" i="10"/>
  <c r="I25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9" i="10"/>
  <c r="I8" i="10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48" i="7"/>
  <c r="I47" i="7"/>
  <c r="I46" i="7"/>
  <c r="I45" i="7"/>
  <c r="I42" i="7"/>
  <c r="I41" i="7"/>
  <c r="I40" i="7"/>
  <c r="I39" i="7"/>
  <c r="I38" i="7"/>
  <c r="I37" i="7"/>
  <c r="I36" i="7"/>
  <c r="I35" i="7"/>
  <c r="I34" i="7"/>
  <c r="I15" i="7"/>
  <c r="I12" i="7"/>
  <c r="I11" i="7"/>
  <c r="I9" i="7"/>
  <c r="I8" i="7"/>
  <c r="I30" i="6"/>
  <c r="I29" i="6"/>
  <c r="I28" i="6"/>
  <c r="I27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9" i="6"/>
  <c r="I8" i="6"/>
  <c r="I8" i="1"/>
  <c r="I41" i="1"/>
  <c r="I12" i="1"/>
  <c r="I13" i="1"/>
  <c r="I45" i="1"/>
  <c r="I46" i="1"/>
  <c r="I47" i="1"/>
  <c r="I44" i="1"/>
  <c r="I27" i="1"/>
  <c r="I32" i="1"/>
  <c r="I31" i="1"/>
  <c r="I16" i="1"/>
  <c r="I30" i="1" l="1"/>
  <c r="I29" i="1"/>
  <c r="I28" i="1"/>
  <c r="I19" i="1"/>
  <c r="I18" i="1"/>
  <c r="I17" i="1"/>
  <c r="I15" i="1"/>
  <c r="I14" i="1"/>
  <c r="I9" i="1"/>
</calcChain>
</file>

<file path=xl/sharedStrings.xml><?xml version="1.0" encoding="utf-8"?>
<sst xmlns="http://schemas.openxmlformats.org/spreadsheetml/2006/main" count="1692" uniqueCount="279">
  <si>
    <t>Tên bảng</t>
  </si>
  <si>
    <t>Người cập nhật</t>
  </si>
  <si>
    <t>Tên vật lý</t>
  </si>
  <si>
    <t>Ngày cập nhật</t>
  </si>
  <si>
    <t>Tên</t>
  </si>
  <si>
    <t>Not NULL</t>
  </si>
  <si>
    <t>(</t>
  </si>
  <si>
    <t>ID</t>
  </si>
  <si>
    <t>id</t>
  </si>
  <si>
    <t>bigint</t>
  </si>
  <si>
    <t>yes</t>
  </si>
  <si>
    <t>code</t>
  </si>
  <si>
    <t>varchar(50)</t>
  </si>
  <si>
    <t>name</t>
  </si>
  <si>
    <t>varchar(255)</t>
  </si>
  <si>
    <t>Tên viết tắt</t>
  </si>
  <si>
    <t>nick_name</t>
  </si>
  <si>
    <t>Logo</t>
  </si>
  <si>
    <t>smallint</t>
  </si>
  <si>
    <t>Đã khóa</t>
  </si>
  <si>
    <t>disabled</t>
  </si>
  <si>
    <t>created_by</t>
  </si>
  <si>
    <t>Ngày tạo</t>
  </si>
  <si>
    <t>created_date</t>
  </si>
  <si>
    <t>updated_by</t>
  </si>
  <si>
    <t>updated_date</t>
  </si>
  <si>
    <t>deleted_by</t>
  </si>
  <si>
    <t>Ngày xóa</t>
  </si>
  <si>
    <t>deleted_date</t>
  </si>
  <si>
    <t>Version</t>
  </si>
  <si>
    <t>version</t>
  </si>
  <si>
    <t>integer</t>
  </si>
  <si>
    <t>);</t>
  </si>
  <si>
    <t>Postgres Data Type</t>
  </si>
  <si>
    <t>#</t>
  </si>
  <si>
    <t>Tên cột</t>
  </si>
  <si>
    <t>Column Name</t>
  </si>
  <si>
    <t>Default Value</t>
  </si>
  <si>
    <t>Notes</t>
  </si>
  <si>
    <t>Mã số</t>
  </si>
  <si>
    <t>Tạo bởi</t>
  </si>
  <si>
    <t>Cập nhật bởi</t>
  </si>
  <si>
    <t>Xoá bởi</t>
  </si>
  <si>
    <t>type_customer</t>
  </si>
  <si>
    <t>type_supplier</t>
  </si>
  <si>
    <t>type_employee</t>
  </si>
  <si>
    <t>first_name</t>
  </si>
  <si>
    <t>last_name</t>
  </si>
  <si>
    <t>Tên đầy đủ</t>
  </si>
  <si>
    <t>email</t>
  </si>
  <si>
    <t>Số nhà</t>
  </si>
  <si>
    <t>street</t>
  </si>
  <si>
    <t>Quốc gia</t>
  </si>
  <si>
    <t>facebook</t>
  </si>
  <si>
    <t>twitter</t>
  </si>
  <si>
    <t>skype</t>
  </si>
  <si>
    <t>Lý Văn Khải</t>
  </si>
  <si>
    <t>17/01/2020</t>
  </si>
  <si>
    <t>Đối tượng con người hoặc tổ chức</t>
  </si>
  <si>
    <t>Nếu là con người: tên đầy đủ</t>
  </si>
  <si>
    <t>human_or_org</t>
  </si>
  <si>
    <t>password</t>
  </si>
  <si>
    <t>password_expired</t>
  </si>
  <si>
    <t>last_login</t>
  </si>
  <si>
    <t>1: customer</t>
  </si>
  <si>
    <t>1: supplier</t>
  </si>
  <si>
    <t xml:space="preserve">1: employee </t>
  </si>
  <si>
    <t>parent_id</t>
  </si>
  <si>
    <t>type_company</t>
  </si>
  <si>
    <t>Họ lót</t>
  </si>
  <si>
    <t>Tài khoản</t>
  </si>
  <si>
    <t>Mật khẩu</t>
  </si>
  <si>
    <t>Hết hạn mật khẩu</t>
  </si>
  <si>
    <t>Đăng nhập cuối</t>
  </si>
  <si>
    <t>Loại khách hàng</t>
  </si>
  <si>
    <t>Loại NCC</t>
  </si>
  <si>
    <t>Loại nhân viên</t>
  </si>
  <si>
    <t>Loại công ty</t>
  </si>
  <si>
    <t>Mã số của cha</t>
  </si>
  <si>
    <t>activated</t>
  </si>
  <si>
    <t>Kích hoạt</t>
  </si>
  <si>
    <t>ADD MORE COLUMN</t>
  </si>
  <si>
    <t>id_generator()</t>
  </si>
  <si>
    <t>1: company, 2:  personal</t>
  </si>
  <si>
    <t>org_id</t>
  </si>
  <si>
    <t>Quyền</t>
  </si>
  <si>
    <t>role</t>
  </si>
  <si>
    <t>sort</t>
  </si>
  <si>
    <t>Mã số đơn vị</t>
  </si>
  <si>
    <t>Sắp xếp</t>
  </si>
  <si>
    <t>slogan</t>
  </si>
  <si>
    <t>house_number</t>
  </si>
  <si>
    <t>country_id</t>
  </si>
  <si>
    <t>city_id</t>
  </si>
  <si>
    <t>district_id</t>
  </si>
  <si>
    <t>ward_id</t>
  </si>
  <si>
    <t>tel</t>
  </si>
  <si>
    <t>nhiều email cách nhau bằng dấu ;</t>
  </si>
  <si>
    <t>nhiều điện thoại cách nhau bằng dấu ;</t>
  </si>
  <si>
    <t>website</t>
  </si>
  <si>
    <t>Khẩu hiệu</t>
  </si>
  <si>
    <t>Đường</t>
  </si>
  <si>
    <t>Phường</t>
  </si>
  <si>
    <t>Quận</t>
  </si>
  <si>
    <t>Thành phố</t>
  </si>
  <si>
    <t>Điện thoại (list)</t>
  </si>
  <si>
    <t>Email(list)</t>
  </si>
  <si>
    <t>Nick facebook</t>
  </si>
  <si>
    <t>Nick twitter</t>
  </si>
  <si>
    <t>Nick skype</t>
  </si>
  <si>
    <t>Website</t>
  </si>
  <si>
    <t>human_id</t>
  </si>
  <si>
    <t>Mã nhân sự</t>
  </si>
  <si>
    <t>menu_id</t>
  </si>
  <si>
    <t>Mã số menu</t>
  </si>
  <si>
    <t>Thực đơn</t>
  </si>
  <si>
    <t>menu</t>
  </si>
  <si>
    <t>path</t>
  </si>
  <si>
    <t>Đường dẫn tới view</t>
  </si>
  <si>
    <t>role_detail</t>
  </si>
  <si>
    <t>Chi tiết quyền</t>
  </si>
  <si>
    <t>control</t>
  </si>
  <si>
    <t>Thành phần điều khiển trên view</t>
  </si>
  <si>
    <t>SAVE_BTN, DEL_BTN, MORE_BTN, PRINT_BTN</t>
  </si>
  <si>
    <t>role_control</t>
  </si>
  <si>
    <t>control_id</t>
  </si>
  <si>
    <t>role_detail_id</t>
  </si>
  <si>
    <t>username</t>
  </si>
  <si>
    <t>}</t>
  </si>
  <si>
    <t>import org.springframework.data.annotation.Id;</t>
  </si>
  <si>
    <t>import org.springframework.data.relational.core.mapping.Table;</t>
  </si>
  <si>
    <t>import lombok.Data;</t>
  </si>
  <si>
    <t>new_column</t>
  </si>
  <si>
    <t>menu_org</t>
  </si>
  <si>
    <t>Mã số tổ chức</t>
  </si>
  <si>
    <t>human_org</t>
  </si>
  <si>
    <t>Phân bổ nhân sự vào tổ chức</t>
  </si>
  <si>
    <t>Phân bổ menu cho tổ chức</t>
  </si>
  <si>
    <t>Loại</t>
  </si>
  <si>
    <t>type</t>
  </si>
  <si>
    <t>owner_org</t>
  </si>
  <si>
    <t>Cơ cấu của tổ chức</t>
  </si>
  <si>
    <t>owner_org_id</t>
  </si>
  <si>
    <t>Phân quyền</t>
  </si>
  <si>
    <t>role_id</t>
  </si>
  <si>
    <t>Mã số role</t>
  </si>
  <si>
    <t>assignment_role</t>
  </si>
  <si>
    <t>Mã số user</t>
  </si>
  <si>
    <t>user_id</t>
  </si>
  <si>
    <t>emai</t>
  </si>
  <si>
    <t>reset_password_token</t>
  </si>
  <si>
    <t>reset_password_time</t>
  </si>
  <si>
    <t>default_owner_org_id</t>
  </si>
  <si>
    <t>boolean</t>
  </si>
  <si>
    <t>false: Chưa khoá, true: đã khoá</t>
  </si>
  <si>
    <t>import vn.com.sky.base.GenericEntity;</t>
  </si>
  <si>
    <t>@EqualsAndHashCode(callSuper=false)</t>
  </si>
  <si>
    <t>menu_org_id</t>
  </si>
  <si>
    <t>import lombok.EqualsAndHashCode;</t>
  </si>
  <si>
    <t>is_private</t>
  </si>
  <si>
    <t>data_level</t>
  </si>
  <si>
    <t>false</t>
  </si>
  <si>
    <t>approve</t>
  </si>
  <si>
    <t>render_control</t>
  </si>
  <si>
    <t>disable_control</t>
  </si>
  <si>
    <t>true</t>
  </si>
  <si>
    <t>menu_control</t>
  </si>
  <si>
    <t>Thực đơn Control</t>
  </si>
  <si>
    <t>10000: Company, 1000: Branch, 100: Department, 10: Group</t>
  </si>
  <si>
    <t>user_settings</t>
  </si>
  <si>
    <t>Cấu hình user</t>
  </si>
  <si>
    <t>7/2/2020</t>
  </si>
  <si>
    <t>key</t>
  </si>
  <si>
    <t>value</t>
  </si>
  <si>
    <t xml:space="preserve">    @Id</t>
  </si>
  <si>
    <t xml:space="preserve">    private Long id;</t>
  </si>
  <si>
    <t>menu_path</t>
  </si>
  <si>
    <t>text</t>
  </si>
  <si>
    <t>menu_control_id</t>
  </si>
  <si>
    <t>Chi tiết từng control trên role</t>
  </si>
  <si>
    <t>Ngôn ngữ</t>
  </si>
  <si>
    <t>locale_resource</t>
  </si>
  <si>
    <t>11/02/2020</t>
  </si>
  <si>
    <t>company_id</t>
  </si>
  <si>
    <t>locale</t>
  </si>
  <si>
    <t>varchar(10)</t>
  </si>
  <si>
    <t>category</t>
  </si>
  <si>
    <t>type_group</t>
  </si>
  <si>
    <t>global_param</t>
  </si>
  <si>
    <t>Tham số toàn cục</t>
  </si>
  <si>
    <t>import vn.com.sky.base.SortableEntity;</t>
  </si>
  <si>
    <t>Unique</t>
  </si>
  <si>
    <t>font_icon</t>
  </si>
  <si>
    <t>icon_data</t>
  </si>
  <si>
    <t>use_font_icon</t>
  </si>
  <si>
    <t>require_password</t>
  </si>
  <si>
    <t>language</t>
  </si>
  <si>
    <t>21/02/2020</t>
  </si>
  <si>
    <t>confirm</t>
  </si>
  <si>
    <t>Lịch sử truy cập menu</t>
  </si>
  <si>
    <t>menu_history</t>
  </si>
  <si>
    <t>dep_id</t>
  </si>
  <si>
    <t>last_access</t>
  </si>
  <si>
    <t>View</t>
  </si>
  <si>
    <t>Truyền dữ liệu cho Component =&gt; props</t>
  </si>
  <si>
    <t>Component</t>
  </si>
  <si>
    <t>Truyền sự kiện cho view =&gt; emit</t>
  </si>
  <si>
    <t>Gọi method của component =&gt; ref.value.method</t>
  </si>
  <si>
    <t>Share dữ liệu chung giữa các component =&gt; store</t>
  </si>
  <si>
    <t>false: chưa kích hoạt, true đã kích hoạt</t>
  </si>
  <si>
    <t>authorized</t>
  </si>
  <si>
    <t>Đã xác thực chưa</t>
  </si>
  <si>
    <t>false: chưa xác thực, true: đã xác thực</t>
  </si>
  <si>
    <t>11/04/2020</t>
  </si>
  <si>
    <t>auth_token</t>
  </si>
  <si>
    <t>Thẻ xác thực</t>
  </si>
  <si>
    <t>timestamp</t>
  </si>
  <si>
    <t>Thời gian tạo record</t>
  </si>
  <si>
    <t>now()</t>
  </si>
  <si>
    <t>db_created_date</t>
  </si>
  <si>
    <t>Token</t>
  </si>
  <si>
    <t>token</t>
  </si>
  <si>
    <t>varchar(1024)</t>
  </si>
  <si>
    <t>last_locale_language</t>
  </si>
  <si>
    <t>varchar(20)</t>
  </si>
  <si>
    <t>default_org</t>
  </si>
  <si>
    <t>Công ty mặc định</t>
  </si>
  <si>
    <t>Nạp trước khi login</t>
  </si>
  <si>
    <t>Tin tức</t>
  </si>
  <si>
    <t>26/04/2020</t>
  </si>
  <si>
    <t>news</t>
  </si>
  <si>
    <t>title</t>
  </si>
  <si>
    <t>content</t>
  </si>
  <si>
    <t>Tiêu đề</t>
  </si>
  <si>
    <t>Nội dung</t>
  </si>
  <si>
    <t>start_date</t>
  </si>
  <si>
    <t>end_date</t>
  </si>
  <si>
    <t>Ngày bắt đầu</t>
  </si>
  <si>
    <t>Ngày kết thúc</t>
  </si>
  <si>
    <t>sub_title</t>
  </si>
  <si>
    <t>Tiêu đề phụ</t>
  </si>
  <si>
    <t>pin_on_top</t>
  </si>
  <si>
    <t>Ghim trên đầu</t>
  </si>
  <si>
    <t>Nguồn</t>
  </si>
  <si>
    <t>source</t>
  </si>
  <si>
    <t>inro</t>
  </si>
  <si>
    <t>Giới thiệu</t>
  </si>
  <si>
    <t>view_counter</t>
  </si>
  <si>
    <t>Số lần xem</t>
  </si>
  <si>
    <t>Thông báo</t>
  </si>
  <si>
    <t>access_date</t>
  </si>
  <si>
    <t>from_human_id</t>
  </si>
  <si>
    <t>to_human_id</t>
  </si>
  <si>
    <t>from_group_id</t>
  </si>
  <si>
    <t>to_group_id</t>
  </si>
  <si>
    <t>department_id</t>
  </si>
  <si>
    <t>target_id</t>
  </si>
  <si>
    <t>is_read</t>
  </si>
  <si>
    <t>part_notification</t>
  </si>
  <si>
    <t>14/05/2020</t>
  </si>
  <si>
    <t>INDEXING</t>
  </si>
  <si>
    <t>Expression</t>
  </si>
  <si>
    <t>DESC NULLS LAST</t>
  </si>
  <si>
    <t>'CHAT'</t>
  </si>
  <si>
    <t>full_text_search</t>
  </si>
  <si>
    <t>CHAT, ALARM, FUNCTIONAL</t>
  </si>
  <si>
    <t>is_cancel</t>
  </si>
  <si>
    <t>) PARTITION BY RANGE (access_date) ;</t>
  </si>
  <si>
    <t>is_fininshed</t>
  </si>
  <si>
    <t>28/05/2020</t>
  </si>
  <si>
    <t>field</t>
  </si>
  <si>
    <t>counter</t>
  </si>
  <si>
    <t>Field tìm kiếm</t>
  </si>
  <si>
    <t>search_field</t>
  </si>
  <si>
    <t>Field tìm kiếm - menu</t>
  </si>
  <si>
    <t>search_field_menu</t>
  </si>
  <si>
    <t>search_field_id</t>
  </si>
  <si>
    <t>message_type</t>
  </si>
  <si>
    <t>SUBMIT, ASSIGN, HOLD,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</si>
</sst>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FF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0" xfId="0" quotePrefix="1" applyFont="1"/>
    <xf numFmtId="0" fontId="0" fillId="0" borderId="0" xfId="0" quotePrefix="1"/>
    <xf numFmtId="0" fontId="3" fillId="0" borderId="4" xfId="0" quotePrefix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3" fillId="0" borderId="1" xfId="0" quotePrefix="1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19</xdr:row>
      <xdr:rowOff>190500</xdr:rowOff>
    </xdr:from>
    <xdr:to>
      <xdr:col>3</xdr:col>
      <xdr:colOff>533400</xdr:colOff>
      <xdr:row>21</xdr:row>
      <xdr:rowOff>165100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5E143937-3B5A-EE42-A567-02762F950A3A}"/>
            </a:ext>
          </a:extLst>
        </xdr:cNvPr>
        <xdr:cNvSpPr/>
      </xdr:nvSpPr>
      <xdr:spPr>
        <a:xfrm>
          <a:off x="1155700" y="4051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 (type: ower)</a:t>
          </a:r>
        </a:p>
      </xdr:txBody>
    </xdr:sp>
    <xdr:clientData/>
  </xdr:twoCellAnchor>
  <xdr:twoCellAnchor>
    <xdr:from>
      <xdr:col>5</xdr:col>
      <xdr:colOff>88900</xdr:colOff>
      <xdr:row>18</xdr:row>
      <xdr:rowOff>12700</xdr:rowOff>
    </xdr:from>
    <xdr:to>
      <xdr:col>8</xdr:col>
      <xdr:colOff>368300</xdr:colOff>
      <xdr:row>19</xdr:row>
      <xdr:rowOff>190500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A3A996BC-765F-9341-AD13-CCCFD579B374}"/>
            </a:ext>
          </a:extLst>
        </xdr:cNvPr>
        <xdr:cNvSpPr/>
      </xdr:nvSpPr>
      <xdr:spPr>
        <a:xfrm>
          <a:off x="4216400" y="3670300"/>
          <a:ext cx="27559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register account (need activation)</a:t>
          </a:r>
        </a:p>
      </xdr:txBody>
    </xdr:sp>
    <xdr:clientData/>
  </xdr:twoCellAnchor>
  <xdr:twoCellAnchor>
    <xdr:from>
      <xdr:col>5</xdr:col>
      <xdr:colOff>723900</xdr:colOff>
      <xdr:row>19</xdr:row>
      <xdr:rowOff>190500</xdr:rowOff>
    </xdr:from>
    <xdr:to>
      <xdr:col>6</xdr:col>
      <xdr:colOff>641350</xdr:colOff>
      <xdr:row>22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64D09C0-1E94-414C-94BD-05AD9BAB7DDB}"/>
            </a:ext>
          </a:extLst>
        </xdr:cNvPr>
        <xdr:cNvCxnSpPr>
          <a:stCxn id="4" idx="2"/>
          <a:endCxn id="27" idx="0"/>
        </xdr:cNvCxnSpPr>
      </xdr:nvCxnSpPr>
      <xdr:spPr>
        <a:xfrm flipH="1">
          <a:off x="4851400" y="4051300"/>
          <a:ext cx="74295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660400</xdr:colOff>
      <xdr:row>24</xdr:row>
      <xdr:rowOff>177800</xdr:rowOff>
    </xdr:from>
    <xdr:to>
      <xdr:col>11</xdr:col>
      <xdr:colOff>279400</xdr:colOff>
      <xdr:row>26</xdr:row>
      <xdr:rowOff>152400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D326C766-56EC-C24B-8E33-3053BB10D7FF}"/>
            </a:ext>
          </a:extLst>
        </xdr:cNvPr>
        <xdr:cNvSpPr/>
      </xdr:nvSpPr>
      <xdr:spPr>
        <a:xfrm>
          <a:off x="7264400" y="5054600"/>
          <a:ext cx="20955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more sub account</a:t>
          </a:r>
        </a:p>
      </xdr:txBody>
    </xdr:sp>
    <xdr:clientData/>
  </xdr:twoCellAnchor>
  <xdr:twoCellAnchor>
    <xdr:from>
      <xdr:col>6</xdr:col>
      <xdr:colOff>584200</xdr:colOff>
      <xdr:row>24</xdr:row>
      <xdr:rowOff>12700</xdr:rowOff>
    </xdr:from>
    <xdr:to>
      <xdr:col>8</xdr:col>
      <xdr:colOff>660400</xdr:colOff>
      <xdr:row>25</xdr:row>
      <xdr:rowOff>165100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CCFD852-6EBC-6F41-9C70-DBE684F66C34}"/>
            </a:ext>
          </a:extLst>
        </xdr:cNvPr>
        <xdr:cNvCxnSpPr>
          <a:endCxn id="10" idx="1"/>
        </xdr:cNvCxnSpPr>
      </xdr:nvCxnSpPr>
      <xdr:spPr>
        <a:xfrm>
          <a:off x="5537200" y="4889500"/>
          <a:ext cx="1727200" cy="355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673100</xdr:colOff>
      <xdr:row>20</xdr:row>
      <xdr:rowOff>38100</xdr:rowOff>
    </xdr:from>
    <xdr:to>
      <xdr:col>12</xdr:col>
      <xdr:colOff>266700</xdr:colOff>
      <xdr:row>22</xdr:row>
      <xdr:rowOff>12700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C4A64A6D-E7A6-5243-B66A-CA894334CD4B}"/>
            </a:ext>
          </a:extLst>
        </xdr:cNvPr>
        <xdr:cNvSpPr/>
      </xdr:nvSpPr>
      <xdr:spPr>
        <a:xfrm>
          <a:off x="7277100" y="4102100"/>
          <a:ext cx="2895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update personal or company profile</a:t>
          </a:r>
        </a:p>
      </xdr:txBody>
    </xdr:sp>
    <xdr:clientData/>
  </xdr:twoCellAnchor>
  <xdr:twoCellAnchor>
    <xdr:from>
      <xdr:col>6</xdr:col>
      <xdr:colOff>571500</xdr:colOff>
      <xdr:row>21</xdr:row>
      <xdr:rowOff>25400</xdr:rowOff>
    </xdr:from>
    <xdr:to>
      <xdr:col>8</xdr:col>
      <xdr:colOff>673100</xdr:colOff>
      <xdr:row>22</xdr:row>
      <xdr:rowOff>165100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2469044-5F19-EF4F-AB45-D8E120A04EBB}"/>
            </a:ext>
          </a:extLst>
        </xdr:cNvPr>
        <xdr:cNvCxnSpPr>
          <a:endCxn id="13" idx="1"/>
        </xdr:cNvCxnSpPr>
      </xdr:nvCxnSpPr>
      <xdr:spPr>
        <a:xfrm flipV="1">
          <a:off x="5524500" y="4292600"/>
          <a:ext cx="175260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22</xdr:row>
      <xdr:rowOff>114300</xdr:rowOff>
    </xdr:from>
    <xdr:to>
      <xdr:col>12</xdr:col>
      <xdr:colOff>749300</xdr:colOff>
      <xdr:row>24</xdr:row>
      <xdr:rowOff>88900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845F1492-5BF1-BF4C-8638-E584C0A4471C}"/>
            </a:ext>
          </a:extLst>
        </xdr:cNvPr>
        <xdr:cNvSpPr/>
      </xdr:nvSpPr>
      <xdr:spPr>
        <a:xfrm>
          <a:off x="7251700" y="4584700"/>
          <a:ext cx="34036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create company, branch,</a:t>
          </a:r>
          <a:r>
            <a:rPr lang="en-US" sz="1400" b="1" baseline="0"/>
            <a:t> department, ...</a:t>
          </a:r>
          <a:endParaRPr lang="en-US" sz="1400" b="1"/>
        </a:p>
      </xdr:txBody>
    </xdr:sp>
    <xdr:clientData/>
  </xdr:twoCellAnchor>
  <xdr:twoCellAnchor>
    <xdr:from>
      <xdr:col>6</xdr:col>
      <xdr:colOff>533400</xdr:colOff>
      <xdr:row>23</xdr:row>
      <xdr:rowOff>88900</xdr:rowOff>
    </xdr:from>
    <xdr:to>
      <xdr:col>8</xdr:col>
      <xdr:colOff>647700</xdr:colOff>
      <xdr:row>23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BB88A53-5EFA-354D-836D-D3BD42787BC2}"/>
            </a:ext>
          </a:extLst>
        </xdr:cNvPr>
        <xdr:cNvCxnSpPr>
          <a:stCxn id="27" idx="3"/>
          <a:endCxn id="19" idx="1"/>
        </xdr:cNvCxnSpPr>
      </xdr:nvCxnSpPr>
      <xdr:spPr>
        <a:xfrm>
          <a:off x="5486400" y="4762500"/>
          <a:ext cx="1765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</xdr:colOff>
      <xdr:row>22</xdr:row>
      <xdr:rowOff>101600</xdr:rowOff>
    </xdr:from>
    <xdr:to>
      <xdr:col>6</xdr:col>
      <xdr:colOff>533400</xdr:colOff>
      <xdr:row>24</xdr:row>
      <xdr:rowOff>76200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31C6689E-8112-3F42-B38E-2FF22CBAFAA2}"/>
            </a:ext>
          </a:extLst>
        </xdr:cNvPr>
        <xdr:cNvSpPr/>
      </xdr:nvSpPr>
      <xdr:spPr>
        <a:xfrm>
          <a:off x="4216400" y="4572000"/>
          <a:ext cx="1270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login success</a:t>
          </a:r>
        </a:p>
      </xdr:txBody>
    </xdr:sp>
    <xdr:clientData/>
  </xdr:twoCellAnchor>
  <xdr:twoCellAnchor>
    <xdr:from>
      <xdr:col>3</xdr:col>
      <xdr:colOff>533400</xdr:colOff>
      <xdr:row>20</xdr:row>
      <xdr:rowOff>177800</xdr:rowOff>
    </xdr:from>
    <xdr:to>
      <xdr:col>5</xdr:col>
      <xdr:colOff>88900</xdr:colOff>
      <xdr:row>23</xdr:row>
      <xdr:rowOff>88900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EF5B4BB6-CE71-EF44-ADB2-22741658ED4A}"/>
            </a:ext>
          </a:extLst>
        </xdr:cNvPr>
        <xdr:cNvCxnSpPr>
          <a:stCxn id="3" idx="3"/>
          <a:endCxn id="27" idx="1"/>
        </xdr:cNvCxnSpPr>
      </xdr:nvCxnSpPr>
      <xdr:spPr>
        <a:xfrm>
          <a:off x="3009900" y="4241800"/>
          <a:ext cx="1206500" cy="52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19</xdr:row>
      <xdr:rowOff>0</xdr:rowOff>
    </xdr:from>
    <xdr:to>
      <xdr:col>5</xdr:col>
      <xdr:colOff>88900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1F802B44-37DA-F94D-A382-76755C12CFA3}"/>
            </a:ext>
          </a:extLst>
        </xdr:cNvPr>
        <xdr:cNvCxnSpPr>
          <a:endCxn id="4" idx="1"/>
        </xdr:cNvCxnSpPr>
      </xdr:nvCxnSpPr>
      <xdr:spPr>
        <a:xfrm flipV="1">
          <a:off x="3022600" y="3860800"/>
          <a:ext cx="11938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635000</xdr:colOff>
      <xdr:row>27</xdr:row>
      <xdr:rowOff>76200</xdr:rowOff>
    </xdr:from>
    <xdr:to>
      <xdr:col>10</xdr:col>
      <xdr:colOff>762000</xdr:colOff>
      <xdr:row>29</xdr:row>
      <xdr:rowOff>50800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D16A0CB2-F30B-7049-915D-A220FDC7DBB7}"/>
            </a:ext>
          </a:extLst>
        </xdr:cNvPr>
        <xdr:cNvSpPr/>
      </xdr:nvSpPr>
      <xdr:spPr>
        <a:xfrm>
          <a:off x="7239000" y="5562600"/>
          <a:ext cx="17780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 role for users</a:t>
          </a:r>
        </a:p>
      </xdr:txBody>
    </xdr:sp>
    <xdr:clientData/>
  </xdr:twoCellAnchor>
  <xdr:twoCellAnchor>
    <xdr:from>
      <xdr:col>6</xdr:col>
      <xdr:colOff>546100</xdr:colOff>
      <xdr:row>24</xdr:row>
      <xdr:rowOff>76200</xdr:rowOff>
    </xdr:from>
    <xdr:to>
      <xdr:col>8</xdr:col>
      <xdr:colOff>647700</xdr:colOff>
      <xdr:row>28</xdr:row>
      <xdr:rowOff>38100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950FF34-118D-D840-9C06-4399B9BF5523}"/>
            </a:ext>
          </a:extLst>
        </xdr:cNvPr>
        <xdr:cNvCxnSpPr/>
      </xdr:nvCxnSpPr>
      <xdr:spPr>
        <a:xfrm>
          <a:off x="5499100" y="4953000"/>
          <a:ext cx="1752600" cy="77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5</xdr:row>
      <xdr:rowOff>114300</xdr:rowOff>
    </xdr:from>
    <xdr:to>
      <xdr:col>7</xdr:col>
      <xdr:colOff>596900</xdr:colOff>
      <xdr:row>7</xdr:row>
      <xdr:rowOff>88900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C36C1F4-FD29-E142-863A-4717CCB868CF}"/>
            </a:ext>
          </a:extLst>
        </xdr:cNvPr>
        <xdr:cNvSpPr/>
      </xdr:nvSpPr>
      <xdr:spPr>
        <a:xfrm>
          <a:off x="4521200" y="1130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human_or_org</a:t>
          </a:r>
        </a:p>
      </xdr:txBody>
    </xdr:sp>
    <xdr:clientData/>
  </xdr:twoCellAnchor>
  <xdr:twoCellAnchor>
    <xdr:from>
      <xdr:col>7</xdr:col>
      <xdr:colOff>1993900</xdr:colOff>
      <xdr:row>6</xdr:row>
      <xdr:rowOff>76200</xdr:rowOff>
    </xdr:from>
    <xdr:to>
      <xdr:col>7</xdr:col>
      <xdr:colOff>2222500</xdr:colOff>
      <xdr:row>7</xdr:row>
      <xdr:rowOff>127000</xdr:rowOff>
    </xdr:to>
    <xdr:sp macro="" textlink="">
      <xdr:nvSpPr>
        <xdr:cNvPr id="13" name="Curved Right Arrow 12">
          <a:extLst>
            <a:ext uri="{FF2B5EF4-FFF2-40B4-BE49-F238E27FC236}">
              <a16:creationId xmlns:a16="http://schemas.microsoft.com/office/drawing/2014/main" id="{22D49531-8005-694B-8093-39C6F6470225}"/>
            </a:ext>
          </a:extLst>
        </xdr:cNvPr>
        <xdr:cNvSpPr/>
      </xdr:nvSpPr>
      <xdr:spPr>
        <a:xfrm>
          <a:off x="7772400" y="1295400"/>
          <a:ext cx="228600" cy="25400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635000</xdr:colOff>
      <xdr:row>20</xdr:row>
      <xdr:rowOff>114300</xdr:rowOff>
    </xdr:from>
    <xdr:to>
      <xdr:col>7</xdr:col>
      <xdr:colOff>1663700</xdr:colOff>
      <xdr:row>22</xdr:row>
      <xdr:rowOff>88900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CD744675-C074-4743-9F61-FBBFB71898C6}"/>
            </a:ext>
          </a:extLst>
        </xdr:cNvPr>
        <xdr:cNvSpPr/>
      </xdr:nvSpPr>
      <xdr:spPr>
        <a:xfrm>
          <a:off x="5588000" y="4178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</a:t>
          </a:r>
        </a:p>
      </xdr:txBody>
    </xdr:sp>
    <xdr:clientData/>
  </xdr:twoCellAnchor>
  <xdr:twoCellAnchor>
    <xdr:from>
      <xdr:col>7</xdr:col>
      <xdr:colOff>1231900</xdr:colOff>
      <xdr:row>17</xdr:row>
      <xdr:rowOff>0</xdr:rowOff>
    </xdr:from>
    <xdr:to>
      <xdr:col>8</xdr:col>
      <xdr:colOff>812800</xdr:colOff>
      <xdr:row>18</xdr:row>
      <xdr:rowOff>177800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5CB02E24-3667-9047-A3F4-008CF68686C0}"/>
            </a:ext>
          </a:extLst>
        </xdr:cNvPr>
        <xdr:cNvSpPr/>
      </xdr:nvSpPr>
      <xdr:spPr>
        <a:xfrm>
          <a:off x="7010400" y="345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menu_org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8</xdr:col>
      <xdr:colOff>139700</xdr:colOff>
      <xdr:row>7</xdr:row>
      <xdr:rowOff>190500</xdr:rowOff>
    </xdr:from>
    <xdr:to>
      <xdr:col>8</xdr:col>
      <xdr:colOff>590550</xdr:colOff>
      <xdr:row>17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D979937-7753-9640-AC35-4ADCBDD877AA}"/>
            </a:ext>
          </a:extLst>
        </xdr:cNvPr>
        <xdr:cNvCxnSpPr/>
      </xdr:nvCxnSpPr>
      <xdr:spPr>
        <a:xfrm flipV="1">
          <a:off x="8191500" y="1612900"/>
          <a:ext cx="450850" cy="184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18</xdr:row>
      <xdr:rowOff>177800</xdr:rowOff>
    </xdr:from>
    <xdr:to>
      <xdr:col>8</xdr:col>
      <xdr:colOff>139700</xdr:colOff>
      <xdr:row>20</xdr:row>
      <xdr:rowOff>101600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2A788D3-32BF-EE4F-AD13-C0D3A6FACA37}"/>
            </a:ext>
          </a:extLst>
        </xdr:cNvPr>
        <xdr:cNvCxnSpPr/>
      </xdr:nvCxnSpPr>
      <xdr:spPr>
        <a:xfrm flipH="1">
          <a:off x="6604000" y="3835400"/>
          <a:ext cx="1587500" cy="33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10</xdr:row>
      <xdr:rowOff>152400</xdr:rowOff>
    </xdr:from>
    <xdr:to>
      <xdr:col>7</xdr:col>
      <xdr:colOff>546100</xdr:colOff>
      <xdr:row>12</xdr:row>
      <xdr:rowOff>127000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B24C7A6-5EB5-684A-B1BD-C850E94CCCCB}"/>
            </a:ext>
          </a:extLst>
        </xdr:cNvPr>
        <xdr:cNvSpPr/>
      </xdr:nvSpPr>
      <xdr:spPr>
        <a:xfrm>
          <a:off x="4470400" y="2184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</a:t>
          </a:r>
        </a:p>
      </xdr:txBody>
    </xdr:sp>
    <xdr:clientData/>
  </xdr:twoCellAnchor>
  <xdr:twoCellAnchor>
    <xdr:from>
      <xdr:col>7</xdr:col>
      <xdr:colOff>660400</xdr:colOff>
      <xdr:row>2</xdr:row>
      <xdr:rowOff>38100</xdr:rowOff>
    </xdr:from>
    <xdr:to>
      <xdr:col>7</xdr:col>
      <xdr:colOff>2146300</xdr:colOff>
      <xdr:row>6</xdr:row>
      <xdr:rowOff>25400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15125C8-D3BE-8D4D-8644-026E12A41E87}"/>
            </a:ext>
          </a:extLst>
        </xdr:cNvPr>
        <xdr:cNvCxnSpPr>
          <a:cxnSpLocks/>
          <a:stCxn id="46" idx="3"/>
        </xdr:cNvCxnSpPr>
      </xdr:nvCxnSpPr>
      <xdr:spPr>
        <a:xfrm>
          <a:off x="6438900" y="444500"/>
          <a:ext cx="14859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444500</xdr:colOff>
      <xdr:row>7</xdr:row>
      <xdr:rowOff>190500</xdr:rowOff>
    </xdr:from>
    <xdr:to>
      <xdr:col>8</xdr:col>
      <xdr:colOff>38100</xdr:colOff>
      <xdr:row>10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9B0D4520-20DB-9D49-90A0-308E1912FE21}"/>
            </a:ext>
          </a:extLst>
        </xdr:cNvPr>
        <xdr:cNvCxnSpPr>
          <a:stCxn id="20" idx="0"/>
        </xdr:cNvCxnSpPr>
      </xdr:nvCxnSpPr>
      <xdr:spPr>
        <a:xfrm flipV="1">
          <a:off x="5397500" y="1612900"/>
          <a:ext cx="2692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292100</xdr:colOff>
      <xdr:row>15</xdr:row>
      <xdr:rowOff>152400</xdr:rowOff>
    </xdr:from>
    <xdr:to>
      <xdr:col>7</xdr:col>
      <xdr:colOff>495300</xdr:colOff>
      <xdr:row>17</xdr:row>
      <xdr:rowOff>127000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CFFA563A-2900-9E48-8A35-01D9A661E097}"/>
            </a:ext>
          </a:extLst>
        </xdr:cNvPr>
        <xdr:cNvSpPr/>
      </xdr:nvSpPr>
      <xdr:spPr>
        <a:xfrm>
          <a:off x="4419600" y="3200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role-detail</a:t>
          </a:r>
        </a:p>
      </xdr:txBody>
    </xdr:sp>
    <xdr:clientData/>
  </xdr:twoCellAnchor>
  <xdr:twoCellAnchor>
    <xdr:from>
      <xdr:col>4</xdr:col>
      <xdr:colOff>88900</xdr:colOff>
      <xdr:row>8</xdr:row>
      <xdr:rowOff>50800</xdr:rowOff>
    </xdr:from>
    <xdr:to>
      <xdr:col>6</xdr:col>
      <xdr:colOff>292100</xdr:colOff>
      <xdr:row>10</xdr:row>
      <xdr:rowOff>25400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452E68CB-0E36-834C-87EA-295AD2380514}"/>
            </a:ext>
          </a:extLst>
        </xdr:cNvPr>
        <xdr:cNvSpPr/>
      </xdr:nvSpPr>
      <xdr:spPr>
        <a:xfrm>
          <a:off x="3390900" y="1676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assignment-role</a:t>
          </a:r>
        </a:p>
      </xdr:txBody>
    </xdr:sp>
    <xdr:clientData/>
  </xdr:twoCellAnchor>
  <xdr:twoCellAnchor>
    <xdr:from>
      <xdr:col>5</xdr:col>
      <xdr:colOff>88900</xdr:colOff>
      <xdr:row>7</xdr:row>
      <xdr:rowOff>88900</xdr:rowOff>
    </xdr:from>
    <xdr:to>
      <xdr:col>6</xdr:col>
      <xdr:colOff>495300</xdr:colOff>
      <xdr:row>8</xdr:row>
      <xdr:rowOff>25400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2E32582-DA6F-9143-A95B-8EEFFCD13FAC}"/>
            </a:ext>
          </a:extLst>
        </xdr:cNvPr>
        <xdr:cNvCxnSpPr>
          <a:endCxn id="2" idx="2"/>
        </xdr:cNvCxnSpPr>
      </xdr:nvCxnSpPr>
      <xdr:spPr>
        <a:xfrm flipV="1">
          <a:off x="4216400" y="1511300"/>
          <a:ext cx="1231900" cy="139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10</xdr:row>
      <xdr:rowOff>25400</xdr:rowOff>
    </xdr:from>
    <xdr:to>
      <xdr:col>5</xdr:col>
      <xdr:colOff>317500</xdr:colOff>
      <xdr:row>11</xdr:row>
      <xdr:rowOff>88900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2A2C110-5DA0-944E-96B8-FC46D1136029}"/>
            </a:ext>
          </a:extLst>
        </xdr:cNvPr>
        <xdr:cNvCxnSpPr>
          <a:stCxn id="31" idx="2"/>
        </xdr:cNvCxnSpPr>
      </xdr:nvCxnSpPr>
      <xdr:spPr>
        <a:xfrm>
          <a:off x="4318000" y="2057400"/>
          <a:ext cx="12700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114300</xdr:rowOff>
    </xdr:from>
    <xdr:to>
      <xdr:col>6</xdr:col>
      <xdr:colOff>457200</xdr:colOff>
      <xdr:row>15</xdr:row>
      <xdr:rowOff>177800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FA3F49-8FEC-8E4A-B11E-50C4EC3C2A68}"/>
            </a:ext>
          </a:extLst>
        </xdr:cNvPr>
        <xdr:cNvCxnSpPr/>
      </xdr:nvCxnSpPr>
      <xdr:spPr>
        <a:xfrm flipV="1">
          <a:off x="5372100" y="2552700"/>
          <a:ext cx="381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21</xdr:row>
      <xdr:rowOff>38100</xdr:rowOff>
    </xdr:from>
    <xdr:to>
      <xdr:col>6</xdr:col>
      <xdr:colOff>406400</xdr:colOff>
      <xdr:row>23</xdr:row>
      <xdr:rowOff>12700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8D8412F1-2C47-D941-8458-FB2DAE6D03C6}"/>
            </a:ext>
          </a:extLst>
        </xdr:cNvPr>
        <xdr:cNvSpPr/>
      </xdr:nvSpPr>
      <xdr:spPr>
        <a:xfrm>
          <a:off x="3505200" y="43053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role-control</a:t>
          </a:r>
        </a:p>
      </xdr:txBody>
    </xdr:sp>
    <xdr:clientData/>
  </xdr:twoCellAnchor>
  <xdr:twoCellAnchor>
    <xdr:from>
      <xdr:col>5</xdr:col>
      <xdr:colOff>304800</xdr:colOff>
      <xdr:row>17</xdr:row>
      <xdr:rowOff>127000</xdr:rowOff>
    </xdr:from>
    <xdr:to>
      <xdr:col>6</xdr:col>
      <xdr:colOff>393700</xdr:colOff>
      <xdr:row>21</xdr:row>
      <xdr:rowOff>38100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7D6C99FB-391B-4A4D-A66F-20889F4EA22E}"/>
            </a:ext>
          </a:extLst>
        </xdr:cNvPr>
        <xdr:cNvCxnSpPr>
          <a:stCxn id="42" idx="0"/>
          <a:endCxn id="30" idx="2"/>
        </xdr:cNvCxnSpPr>
      </xdr:nvCxnSpPr>
      <xdr:spPr>
        <a:xfrm flipV="1">
          <a:off x="4432300" y="3581400"/>
          <a:ext cx="9144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1</xdr:row>
      <xdr:rowOff>50800</xdr:rowOff>
    </xdr:from>
    <xdr:to>
      <xdr:col>7</xdr:col>
      <xdr:colOff>660400</xdr:colOff>
      <xdr:row>3</xdr:row>
      <xdr:rowOff>25400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C8ACAA9B-08E4-D340-816A-38BF96FE156F}"/>
            </a:ext>
          </a:extLst>
        </xdr:cNvPr>
        <xdr:cNvSpPr/>
      </xdr:nvSpPr>
      <xdr:spPr>
        <a:xfrm>
          <a:off x="4584700" y="25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human_org</a:t>
          </a:r>
        </a:p>
      </xdr:txBody>
    </xdr:sp>
    <xdr:clientData/>
  </xdr:twoCellAnchor>
  <xdr:twoCellAnchor>
    <xdr:from>
      <xdr:col>6</xdr:col>
      <xdr:colOff>444500</xdr:colOff>
      <xdr:row>3</xdr:row>
      <xdr:rowOff>25400</xdr:rowOff>
    </xdr:from>
    <xdr:to>
      <xdr:col>6</xdr:col>
      <xdr:colOff>558800</xdr:colOff>
      <xdr:row>5</xdr:row>
      <xdr:rowOff>76200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A1EB95B-F036-784B-9C98-567B844909CF}"/>
            </a:ext>
          </a:extLst>
        </xdr:cNvPr>
        <xdr:cNvCxnSpPr>
          <a:stCxn id="46" idx="2"/>
        </xdr:cNvCxnSpPr>
      </xdr:nvCxnSpPr>
      <xdr:spPr>
        <a:xfrm flipH="1">
          <a:off x="5397500" y="635000"/>
          <a:ext cx="114300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16</xdr:row>
      <xdr:rowOff>139700</xdr:rowOff>
    </xdr:from>
    <xdr:to>
      <xdr:col>7</xdr:col>
      <xdr:colOff>1485900</xdr:colOff>
      <xdr:row>17</xdr:row>
      <xdr:rowOff>190500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7680775-71ED-0340-8325-693F6DFA447C}"/>
            </a:ext>
          </a:extLst>
        </xdr:cNvPr>
        <xdr:cNvCxnSpPr>
          <a:stCxn id="30" idx="3"/>
        </xdr:cNvCxnSpPr>
      </xdr:nvCxnSpPr>
      <xdr:spPr>
        <a:xfrm>
          <a:off x="6273800" y="3390900"/>
          <a:ext cx="990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520700</xdr:colOff>
      <xdr:row>25</xdr:row>
      <xdr:rowOff>165100</xdr:rowOff>
    </xdr:from>
    <xdr:to>
      <xdr:col>6</xdr:col>
      <xdr:colOff>63500</xdr:colOff>
      <xdr:row>27</xdr:row>
      <xdr:rowOff>139700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E82B4A5A-CEDE-134E-A4AB-B9EDF2C707FB}"/>
            </a:ext>
          </a:extLst>
        </xdr:cNvPr>
        <xdr:cNvSpPr/>
      </xdr:nvSpPr>
      <xdr:spPr>
        <a:xfrm>
          <a:off x="3822700" y="5245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control</a:t>
          </a:r>
        </a:p>
      </xdr:txBody>
    </xdr:sp>
    <xdr:clientData/>
  </xdr:twoCellAnchor>
  <xdr:twoCellAnchor>
    <xdr:from>
      <xdr:col>5</xdr:col>
      <xdr:colOff>304800</xdr:colOff>
      <xdr:row>23</xdr:row>
      <xdr:rowOff>12700</xdr:rowOff>
    </xdr:from>
    <xdr:to>
      <xdr:col>7</xdr:col>
      <xdr:colOff>101600</xdr:colOff>
      <xdr:row>25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4484DF87-BCAD-444B-9549-92D81E8A029D}"/>
            </a:ext>
          </a:extLst>
        </xdr:cNvPr>
        <xdr:cNvCxnSpPr>
          <a:stCxn id="42" idx="2"/>
        </xdr:cNvCxnSpPr>
      </xdr:nvCxnSpPr>
      <xdr:spPr>
        <a:xfrm>
          <a:off x="4432300" y="4686300"/>
          <a:ext cx="1447800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2209800</xdr:colOff>
      <xdr:row>6</xdr:row>
      <xdr:rowOff>12700</xdr:rowOff>
    </xdr:from>
    <xdr:to>
      <xdr:col>9</xdr:col>
      <xdr:colOff>520700</xdr:colOff>
      <xdr:row>7</xdr:row>
      <xdr:rowOff>190500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BC75680C-855D-BD4A-9BCD-0C667354ED4E}"/>
            </a:ext>
          </a:extLst>
        </xdr:cNvPr>
        <xdr:cNvSpPr/>
      </xdr:nvSpPr>
      <xdr:spPr>
        <a:xfrm>
          <a:off x="7988300" y="1231900"/>
          <a:ext cx="14097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owner_org</a:t>
          </a:r>
        </a:p>
      </xdr:txBody>
    </xdr:sp>
    <xdr:clientData/>
  </xdr:twoCellAnchor>
  <xdr:twoCellAnchor>
    <xdr:from>
      <xdr:col>7</xdr:col>
      <xdr:colOff>723900</xdr:colOff>
      <xdr:row>6</xdr:row>
      <xdr:rowOff>188913</xdr:rowOff>
    </xdr:from>
    <xdr:to>
      <xdr:col>7</xdr:col>
      <xdr:colOff>1993900</xdr:colOff>
      <xdr:row>6</xdr:row>
      <xdr:rowOff>190500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4FD166B-B7D6-CC4C-AB2E-A79DBEFD7253}"/>
            </a:ext>
          </a:extLst>
        </xdr:cNvPr>
        <xdr:cNvCxnSpPr>
          <a:endCxn id="13" idx="0"/>
        </xdr:cNvCxnSpPr>
      </xdr:nvCxnSpPr>
      <xdr:spPr>
        <a:xfrm flipV="1">
          <a:off x="6502400" y="1408113"/>
          <a:ext cx="1270000" cy="15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749300</xdr:colOff>
      <xdr:row>24</xdr:row>
      <xdr:rowOff>165100</xdr:rowOff>
    </xdr:from>
    <xdr:to>
      <xdr:col>7</xdr:col>
      <xdr:colOff>1778000</xdr:colOff>
      <xdr:row>26</xdr:row>
      <xdr:rowOff>139700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4A92F7C9-8235-B842-98A8-5B4EA2AE5283}"/>
            </a:ext>
          </a:extLst>
        </xdr:cNvPr>
        <xdr:cNvSpPr/>
      </xdr:nvSpPr>
      <xdr:spPr>
        <a:xfrm>
          <a:off x="5702300" y="5041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menu-control</a:t>
          </a:r>
        </a:p>
      </xdr:txBody>
    </xdr:sp>
    <xdr:clientData/>
  </xdr:twoCellAnchor>
  <xdr:twoCellAnchor>
    <xdr:from>
      <xdr:col>6</xdr:col>
      <xdr:colOff>76200</xdr:colOff>
      <xdr:row>26</xdr:row>
      <xdr:rowOff>152400</xdr:rowOff>
    </xdr:from>
    <xdr:to>
      <xdr:col>7</xdr:col>
      <xdr:colOff>939800</xdr:colOff>
      <xdr:row>27</xdr:row>
      <xdr:rowOff>76200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F6FAD8F-16DA-7445-B020-5C4020558E84}"/>
            </a:ext>
          </a:extLst>
        </xdr:cNvPr>
        <xdr:cNvCxnSpPr/>
      </xdr:nvCxnSpPr>
      <xdr:spPr>
        <a:xfrm flipH="1">
          <a:off x="5029200" y="5435600"/>
          <a:ext cx="1689100" cy="127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736600</xdr:colOff>
      <xdr:row>22</xdr:row>
      <xdr:rowOff>88900</xdr:rowOff>
    </xdr:from>
    <xdr:to>
      <xdr:col>7</xdr:col>
      <xdr:colOff>1028700</xdr:colOff>
      <xdr:row>24</xdr:row>
      <xdr:rowOff>165100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81EBDBCF-54DD-9C4E-A2F4-24B92F48CEA2}"/>
            </a:ext>
          </a:extLst>
        </xdr:cNvPr>
        <xdr:cNvCxnSpPr>
          <a:endCxn id="14" idx="2"/>
        </xdr:cNvCxnSpPr>
      </xdr:nvCxnSpPr>
      <xdr:spPr>
        <a:xfrm flipH="1" flipV="1">
          <a:off x="6515100" y="4559300"/>
          <a:ext cx="292100" cy="482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1714500</xdr:colOff>
      <xdr:row>1</xdr:row>
      <xdr:rowOff>88900</xdr:rowOff>
    </xdr:from>
    <xdr:to>
      <xdr:col>8</xdr:col>
      <xdr:colOff>635000</xdr:colOff>
      <xdr:row>3</xdr:row>
      <xdr:rowOff>63500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9012F0ED-164B-6541-BDB4-A3DBBCCA804A}"/>
            </a:ext>
          </a:extLst>
        </xdr:cNvPr>
        <xdr:cNvSpPr/>
      </xdr:nvSpPr>
      <xdr:spPr>
        <a:xfrm>
          <a:off x="7493000" y="292100"/>
          <a:ext cx="11938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user_settings</a:t>
          </a:r>
        </a:p>
      </xdr:txBody>
    </xdr:sp>
    <xdr:clientData/>
  </xdr:twoCellAnchor>
  <xdr:twoCellAnchor>
    <xdr:from>
      <xdr:col>7</xdr:col>
      <xdr:colOff>596900</xdr:colOff>
      <xdr:row>3</xdr:row>
      <xdr:rowOff>63500</xdr:rowOff>
    </xdr:from>
    <xdr:to>
      <xdr:col>8</xdr:col>
      <xdr:colOff>38100</xdr:colOff>
      <xdr:row>6</xdr:row>
      <xdr:rowOff>127000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BD24A802-D8F2-E74E-B29C-7CFEA861C0FB}"/>
            </a:ext>
          </a:extLst>
        </xdr:cNvPr>
        <xdr:cNvCxnSpPr>
          <a:stCxn id="45" idx="2"/>
        </xdr:cNvCxnSpPr>
      </xdr:nvCxnSpPr>
      <xdr:spPr>
        <a:xfrm flipH="1">
          <a:off x="6375400" y="673100"/>
          <a:ext cx="1714500" cy="673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698500</xdr:colOff>
      <xdr:row>3</xdr:row>
      <xdr:rowOff>63500</xdr:rowOff>
    </xdr:from>
    <xdr:to>
      <xdr:col>8</xdr:col>
      <xdr:colOff>38100</xdr:colOff>
      <xdr:row>20</xdr:row>
      <xdr:rowOff>88900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0F932B-7A0D-0B41-B037-A82746333E9C}"/>
            </a:ext>
          </a:extLst>
        </xdr:cNvPr>
        <xdr:cNvCxnSpPr>
          <a:stCxn id="45" idx="2"/>
        </xdr:cNvCxnSpPr>
      </xdr:nvCxnSpPr>
      <xdr:spPr>
        <a:xfrm flipH="1">
          <a:off x="6477000" y="673100"/>
          <a:ext cx="1612900" cy="3479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12700</xdr:colOff>
      <xdr:row>5</xdr:row>
      <xdr:rowOff>177800</xdr:rowOff>
    </xdr:from>
    <xdr:to>
      <xdr:col>13</xdr:col>
      <xdr:colOff>215900</xdr:colOff>
      <xdr:row>7</xdr:row>
      <xdr:rowOff>152400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5EBE5507-FD3C-4F41-AD29-5457379062FF}"/>
            </a:ext>
          </a:extLst>
        </xdr:cNvPr>
        <xdr:cNvSpPr/>
      </xdr:nvSpPr>
      <xdr:spPr>
        <a:xfrm>
          <a:off x="10541000" y="119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locale_resource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514350</xdr:colOff>
      <xdr:row>6</xdr:row>
      <xdr:rowOff>165100</xdr:rowOff>
    </xdr:from>
    <xdr:to>
      <xdr:col>11</xdr:col>
      <xdr:colOff>12700</xdr:colOff>
      <xdr:row>6</xdr:row>
      <xdr:rowOff>177800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4627C3B-CF5F-ED4F-9F70-EFAAC8D5048F}"/>
            </a:ext>
          </a:extLst>
        </xdr:cNvPr>
        <xdr:cNvCxnSpPr>
          <a:stCxn id="53" idx="1"/>
        </xdr:cNvCxnSpPr>
      </xdr:nvCxnSpPr>
      <xdr:spPr>
        <a:xfrm flipH="1">
          <a:off x="9391650" y="1384300"/>
          <a:ext cx="114935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533400</xdr:colOff>
      <xdr:row>0</xdr:row>
      <xdr:rowOff>25400</xdr:rowOff>
    </xdr:from>
    <xdr:to>
      <xdr:col>14</xdr:col>
      <xdr:colOff>736600</xdr:colOff>
      <xdr:row>2</xdr:row>
      <xdr:rowOff>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70A6022A-5B5E-2340-832A-1E9A7921C0D6}"/>
            </a:ext>
          </a:extLst>
        </xdr:cNvPr>
        <xdr:cNvSpPr/>
      </xdr:nvSpPr>
      <xdr:spPr>
        <a:xfrm>
          <a:off x="11887200" y="254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global_param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9</xdr:col>
      <xdr:colOff>387350</xdr:colOff>
      <xdr:row>0</xdr:row>
      <xdr:rowOff>177800</xdr:rowOff>
    </xdr:from>
    <xdr:to>
      <xdr:col>12</xdr:col>
      <xdr:colOff>508000</xdr:colOff>
      <xdr:row>6</xdr:row>
      <xdr:rowOff>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F7DB452A-D337-0949-AF4C-E6D1D3058146}"/>
            </a:ext>
          </a:extLst>
        </xdr:cNvPr>
        <xdr:cNvCxnSpPr/>
      </xdr:nvCxnSpPr>
      <xdr:spPr>
        <a:xfrm flipH="1">
          <a:off x="9264650" y="177800"/>
          <a:ext cx="2597150" cy="1041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16</xdr:row>
      <xdr:rowOff>12700</xdr:rowOff>
    </xdr:from>
    <xdr:to>
      <xdr:col>14</xdr:col>
      <xdr:colOff>469900</xdr:colOff>
      <xdr:row>17</xdr:row>
      <xdr:rowOff>190500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6D1FBAB0-CE8B-F149-A23C-FBAA40C09992}"/>
            </a:ext>
          </a:extLst>
        </xdr:cNvPr>
        <xdr:cNvSpPr/>
      </xdr:nvSpPr>
      <xdr:spPr>
        <a:xfrm>
          <a:off x="11620500" y="32639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menu-history</a:t>
          </a:r>
        </a:p>
      </xdr:txBody>
    </xdr:sp>
    <xdr:clientData/>
  </xdr:twoCellAnchor>
  <xdr:twoCellAnchor>
    <xdr:from>
      <xdr:col>7</xdr:col>
      <xdr:colOff>1663700</xdr:colOff>
      <xdr:row>17</xdr:row>
      <xdr:rowOff>0</xdr:rowOff>
    </xdr:from>
    <xdr:to>
      <xdr:col>12</xdr:col>
      <xdr:colOff>266700</xdr:colOff>
      <xdr:row>21</xdr:row>
      <xdr:rowOff>101600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D3C6F13-0EAF-FC4F-852B-6BF01B487487}"/>
            </a:ext>
          </a:extLst>
        </xdr:cNvPr>
        <xdr:cNvCxnSpPr>
          <a:stCxn id="38" idx="1"/>
          <a:endCxn id="14" idx="3"/>
        </xdr:cNvCxnSpPr>
      </xdr:nvCxnSpPr>
      <xdr:spPr>
        <a:xfrm flipH="1">
          <a:off x="7442200" y="3454400"/>
          <a:ext cx="41783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228600</xdr:colOff>
      <xdr:row>14</xdr:row>
      <xdr:rowOff>0</xdr:rowOff>
    </xdr:from>
    <xdr:to>
      <xdr:col>17</xdr:col>
      <xdr:colOff>330200</xdr:colOff>
      <xdr:row>17</xdr:row>
      <xdr:rowOff>114300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5A25DC82-C582-3748-9540-752BF75A46BA}"/>
            </a:ext>
          </a:extLst>
        </xdr:cNvPr>
        <xdr:cNvCxnSpPr>
          <a:stCxn id="64" idx="0"/>
        </xdr:cNvCxnSpPr>
      </xdr:nvCxnSpPr>
      <xdr:spPr>
        <a:xfrm flipV="1">
          <a:off x="15709900" y="2844800"/>
          <a:ext cx="1016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558800</xdr:colOff>
      <xdr:row>7</xdr:row>
      <xdr:rowOff>101600</xdr:rowOff>
    </xdr:from>
    <xdr:to>
      <xdr:col>12</xdr:col>
      <xdr:colOff>266700</xdr:colOff>
      <xdr:row>17</xdr:row>
      <xdr:rowOff>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0DCCA7A-F09C-504F-80B7-0E9253E6913D}"/>
            </a:ext>
          </a:extLst>
        </xdr:cNvPr>
        <xdr:cNvCxnSpPr>
          <a:stCxn id="38" idx="1"/>
        </xdr:cNvCxnSpPr>
      </xdr:nvCxnSpPr>
      <xdr:spPr>
        <a:xfrm flipH="1" flipV="1">
          <a:off x="6337300" y="1524000"/>
          <a:ext cx="5283200" cy="193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203200</xdr:colOff>
      <xdr:row>3</xdr:row>
      <xdr:rowOff>63500</xdr:rowOff>
    </xdr:from>
    <xdr:to>
      <xdr:col>18</xdr:col>
      <xdr:colOff>406400</xdr:colOff>
      <xdr:row>5</xdr:row>
      <xdr:rowOff>38100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6BEC57E1-72E4-DB42-9C6C-76AFEDD64DBC}"/>
            </a:ext>
          </a:extLst>
        </xdr:cNvPr>
        <xdr:cNvSpPr/>
      </xdr:nvSpPr>
      <xdr:spPr>
        <a:xfrm>
          <a:off x="14859000" y="6731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auth_token</a:t>
          </a:r>
        </a:p>
        <a:p>
          <a:pPr algn="ctr"/>
          <a:endParaRPr lang="en-US" sz="1400" b="1"/>
        </a:p>
      </xdr:txBody>
    </xdr:sp>
    <xdr:clientData/>
  </xdr:twoCellAnchor>
  <xdr:twoCellAnchor>
    <xdr:from>
      <xdr:col>16</xdr:col>
      <xdr:colOff>177800</xdr:colOff>
      <xdr:row>7</xdr:row>
      <xdr:rowOff>101600</xdr:rowOff>
    </xdr:from>
    <xdr:to>
      <xdr:col>18</xdr:col>
      <xdr:colOff>381000</xdr:colOff>
      <xdr:row>9</xdr:row>
      <xdr:rowOff>76200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4BE1FE63-66D0-B541-A1E9-41BBA5EE0C36}"/>
            </a:ext>
          </a:extLst>
        </xdr:cNvPr>
        <xdr:cNvSpPr/>
      </xdr:nvSpPr>
      <xdr:spPr>
        <a:xfrm>
          <a:off x="14833600" y="15240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news</a:t>
          </a:r>
        </a:p>
      </xdr:txBody>
    </xdr:sp>
    <xdr:clientData/>
  </xdr:twoCellAnchor>
  <xdr:twoCellAnchor>
    <xdr:from>
      <xdr:col>0</xdr:col>
      <xdr:colOff>609600</xdr:colOff>
      <xdr:row>7</xdr:row>
      <xdr:rowOff>177800</xdr:rowOff>
    </xdr:from>
    <xdr:to>
      <xdr:col>2</xdr:col>
      <xdr:colOff>812800</xdr:colOff>
      <xdr:row>9</xdr:row>
      <xdr:rowOff>152400</xdr:rowOff>
    </xdr:to>
    <xdr:sp macro="" textlink="">
      <xdr:nvSpPr>
        <xdr:cNvPr id="59" name="Rounded Rectangle 58">
          <a:extLst>
            <a:ext uri="{FF2B5EF4-FFF2-40B4-BE49-F238E27FC236}">
              <a16:creationId xmlns:a16="http://schemas.microsoft.com/office/drawing/2014/main" id="{AC6286AE-B4FF-5643-905D-C4F484C90435}"/>
            </a:ext>
          </a:extLst>
        </xdr:cNvPr>
        <xdr:cNvSpPr/>
      </xdr:nvSpPr>
      <xdr:spPr>
        <a:xfrm>
          <a:off x="609600" y="16002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notification</a:t>
          </a:r>
        </a:p>
      </xdr:txBody>
    </xdr:sp>
    <xdr:clientData/>
  </xdr:twoCellAnchor>
  <xdr:twoCellAnchor>
    <xdr:from>
      <xdr:col>2</xdr:col>
      <xdr:colOff>812800</xdr:colOff>
      <xdr:row>6</xdr:row>
      <xdr:rowOff>101600</xdr:rowOff>
    </xdr:from>
    <xdr:to>
      <xdr:col>5</xdr:col>
      <xdr:colOff>393700</xdr:colOff>
      <xdr:row>8</xdr:row>
      <xdr:rowOff>165100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D9A290E-73D3-8549-9A35-57C795088096}"/>
            </a:ext>
          </a:extLst>
        </xdr:cNvPr>
        <xdr:cNvCxnSpPr>
          <a:stCxn id="59" idx="3"/>
          <a:endCxn id="2" idx="1"/>
        </xdr:cNvCxnSpPr>
      </xdr:nvCxnSpPr>
      <xdr:spPr>
        <a:xfrm flipV="1">
          <a:off x="2463800" y="1320800"/>
          <a:ext cx="2057400" cy="46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5</xdr:row>
      <xdr:rowOff>190500</xdr:rowOff>
    </xdr:from>
    <xdr:to>
      <xdr:col>5</xdr:col>
      <xdr:colOff>368300</xdr:colOff>
      <xdr:row>7</xdr:row>
      <xdr:rowOff>165100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83EBAF5-277A-EF4F-A934-72C4A44F2473}"/>
            </a:ext>
          </a:extLst>
        </xdr:cNvPr>
        <xdr:cNvCxnSpPr/>
      </xdr:nvCxnSpPr>
      <xdr:spPr>
        <a:xfrm flipV="1">
          <a:off x="2413000" y="1206500"/>
          <a:ext cx="20828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152400</xdr:rowOff>
    </xdr:from>
    <xdr:to>
      <xdr:col>7</xdr:col>
      <xdr:colOff>2159000</xdr:colOff>
      <xdr:row>17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5FCE840D-EB62-A54E-B201-220E3BE4EBB3}"/>
            </a:ext>
          </a:extLst>
        </xdr:cNvPr>
        <xdr:cNvCxnSpPr>
          <a:stCxn id="59" idx="2"/>
          <a:endCxn id="15" idx="0"/>
        </xdr:cNvCxnSpPr>
      </xdr:nvCxnSpPr>
      <xdr:spPr>
        <a:xfrm>
          <a:off x="1536700" y="1981200"/>
          <a:ext cx="6400800" cy="147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165100</xdr:colOff>
      <xdr:row>12</xdr:row>
      <xdr:rowOff>25400</xdr:rowOff>
    </xdr:from>
    <xdr:to>
      <xdr:col>18</xdr:col>
      <xdr:colOff>368300</xdr:colOff>
      <xdr:row>14</xdr:row>
      <xdr:rowOff>0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B21BAB93-026D-0B46-ADAB-81CA7B629FD5}"/>
            </a:ext>
          </a:extLst>
        </xdr:cNvPr>
        <xdr:cNvSpPr/>
      </xdr:nvSpPr>
      <xdr:spPr>
        <a:xfrm>
          <a:off x="14820900" y="24638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</a:t>
          </a:r>
        </a:p>
      </xdr:txBody>
    </xdr:sp>
    <xdr:clientData/>
  </xdr:twoCellAnchor>
  <xdr:twoCellAnchor>
    <xdr:from>
      <xdr:col>16</xdr:col>
      <xdr:colOff>127000</xdr:colOff>
      <xdr:row>17</xdr:row>
      <xdr:rowOff>114300</xdr:rowOff>
    </xdr:from>
    <xdr:to>
      <xdr:col>18</xdr:col>
      <xdr:colOff>330200</xdr:colOff>
      <xdr:row>19</xdr:row>
      <xdr:rowOff>88900</xdr:rowOff>
    </xdr:to>
    <xdr:sp macro="" textlink="">
      <xdr:nvSpPr>
        <xdr:cNvPr id="64" name="Rounded Rectangle 63">
          <a:extLst>
            <a:ext uri="{FF2B5EF4-FFF2-40B4-BE49-F238E27FC236}">
              <a16:creationId xmlns:a16="http://schemas.microsoft.com/office/drawing/2014/main" id="{58096280-DB67-E041-8A78-F12CB13F047D}"/>
            </a:ext>
          </a:extLst>
        </xdr:cNvPr>
        <xdr:cNvSpPr/>
      </xdr:nvSpPr>
      <xdr:spPr>
        <a:xfrm>
          <a:off x="14782800" y="3568700"/>
          <a:ext cx="18542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search_field_menu</a:t>
          </a:r>
        </a:p>
      </xdr:txBody>
    </xdr:sp>
    <xdr:clientData/>
  </xdr:twoCellAnchor>
  <xdr:twoCellAnchor>
    <xdr:from>
      <xdr:col>7</xdr:col>
      <xdr:colOff>1689100</xdr:colOff>
      <xdr:row>18</xdr:row>
      <xdr:rowOff>50800</xdr:rowOff>
    </xdr:from>
    <xdr:to>
      <xdr:col>16</xdr:col>
      <xdr:colOff>127000</xdr:colOff>
      <xdr:row>22</xdr:row>
      <xdr:rowOff>38100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8FD5714E-446E-144E-B61B-7205462D8CB4}"/>
            </a:ext>
          </a:extLst>
        </xdr:cNvPr>
        <xdr:cNvCxnSpPr/>
      </xdr:nvCxnSpPr>
      <xdr:spPr>
        <a:xfrm flipH="1">
          <a:off x="7467600" y="3708400"/>
          <a:ext cx="731520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ype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Java"/>
    </sheetNames>
    <sheetDataSet>
      <sheetData sheetId="0">
        <row r="2">
          <cell r="A2" t="str">
            <v>varchar</v>
          </cell>
          <cell r="B2" t="str">
            <v>String</v>
          </cell>
        </row>
        <row r="3">
          <cell r="A3" t="str">
            <v>bigint</v>
          </cell>
          <cell r="B3" t="str">
            <v>Long</v>
          </cell>
        </row>
        <row r="4">
          <cell r="A4" t="str">
            <v>smallint</v>
          </cell>
          <cell r="B4" t="str">
            <v>Integer</v>
          </cell>
        </row>
        <row r="5">
          <cell r="A5" t="str">
            <v>integer</v>
          </cell>
          <cell r="B5" t="str">
            <v>Integer</v>
          </cell>
        </row>
        <row r="6">
          <cell r="A6" t="str">
            <v>text</v>
          </cell>
          <cell r="B6" t="str">
            <v>String</v>
          </cell>
        </row>
        <row r="7">
          <cell r="A7" t="str">
            <v>varchar(10)</v>
          </cell>
          <cell r="B7" t="str">
            <v>String</v>
          </cell>
        </row>
        <row r="8">
          <cell r="A8" t="str">
            <v>varchar(20)</v>
          </cell>
          <cell r="B8" t="str">
            <v>String</v>
          </cell>
        </row>
        <row r="9">
          <cell r="A9" t="str">
            <v>varchar(50)</v>
          </cell>
          <cell r="B9" t="str">
            <v>String</v>
          </cell>
        </row>
        <row r="10">
          <cell r="A10" t="str">
            <v>varchar(255)</v>
          </cell>
          <cell r="B10" t="str">
            <v>String</v>
          </cell>
        </row>
        <row r="11">
          <cell r="A11" t="str">
            <v>varchar(1024)</v>
          </cell>
          <cell r="B11" t="str">
            <v>String</v>
          </cell>
        </row>
        <row r="12">
          <cell r="A12" t="str">
            <v>boolean</v>
          </cell>
          <cell r="B12" t="str">
            <v>Boolean</v>
          </cell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 t="str">
            <v>bytea</v>
          </cell>
          <cell r="B19" t="str">
            <v>byte[]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7579-CD6A-7A43-BCDC-E038F3F4C7AD}">
  <dimension ref="B2:C7"/>
  <sheetViews>
    <sheetView workbookViewId="0">
      <selection activeCell="B8" sqref="B8"/>
    </sheetView>
  </sheetViews>
  <sheetFormatPr baseColWidth="10" defaultRowHeight="16" x14ac:dyDescent="0.2"/>
  <sheetData>
    <row r="2" spans="2:3" x14ac:dyDescent="0.2">
      <c r="B2" t="s">
        <v>203</v>
      </c>
      <c r="C2" t="s">
        <v>204</v>
      </c>
    </row>
    <row r="3" spans="2:3" x14ac:dyDescent="0.2">
      <c r="B3" t="s">
        <v>203</v>
      </c>
      <c r="C3" t="s">
        <v>207</v>
      </c>
    </row>
    <row r="5" spans="2:3" x14ac:dyDescent="0.2">
      <c r="B5" t="s">
        <v>205</v>
      </c>
      <c r="C5" t="s">
        <v>206</v>
      </c>
    </row>
    <row r="7" spans="2:3" x14ac:dyDescent="0.2">
      <c r="B7" t="s">
        <v>208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61FD-AC03-AB44-B6DA-98B23CB138B1}">
  <dimension ref="A1:M32"/>
  <sheetViews>
    <sheetView zoomScaleNormal="100" workbookViewId="0">
      <selection activeCell="G20" sqref="G20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179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124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role_control;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role_control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RoleControl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178</v>
      </c>
      <c r="D12" s="9" t="s">
        <v>9</v>
      </c>
      <c r="E12" s="8"/>
      <c r="F12" s="8"/>
      <c r="G12" s="9" t="s">
        <v>123</v>
      </c>
      <c r="H12" s="2"/>
      <c r="I12" s="1" t="str">
        <f t="shared" ref="I12:I25" si="0">"    " &amp; C12 &amp; " " &amp; D12 &amp; IF(E12="yes"," NOT NULL", "") &amp; IF(LEN(F12) &gt; 0," DEFAULT " &amp; F12, "") &amp; ","</f>
        <v xml:space="preserve">    menu_control_id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menuControlId;</v>
      </c>
    </row>
    <row r="13" spans="1:13" x14ac:dyDescent="0.2">
      <c r="A13" s="5">
        <v>3</v>
      </c>
      <c r="B13" s="6"/>
      <c r="C13" s="7" t="s">
        <v>126</v>
      </c>
      <c r="D13" s="9" t="s">
        <v>9</v>
      </c>
      <c r="E13" s="8"/>
      <c r="F13" s="8"/>
      <c r="G13" s="9"/>
      <c r="H13" s="2"/>
      <c r="I13" s="1" t="str">
        <f t="shared" si="0"/>
        <v xml:space="preserve">    role_detail_id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roleDetailId;</v>
      </c>
    </row>
    <row r="14" spans="1:13" x14ac:dyDescent="0.2">
      <c r="A14" s="5">
        <v>4</v>
      </c>
      <c r="B14" s="6"/>
      <c r="C14" s="7" t="s">
        <v>163</v>
      </c>
      <c r="D14" s="9" t="s">
        <v>153</v>
      </c>
      <c r="E14" s="8"/>
      <c r="F14" s="17" t="s">
        <v>165</v>
      </c>
      <c r="G14" s="9"/>
      <c r="H14" s="2"/>
      <c r="I14" s="1" t="str">
        <f t="shared" si="0"/>
        <v xml:space="preserve">    render_control boolean DEFAULT true,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renderControl = true;</v>
      </c>
    </row>
    <row r="15" spans="1:13" x14ac:dyDescent="0.2">
      <c r="A15" s="5">
        <v>5</v>
      </c>
      <c r="B15" s="6"/>
      <c r="C15" s="7" t="s">
        <v>164</v>
      </c>
      <c r="D15" s="9" t="s">
        <v>153</v>
      </c>
      <c r="E15" s="8"/>
      <c r="F15" s="17" t="s">
        <v>161</v>
      </c>
      <c r="G15" s="9"/>
      <c r="H15" s="2"/>
      <c r="I15" s="1" t="str">
        <f t="shared" si="0"/>
        <v xml:space="preserve">    disable_control boolean DEFAULT false,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disableControl = false;</v>
      </c>
    </row>
    <row r="16" spans="1:13" x14ac:dyDescent="0.2">
      <c r="A16" s="5">
        <v>6</v>
      </c>
      <c r="B16" s="6"/>
      <c r="C16" s="7" t="s">
        <v>198</v>
      </c>
      <c r="D16" s="9" t="s">
        <v>153</v>
      </c>
      <c r="E16" s="8"/>
      <c r="F16" s="17" t="s">
        <v>161</v>
      </c>
      <c r="G16" s="9"/>
      <c r="H16" s="2"/>
      <c r="I16" s="1" t="str">
        <f t="shared" si="0"/>
        <v xml:space="preserve">    confirm boolean DEFAULT false,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Boolean confirm = false;</v>
      </c>
    </row>
    <row r="17" spans="1:13" x14ac:dyDescent="0.2">
      <c r="A17" s="5">
        <v>7</v>
      </c>
      <c r="B17" s="6"/>
      <c r="C17" s="7" t="s">
        <v>195</v>
      </c>
      <c r="D17" s="9" t="s">
        <v>153</v>
      </c>
      <c r="E17" s="8"/>
      <c r="F17" s="17" t="s">
        <v>161</v>
      </c>
      <c r="G17" s="9"/>
      <c r="H17" s="2"/>
      <c r="I17" s="1" t="str">
        <f t="shared" si="0"/>
        <v xml:space="preserve">    require_password boolean DEFAULT false,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requirePassword = false;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9" t="s">
        <v>154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/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  <c r="M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role_control_pk PRIMARY KEY (id)</v>
      </c>
      <c r="J26" s="1"/>
      <c r="K26" s="2"/>
      <c r="L26" s="2"/>
      <c r="M26" s="3" t="s">
        <v>128</v>
      </c>
    </row>
    <row r="27" spans="1:13" ht="20" x14ac:dyDescent="0.2">
      <c r="A27" s="20" t="s">
        <v>81</v>
      </c>
      <c r="B27" s="20"/>
      <c r="C27" s="20"/>
      <c r="D27" s="20"/>
      <c r="E27" s="20"/>
      <c r="F27" s="20"/>
      <c r="G27" s="20"/>
      <c r="H27" s="2"/>
      <c r="I27" s="1" t="s">
        <v>32</v>
      </c>
      <c r="J27" s="1"/>
      <c r="K27" s="2"/>
      <c r="L27" s="2"/>
      <c r="M27" s="2"/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role_control
ADD COLUMN   NOT NULL DEFAULT 1;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17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role_control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role_control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role_control
ADD COLUMN  ;</v>
      </c>
      <c r="M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DE51-31C6-6347-951F-58B91E80885B}">
  <dimension ref="A1:M28"/>
  <sheetViews>
    <sheetView zoomScaleNormal="100" workbookViewId="0">
      <selection activeCell="M4" sqref="M4:M6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136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135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human_org;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human_org</v>
      </c>
      <c r="J9" s="1"/>
      <c r="K9" s="2"/>
      <c r="L9" s="2"/>
      <c r="M9" s="2" t="str">
        <f>"public class " &amp; PROPER(LEFT($C$8)) &amp; MID(SUBSTITUTE(PROPER($C$8),"_",""),2,LEN($C$8)) &amp; " {"</f>
        <v>public class HumanOrg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134</v>
      </c>
      <c r="C12" s="7" t="s">
        <v>84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orgId;</v>
      </c>
    </row>
    <row r="13" spans="1:13" x14ac:dyDescent="0.2">
      <c r="A13" s="5">
        <v>3</v>
      </c>
      <c r="B13" s="6" t="s">
        <v>112</v>
      </c>
      <c r="C13" s="7" t="s">
        <v>111</v>
      </c>
      <c r="D13" s="9" t="s">
        <v>9</v>
      </c>
      <c r="E13" s="8"/>
      <c r="F13" s="8"/>
      <c r="G13" s="9"/>
      <c r="H13" s="2"/>
      <c r="I13" s="1" t="str">
        <f t="shared" si="0"/>
        <v xml:space="preserve">    human_id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humanId;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8" t="b">
        <v>0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human_org_pk PRIMARY KEY (id)</v>
      </c>
      <c r="J22" s="1"/>
      <c r="K22" s="2"/>
      <c r="L22" s="2"/>
      <c r="M22" s="3" t="s">
        <v>128</v>
      </c>
    </row>
    <row r="23" spans="1:13" ht="20" x14ac:dyDescent="0.2">
      <c r="A23" s="20" t="s">
        <v>81</v>
      </c>
      <c r="B23" s="20"/>
      <c r="C23" s="20"/>
      <c r="D23" s="20"/>
      <c r="E23" s="20"/>
      <c r="F23" s="20"/>
      <c r="G23" s="20"/>
      <c r="H23" s="2"/>
      <c r="I23" s="1" t="s">
        <v>32</v>
      </c>
      <c r="J23" s="1"/>
      <c r="K23" s="2"/>
      <c r="L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human_org
ADD COLUMN   NOT NULL DEFAULT 1;</v>
      </c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human_org
ADD COLUMN  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human_org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human_org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5125-A4C0-E54E-BBCB-C36D59EEB84C}">
  <dimension ref="A1:M29"/>
  <sheetViews>
    <sheetView zoomScaleNormal="100" workbookViewId="0">
      <selection activeCell="M1" sqref="M1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137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133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menu_org;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menu_org</v>
      </c>
      <c r="J9" s="1"/>
      <c r="K9" s="2"/>
      <c r="L9" s="2"/>
      <c r="M9" s="2" t="str">
        <f>"public class " &amp; PROPER(LEFT($C$8)) &amp; MID(SUBSTITUTE(PROPER($C$8),"_",""),2,LEN($C$8)) &amp; "  extends GenericEntity {"</f>
        <v>public class MenuOrg 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114</v>
      </c>
      <c r="C12" s="7" t="s">
        <v>113</v>
      </c>
      <c r="D12" s="9" t="s">
        <v>9</v>
      </c>
      <c r="E12" s="8"/>
      <c r="F12" s="8"/>
      <c r="G12" s="9"/>
      <c r="H12" s="2"/>
      <c r="I12" s="1" t="str">
        <f t="shared" ref="I12:I22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 t="s">
        <v>134</v>
      </c>
      <c r="C13" s="7" t="s">
        <v>84</v>
      </c>
      <c r="D13" s="9" t="s">
        <v>9</v>
      </c>
      <c r="E13" s="8"/>
      <c r="F13" s="8"/>
      <c r="G13" s="9"/>
      <c r="H13" s="2"/>
      <c r="I13" s="1" t="str">
        <f t="shared" si="0"/>
        <v xml:space="preserve">    org_id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orgId;</v>
      </c>
    </row>
    <row r="14" spans="1:13" x14ac:dyDescent="0.2">
      <c r="A14" s="5">
        <v>4</v>
      </c>
      <c r="B14" s="6" t="s">
        <v>89</v>
      </c>
      <c r="C14" s="7" t="s">
        <v>87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19</v>
      </c>
      <c r="C15" s="7" t="s">
        <v>20</v>
      </c>
      <c r="D15" s="9" t="s">
        <v>153</v>
      </c>
      <c r="E15" s="8"/>
      <c r="F15" s="8" t="b">
        <v>0</v>
      </c>
      <c r="G15" s="9" t="s">
        <v>154</v>
      </c>
      <c r="H15" s="2"/>
      <c r="I15" s="1" t="str">
        <f t="shared" si="0"/>
        <v xml:space="preserve">    disabled boolean DEFAULT FALSE,</v>
      </c>
      <c r="J15" s="1"/>
      <c r="K15" s="2"/>
      <c r="L15" s="2"/>
      <c r="M15" s="2"/>
    </row>
    <row r="16" spans="1:13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created_by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created_date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9"/>
      <c r="H22" s="2"/>
      <c r="I22" s="1" t="str">
        <f t="shared" si="0"/>
        <v xml:space="preserve">    version integer DEFAULT 1,</v>
      </c>
      <c r="J22" s="1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1" t="str">
        <f>"    CONSTRAINT " &amp; IF(ISERROR(SEARCH(".",$C$8)), $C$8, MID($C$8,SEARCH(".",$C$8) + 1,(LEN($C$8)-SEARCH(".",$C$8)))) &amp; "_pk PRIMARY KEY (" &amp; $C$11 &amp; ")"</f>
        <v xml:space="preserve">    CONSTRAINT menu_org_pk PRIMARY KEY (id)</v>
      </c>
      <c r="J23" s="1"/>
      <c r="K23" s="2"/>
      <c r="L23" s="2"/>
      <c r="M23" s="2" t="s">
        <v>128</v>
      </c>
    </row>
    <row r="24" spans="1:13" ht="20" x14ac:dyDescent="0.2">
      <c r="A24" s="20" t="s">
        <v>81</v>
      </c>
      <c r="B24" s="20"/>
      <c r="C24" s="20"/>
      <c r="D24" s="20"/>
      <c r="E24" s="20"/>
      <c r="F24" s="20"/>
      <c r="G24" s="20"/>
      <c r="H24" s="2"/>
      <c r="I24" s="1" t="s">
        <v>32</v>
      </c>
      <c r="J24" s="1"/>
      <c r="K24" s="2"/>
      <c r="L24" s="2"/>
      <c r="M24" s="2"/>
    </row>
    <row r="25" spans="1:13" x14ac:dyDescent="0.2">
      <c r="A25" s="10" t="s">
        <v>34</v>
      </c>
      <c r="B25" s="11" t="s">
        <v>35</v>
      </c>
      <c r="C25" s="11" t="s">
        <v>36</v>
      </c>
      <c r="D25" s="11" t="s">
        <v>33</v>
      </c>
      <c r="E25" s="11" t="s">
        <v>5</v>
      </c>
      <c r="F25" s="11" t="s">
        <v>37</v>
      </c>
      <c r="G25" s="13" t="s">
        <v>38</v>
      </c>
    </row>
    <row r="26" spans="1:13" x14ac:dyDescent="0.2">
      <c r="A26" s="5">
        <v>1</v>
      </c>
      <c r="B26" s="6"/>
      <c r="C26" s="7"/>
      <c r="D26" s="9"/>
      <c r="E26" s="8" t="s">
        <v>10</v>
      </c>
      <c r="F26" s="8">
        <v>1</v>
      </c>
      <c r="G26" s="9"/>
      <c r="I26" s="3" t="str">
        <f>"ALTER TABLE " &amp; $C$8 &amp; "
ADD COLUMN " &amp; C26 &amp; " " &amp; D26 &amp; IF(E26="yes"," NOT NULL", "") &amp; IF(LEN(F26) &gt; 0," DEFAULT " &amp; F26, "") &amp; ";"</f>
        <v>ALTER TABLE menu_org
ADD COLUMN   NOT NULL DEFAULT 1;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2</v>
      </c>
      <c r="B27" s="6"/>
      <c r="C27" s="7"/>
      <c r="D27" s="9"/>
      <c r="E27" s="8"/>
      <c r="F27" s="8"/>
      <c r="G27" s="9"/>
      <c r="I27" s="3" t="str">
        <f t="shared" ref="I27:I29" si="1">"ALTER TABLE " &amp; $C$8 &amp; "
ADD COLUMN " &amp; C27 &amp; " " &amp; D27 &amp; IF(E27="yes"," NOT NULL", "") &amp; IF(LEN(F27) &gt; 0," DEFAULT " &amp; F27, "") &amp; ";"</f>
        <v>ALTER TABLE menu_org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3</v>
      </c>
      <c r="B28" s="6"/>
      <c r="C28" s="7"/>
      <c r="D28" s="9"/>
      <c r="E28" s="8"/>
      <c r="F28" s="8"/>
      <c r="G28" s="9"/>
      <c r="I28" s="3" t="str">
        <f t="shared" si="1"/>
        <v>ALTER TABLE menu_org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4</v>
      </c>
      <c r="B29" s="6"/>
      <c r="C29" s="7"/>
      <c r="D29" s="9"/>
      <c r="E29" s="8"/>
      <c r="F29" s="8"/>
      <c r="G29" s="9"/>
      <c r="I29" s="3" t="str">
        <f t="shared" si="1"/>
        <v>ALTER TABLE menu_org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</sheetData>
  <mergeCells count="7">
    <mergeCell ref="A24:G24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0219-83E4-D147-928B-1F47B8789610}">
  <dimension ref="A1:M33"/>
  <sheetViews>
    <sheetView zoomScaleNormal="100" workbookViewId="0">
      <selection activeCell="C17" sqref="C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115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116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menu;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/>
      <c r="H12" s="2"/>
      <c r="I12" s="1" t="str">
        <f t="shared" ref="I12:I26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 t="s">
        <v>89</v>
      </c>
      <c r="C14" s="7" t="s">
        <v>87</v>
      </c>
      <c r="D14" s="9" t="s">
        <v>9</v>
      </c>
      <c r="E14" s="8"/>
      <c r="F14" s="8"/>
      <c r="G14" s="9"/>
      <c r="H14" s="2"/>
      <c r="I14" s="1" t="str">
        <f t="shared" si="0"/>
        <v xml:space="preserve">    sort bigint,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sort;</v>
      </c>
    </row>
    <row r="15" spans="1:13" x14ac:dyDescent="0.2">
      <c r="A15" s="5">
        <v>5</v>
      </c>
      <c r="B15" s="6" t="s">
        <v>118</v>
      </c>
      <c r="C15" s="7" t="s">
        <v>117</v>
      </c>
      <c r="D15" s="9" t="s">
        <v>14</v>
      </c>
      <c r="E15" s="8"/>
      <c r="F15" s="8"/>
      <c r="G15" s="9"/>
      <c r="H15" s="2"/>
      <c r="I15" s="1" t="str">
        <f t="shared" si="0"/>
        <v xml:space="preserve">    path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path;</v>
      </c>
    </row>
    <row r="16" spans="1:13" x14ac:dyDescent="0.2">
      <c r="A16" s="5">
        <v>6</v>
      </c>
      <c r="B16" s="6"/>
      <c r="C16" s="7" t="s">
        <v>192</v>
      </c>
      <c r="D16" s="9" t="s">
        <v>14</v>
      </c>
      <c r="E16" s="8"/>
      <c r="F16" s="8"/>
      <c r="G16" s="9"/>
      <c r="H16" s="2"/>
      <c r="I16" s="1" t="str">
        <f t="shared" si="0"/>
        <v xml:space="preserve">    font_icon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fontIcon;</v>
      </c>
    </row>
    <row r="17" spans="1:13" x14ac:dyDescent="0.2">
      <c r="A17" s="5">
        <v>7</v>
      </c>
      <c r="B17" s="6"/>
      <c r="C17" s="7" t="s">
        <v>194</v>
      </c>
      <c r="D17" s="9" t="s">
        <v>153</v>
      </c>
      <c r="E17" s="8"/>
      <c r="F17" s="8"/>
      <c r="G17" s="9"/>
      <c r="H17" s="2"/>
      <c r="I17" s="1" t="str">
        <f t="shared" si="0"/>
        <v xml:space="preserve">    use_font_icon boolean,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useFontIcon;</v>
      </c>
    </row>
    <row r="18" spans="1:13" x14ac:dyDescent="0.2">
      <c r="A18" s="5">
        <v>8</v>
      </c>
      <c r="B18" s="6"/>
      <c r="C18" s="7" t="s">
        <v>193</v>
      </c>
      <c r="D18" s="9" t="s">
        <v>177</v>
      </c>
      <c r="E18" s="8"/>
      <c r="F18" s="8"/>
      <c r="G18" s="9"/>
      <c r="H18" s="2"/>
      <c r="I18" s="1" t="str">
        <f t="shared" si="0"/>
        <v xml:space="preserve">    icon_data text,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String iconData;</v>
      </c>
    </row>
    <row r="19" spans="1:13" x14ac:dyDescent="0.2">
      <c r="A19" s="5">
        <v>9</v>
      </c>
      <c r="B19" s="6" t="s">
        <v>19</v>
      </c>
      <c r="C19" s="7" t="s">
        <v>20</v>
      </c>
      <c r="D19" s="9" t="s">
        <v>153</v>
      </c>
      <c r="E19" s="8"/>
      <c r="F19" s="17" t="s">
        <v>161</v>
      </c>
      <c r="G19" s="9" t="s">
        <v>154</v>
      </c>
      <c r="H19" s="2"/>
      <c r="I19" s="1" t="str">
        <f t="shared" si="0"/>
        <v xml:space="preserve">    disabled boolean DEFAULT false,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Boolean disabled = false;</v>
      </c>
    </row>
    <row r="20" spans="1:13" x14ac:dyDescent="0.2">
      <c r="A20" s="5">
        <v>10</v>
      </c>
      <c r="B20" s="6" t="s">
        <v>40</v>
      </c>
      <c r="C20" s="7" t="s">
        <v>21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22</v>
      </c>
      <c r="C21" s="7" t="s">
        <v>23</v>
      </c>
      <c r="D21" s="9" t="s">
        <v>9</v>
      </c>
      <c r="E21" s="8"/>
      <c r="F21" s="8"/>
      <c r="G21" s="9"/>
      <c r="H21" s="2"/>
      <c r="I21" s="1" t="str">
        <f t="shared" si="0"/>
        <v xml:space="preserve">    created_date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41</v>
      </c>
      <c r="C22" s="7" t="s">
        <v>24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3</v>
      </c>
      <c r="C23" s="7" t="s">
        <v>25</v>
      </c>
      <c r="D23" s="9" t="s">
        <v>9</v>
      </c>
      <c r="E23" s="8"/>
      <c r="F23" s="8"/>
      <c r="G23" s="9"/>
      <c r="H23" s="2"/>
      <c r="I23" s="1" t="str">
        <f t="shared" si="0"/>
        <v xml:space="preserve">    updated_date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42</v>
      </c>
      <c r="C24" s="7" t="s">
        <v>26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deleted_by bigint,</v>
      </c>
      <c r="J24" s="1"/>
      <c r="K24" s="2"/>
      <c r="L24" s="2"/>
      <c r="M24" s="2" t="s">
        <v>128</v>
      </c>
    </row>
    <row r="25" spans="1:13" x14ac:dyDescent="0.2">
      <c r="A25" s="5">
        <v>15</v>
      </c>
      <c r="B25" s="6" t="s">
        <v>27</v>
      </c>
      <c r="C25" s="7" t="s">
        <v>28</v>
      </c>
      <c r="D25" s="9" t="s">
        <v>9</v>
      </c>
      <c r="E25" s="8"/>
      <c r="F25" s="8"/>
      <c r="G25" s="9"/>
      <c r="H25" s="2"/>
      <c r="I25" s="1" t="str">
        <f t="shared" si="0"/>
        <v xml:space="preserve">    deleted_date bigint,</v>
      </c>
      <c r="J25" s="1"/>
      <c r="K25" s="2"/>
      <c r="L25" s="2"/>
      <c r="M25" s="2"/>
    </row>
    <row r="26" spans="1:13" x14ac:dyDescent="0.2">
      <c r="A26" s="5">
        <v>16</v>
      </c>
      <c r="B26" s="6" t="s">
        <v>29</v>
      </c>
      <c r="C26" s="7" t="s">
        <v>30</v>
      </c>
      <c r="D26" s="9" t="s">
        <v>31</v>
      </c>
      <c r="E26" s="8"/>
      <c r="F26" s="8">
        <v>1</v>
      </c>
      <c r="G26" s="9"/>
      <c r="H26" s="2"/>
      <c r="I26" s="1" t="str">
        <f t="shared" si="0"/>
        <v xml:space="preserve">    version integer DEFAULT 1,</v>
      </c>
      <c r="J26" s="1"/>
      <c r="K26" s="2"/>
      <c r="L26" s="2"/>
    </row>
    <row r="27" spans="1:13" x14ac:dyDescent="0.2">
      <c r="A27" s="2"/>
      <c r="B27" s="2"/>
      <c r="C27" s="2"/>
      <c r="D27" s="2"/>
      <c r="E27" s="2"/>
      <c r="F27" s="2"/>
      <c r="G27" s="2"/>
      <c r="H27" s="2"/>
      <c r="I27" s="1" t="str">
        <f>"    CONSTRAINT " &amp; IF(ISERROR(SEARCH(".",$C$8)), $C$8, MID($C$8,SEARCH(".",$C$8) + 1,(LEN($C$8)-SEARCH(".",$C$8)))) &amp; "_pk PRIMARY KEY (" &amp; $C$11 &amp; ")"</f>
        <v xml:space="preserve">    CONSTRAINT menu_pk PRIMARY KEY (id)</v>
      </c>
      <c r="J27" s="1"/>
      <c r="K27" s="2"/>
      <c r="L27" s="2"/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ht="20" x14ac:dyDescent="0.2">
      <c r="A28" s="20" t="s">
        <v>81</v>
      </c>
      <c r="B28" s="20"/>
      <c r="C28" s="20"/>
      <c r="D28" s="20"/>
      <c r="E28" s="20"/>
      <c r="F28" s="20"/>
      <c r="G28" s="20"/>
      <c r="H28" s="2"/>
      <c r="I28" s="1" t="s">
        <v>32</v>
      </c>
      <c r="J28" s="1"/>
      <c r="K28" s="2"/>
      <c r="L28" s="2"/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10" t="s">
        <v>34</v>
      </c>
      <c r="B29" s="11" t="s">
        <v>35</v>
      </c>
      <c r="C29" s="11" t="s">
        <v>36</v>
      </c>
      <c r="D29" s="11" t="s">
        <v>33</v>
      </c>
      <c r="E29" s="11" t="s">
        <v>5</v>
      </c>
      <c r="F29" s="11" t="s">
        <v>37</v>
      </c>
      <c r="G29" s="13" t="s">
        <v>38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1</v>
      </c>
      <c r="B30" s="6"/>
      <c r="C30" s="7"/>
      <c r="D30" s="9"/>
      <c r="E30" s="8" t="s">
        <v>10</v>
      </c>
      <c r="F30" s="8">
        <v>1</v>
      </c>
      <c r="G30" s="9"/>
      <c r="I30" s="3" t="str">
        <f>"ALTER TABLE " &amp; $C$8 &amp; "
ADD COLUMN " &amp; C30 &amp; " " &amp; D30 &amp; IF(E30="yes"," NOT NULL", "") &amp; IF(LEN(F30) &gt; 0," DEFAULT " &amp; F30, "") &amp; ";"</f>
        <v>ALTER TABLE menu
ADD COLUMN   NOT NULL DEFAULT 1;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2</v>
      </c>
      <c r="B31" s="6"/>
      <c r="C31" s="7"/>
      <c r="D31" s="9"/>
      <c r="E31" s="8"/>
      <c r="F31" s="8"/>
      <c r="G31" s="9"/>
      <c r="I31" s="3" t="str">
        <f t="shared" ref="I31:I33" si="1">"ALTER TABLE " &amp; $C$8 &amp; "
ADD COLUMN " &amp; C31 &amp; " " &amp; D31 &amp; IF(E31="yes"," NOT NULL", "") &amp; IF(LEN(F31) &gt; 0," DEFAULT " &amp; F31, "") &amp; ";"</f>
        <v>ALTER TABLE menu
ADD COLUMN  ;</v>
      </c>
    </row>
    <row r="32" spans="1:13" x14ac:dyDescent="0.2">
      <c r="A32" s="5">
        <v>3</v>
      </c>
      <c r="B32" s="6"/>
      <c r="C32" s="7"/>
      <c r="D32" s="9"/>
      <c r="E32" s="8"/>
      <c r="F32" s="8"/>
      <c r="G32" s="9"/>
      <c r="I32" s="3" t="str">
        <f t="shared" si="1"/>
        <v>ALTER TABLE menu
ADD COLUMN  ;</v>
      </c>
    </row>
    <row r="33" spans="1:9" x14ac:dyDescent="0.2">
      <c r="A33" s="5">
        <v>4</v>
      </c>
      <c r="B33" s="6"/>
      <c r="C33" s="7"/>
      <c r="D33" s="9"/>
      <c r="E33" s="8"/>
      <c r="F33" s="8"/>
      <c r="G33" s="9"/>
      <c r="I33" s="3" t="str">
        <f t="shared" si="1"/>
        <v>ALTER TABLE menu
ADD COLUMN  ;</v>
      </c>
    </row>
  </sheetData>
  <mergeCells count="7">
    <mergeCell ref="A28:G28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C6B6-B22B-DC42-A4BC-7838FEAC3022}">
  <dimension ref="A1:M28"/>
  <sheetViews>
    <sheetView zoomScaleNormal="100" workbookViewId="0">
      <selection activeCell="M1" sqref="M1:M19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167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166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menu_control;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menu_control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MenuControl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113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menu_id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3" x14ac:dyDescent="0.2">
      <c r="A13" s="5">
        <v>3</v>
      </c>
      <c r="B13" s="6"/>
      <c r="C13" s="7" t="s">
        <v>125</v>
      </c>
      <c r="D13" s="9" t="s">
        <v>9</v>
      </c>
      <c r="E13" s="8"/>
      <c r="F13" s="8"/>
      <c r="G13" s="9"/>
      <c r="H13" s="2"/>
      <c r="I13" s="1" t="str">
        <f t="shared" si="0"/>
        <v xml:space="preserve">    control_id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controlId;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17" t="s">
        <v>161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 t="s">
        <v>128</v>
      </c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menu_control_pk PRIMARY KEY (id)</v>
      </c>
      <c r="J22" s="1"/>
      <c r="K22" s="2"/>
      <c r="L22" s="2"/>
      <c r="M22" s="2" t="e">
        <f>"    private "&amp; VLOOKUP($D22, '[1]Post-Java'!$A$2:$B$19, 2, FALSE) &amp;" "&amp;LOWER(LEFT($C22))&amp;MID(SUBSTITUTE(PROPER($C22),"_",""),2,LEN($C22))&amp;IF(AND(LEN($F22)&gt;0, $C22&lt;&gt;"id")," = " &amp; $F22,"")&amp;";"</f>
        <v>#N/A</v>
      </c>
    </row>
    <row r="23" spans="1:13" ht="20" x14ac:dyDescent="0.2">
      <c r="A23" s="20" t="s">
        <v>81</v>
      </c>
      <c r="B23" s="20"/>
      <c r="C23" s="20"/>
      <c r="D23" s="20"/>
      <c r="E23" s="20"/>
      <c r="F23" s="20"/>
      <c r="G23" s="20"/>
      <c r="H23" s="2"/>
      <c r="I23" s="1" t="s">
        <v>32</v>
      </c>
      <c r="J23" s="1"/>
      <c r="K23" s="2"/>
      <c r="L23" s="2"/>
      <c r="M23" s="2" t="e">
        <f>"    private "&amp; VLOOKUP($D23, '[1]Post-Java'!$A$2:$B$19, 2, FALSE) &amp;" "&amp;LOWER(LEFT($C23))&amp;MID(SUBSTITUTE(PROPER($C23),"_",""),2,LEN($C23))&amp;IF(AND(LEN($F23)&gt;0, $C23&lt;&gt;"id")," = " &amp; $F23,"")&amp;";"</f>
        <v>#N/A</v>
      </c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  <c r="M24" s="2" t="e">
        <f>"    private "&amp; VLOOKUP($D24, '[1]Post-Java'!$A$2:$B$19, 2, FALSE) &amp;" "&amp;LOWER(LEFT($C24))&amp;MID(SUBSTITUTE(PROPER($C24),"_",""),2,LEN($C24))&amp;IF(AND(LEN($F24)&gt;0, $C24&lt;&gt;"id")," = " &amp; $F24,"")&amp;";"</f>
        <v>#N/A</v>
      </c>
    </row>
    <row r="25" spans="1:13" x14ac:dyDescent="0.2">
      <c r="A25" s="5">
        <v>1</v>
      </c>
      <c r="B25" s="6"/>
      <c r="C25" s="7"/>
      <c r="D25" s="9"/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menu_control
ADD COLUMN   NOT NULL DEFAULT 1;</v>
      </c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menu_control
ADD COLUMN  ;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menu_control
ADD COLUMN  ;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menu_control
ADD COLUMN  ;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4ED51-51EB-D847-95A0-2762802A9345}">
  <dimension ref="A1:M31"/>
  <sheetViews>
    <sheetView zoomScaleNormal="100" workbookViewId="0">
      <selection activeCell="M21" sqref="M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6" spans="1:13" x14ac:dyDescent="0.2">
      <c r="M6" s="15"/>
    </row>
    <row r="7" spans="1:13" x14ac:dyDescent="0.2">
      <c r="A7" s="21" t="s">
        <v>0</v>
      </c>
      <c r="B7" s="21"/>
      <c r="C7" s="22" t="s">
        <v>170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169</v>
      </c>
      <c r="D8" s="23"/>
      <c r="E8" s="12" t="s">
        <v>3</v>
      </c>
      <c r="F8" s="24" t="s">
        <v>171</v>
      </c>
      <c r="G8" s="25"/>
      <c r="H8" s="2"/>
      <c r="I8" s="1" t="str">
        <f xml:space="preserve"> "drop table if exists " &amp; C8 &amp; ";"</f>
        <v>drop table if exists user_settings;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user_settings</v>
      </c>
      <c r="J9" s="1"/>
      <c r="K9" s="2"/>
      <c r="L9" s="2"/>
      <c r="M9" s="2" t="str">
        <f>"public class " &amp; PROPER(LEFT($C$8)) &amp; MID(SUBSTITUTE(PROPER($C$8),"_",""),2,LEN($C$8)) &amp; "  {"</f>
        <v>public class UserSettings 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">
        <v>174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">
        <v>175</v>
      </c>
    </row>
    <row r="12" spans="1:13" x14ac:dyDescent="0.2">
      <c r="A12" s="5">
        <v>2</v>
      </c>
      <c r="B12" s="6"/>
      <c r="C12" s="7" t="s">
        <v>148</v>
      </c>
      <c r="D12" s="9" t="s">
        <v>9</v>
      </c>
      <c r="E12" s="8"/>
      <c r="F12" s="8"/>
      <c r="G12" s="9"/>
      <c r="H12" s="2"/>
      <c r="I12" s="1" t="str">
        <f t="shared" ref="I12:I16" si="0">"    " &amp; C12 &amp; " " &amp; D12 &amp; IF(E12="yes"," NOT NULL", "") &amp; IF(LEN(F12) &gt; 0," DEFAULT " &amp; F12, "") &amp; ","</f>
        <v xml:space="preserve">    user_id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userId;</v>
      </c>
    </row>
    <row r="13" spans="1:13" x14ac:dyDescent="0.2">
      <c r="A13" s="5">
        <v>3</v>
      </c>
      <c r="B13" s="6"/>
      <c r="C13" s="7" t="s">
        <v>176</v>
      </c>
      <c r="D13" s="9" t="s">
        <v>14</v>
      </c>
      <c r="E13" s="8"/>
      <c r="F13" s="8"/>
      <c r="G13" s="9"/>
      <c r="H13" s="2"/>
      <c r="I13" s="1" t="str">
        <f t="shared" si="0"/>
        <v xml:space="preserve">    menu_path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menuPath;</v>
      </c>
    </row>
    <row r="14" spans="1:13" x14ac:dyDescent="0.2">
      <c r="A14" s="5">
        <v>4</v>
      </c>
      <c r="B14" s="6"/>
      <c r="C14" s="7" t="s">
        <v>125</v>
      </c>
      <c r="D14" s="9" t="s">
        <v>12</v>
      </c>
      <c r="E14" s="8"/>
      <c r="F14" s="8"/>
      <c r="G14" s="9"/>
      <c r="H14" s="2"/>
      <c r="I14" s="1" t="str">
        <f t="shared" si="0"/>
        <v xml:space="preserve">    control_id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controlId;</v>
      </c>
    </row>
    <row r="15" spans="1:13" x14ac:dyDescent="0.2">
      <c r="A15" s="5">
        <v>5</v>
      </c>
      <c r="B15" s="6"/>
      <c r="C15" s="7" t="s">
        <v>172</v>
      </c>
      <c r="D15" s="9" t="s">
        <v>12</v>
      </c>
      <c r="E15" s="8"/>
      <c r="F15" s="8"/>
      <c r="G15" s="9"/>
      <c r="H15" s="2"/>
      <c r="I15" s="1" t="str">
        <f t="shared" si="0"/>
        <v xml:space="preserve">    key varchar(50),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key;</v>
      </c>
    </row>
    <row r="16" spans="1:13" x14ac:dyDescent="0.2">
      <c r="A16" s="5">
        <v>6</v>
      </c>
      <c r="B16" s="6"/>
      <c r="C16" s="7" t="s">
        <v>173</v>
      </c>
      <c r="D16" s="9" t="s">
        <v>177</v>
      </c>
      <c r="E16" s="8"/>
      <c r="F16" s="8"/>
      <c r="G16" s="9"/>
      <c r="H16" s="2"/>
      <c r="I16" s="1" t="str">
        <f t="shared" si="0"/>
        <v xml:space="preserve">    value text,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value;</v>
      </c>
    </row>
    <row r="17" spans="1:13" x14ac:dyDescent="0.2">
      <c r="A17" s="5">
        <v>7</v>
      </c>
      <c r="B17" s="6"/>
      <c r="C17" s="7"/>
      <c r="D17" s="9"/>
      <c r="E17" s="8"/>
      <c r="F17" s="17"/>
      <c r="G17" s="9"/>
      <c r="H17" s="2"/>
      <c r="I17" s="1"/>
      <c r="J17" s="1"/>
      <c r="K17" s="2"/>
      <c r="L17" s="2"/>
      <c r="M17" s="2"/>
    </row>
    <row r="18" spans="1:13" x14ac:dyDescent="0.2">
      <c r="A18" s="5">
        <v>8</v>
      </c>
      <c r="B18" s="6"/>
      <c r="C18" s="7"/>
      <c r="D18" s="9"/>
      <c r="E18" s="8"/>
      <c r="F18" s="8"/>
      <c r="G18" s="9"/>
      <c r="H18" s="2"/>
      <c r="I18" s="1"/>
      <c r="J18" s="1"/>
      <c r="K18" s="2"/>
      <c r="L18" s="2"/>
      <c r="M18" s="2"/>
    </row>
    <row r="19" spans="1:13" x14ac:dyDescent="0.2">
      <c r="A19" s="5">
        <v>9</v>
      </c>
      <c r="B19" s="6"/>
      <c r="C19" s="7"/>
      <c r="D19" s="9"/>
      <c r="E19" s="8"/>
      <c r="F19" s="8"/>
      <c r="G19" s="9"/>
      <c r="H19" s="2"/>
      <c r="I19" s="1"/>
      <c r="J19" s="1"/>
      <c r="K19" s="2"/>
      <c r="L19" s="2"/>
      <c r="M19" s="2"/>
    </row>
    <row r="20" spans="1:13" x14ac:dyDescent="0.2">
      <c r="A20" s="5">
        <v>10</v>
      </c>
      <c r="B20" s="6"/>
      <c r="C20" s="7"/>
      <c r="D20" s="9"/>
      <c r="E20" s="8"/>
      <c r="F20" s="8"/>
      <c r="G20" s="9"/>
      <c r="H20" s="2"/>
      <c r="I20" s="1"/>
      <c r="J20" s="1"/>
      <c r="K20" s="2"/>
      <c r="L20" s="2"/>
      <c r="M20" s="2"/>
    </row>
    <row r="21" spans="1:13" x14ac:dyDescent="0.2">
      <c r="A21" s="5">
        <v>11</v>
      </c>
      <c r="B21" s="6"/>
      <c r="C21" s="7"/>
      <c r="D21" s="9"/>
      <c r="E21" s="8"/>
      <c r="F21" s="8"/>
      <c r="G21" s="9"/>
      <c r="H21" s="2"/>
      <c r="I21" s="1"/>
      <c r="J21" s="1"/>
      <c r="K21" s="2"/>
      <c r="L21" s="2"/>
      <c r="M21" s="2"/>
    </row>
    <row r="22" spans="1:13" x14ac:dyDescent="0.2">
      <c r="A22" s="5">
        <v>12</v>
      </c>
      <c r="B22" s="6"/>
      <c r="C22" s="7"/>
      <c r="D22" s="9"/>
      <c r="E22" s="8"/>
      <c r="F22" s="8"/>
      <c r="G22" s="9"/>
      <c r="H22" s="2"/>
      <c r="I22" s="1"/>
      <c r="J22" s="1"/>
      <c r="K22" s="2"/>
      <c r="L22" s="2"/>
      <c r="M22" s="2" t="s">
        <v>128</v>
      </c>
    </row>
    <row r="23" spans="1:13" x14ac:dyDescent="0.2">
      <c r="A23" s="5">
        <v>13</v>
      </c>
      <c r="B23" s="6"/>
      <c r="C23" s="7"/>
      <c r="D23" s="9"/>
      <c r="E23" s="8"/>
      <c r="F23" s="8"/>
      <c r="G23" s="9"/>
      <c r="H23" s="2"/>
      <c r="I23" s="1"/>
      <c r="J23" s="1"/>
      <c r="K23" s="2"/>
      <c r="L23" s="2"/>
      <c r="M23" s="2"/>
    </row>
    <row r="24" spans="1:13" x14ac:dyDescent="0.2">
      <c r="A24" s="5">
        <v>14</v>
      </c>
      <c r="B24" s="6"/>
      <c r="C24" s="7"/>
      <c r="D24" s="9"/>
      <c r="E24" s="8"/>
      <c r="F24" s="8"/>
      <c r="G24" s="9"/>
      <c r="H24" s="2"/>
      <c r="I24" s="1"/>
      <c r="J24" s="1"/>
      <c r="K24" s="2"/>
      <c r="L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user_settings_pk PRIMARY KEY (id)</v>
      </c>
      <c r="J25" s="1"/>
      <c r="K25" s="2"/>
      <c r="L25" s="2"/>
      <c r="M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3" ht="20" x14ac:dyDescent="0.2">
      <c r="A26" s="20" t="s">
        <v>81</v>
      </c>
      <c r="B26" s="20"/>
      <c r="C26" s="20"/>
      <c r="D26" s="20"/>
      <c r="E26" s="20"/>
      <c r="F26" s="20"/>
      <c r="G26" s="20"/>
      <c r="H26" s="2"/>
      <c r="I26" s="1" t="s">
        <v>32</v>
      </c>
      <c r="J26" s="1"/>
      <c r="K26" s="2"/>
      <c r="L26" s="2"/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user_settings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user_settings
ADD COLUMN  ;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user_settings
ADD COLUMN  ;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user_settings
ADD COLUMN  ;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0BF8-BF48-254A-A076-553878C36CE4}">
  <dimension ref="A1:M32"/>
  <sheetViews>
    <sheetView zoomScaleNormal="100" workbookViewId="0">
      <selection activeCell="C16" sqref="C1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180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181</v>
      </c>
      <c r="D8" s="23"/>
      <c r="E8" s="12" t="s">
        <v>3</v>
      </c>
      <c r="F8" s="24" t="s">
        <v>182</v>
      </c>
      <c r="G8" s="25"/>
      <c r="H8" s="2"/>
      <c r="I8" s="1" t="str">
        <f xml:space="preserve"> "drop table if exists " &amp; C8 &amp; ";"</f>
        <v>drop table if exists locale_resource;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locale_resource</v>
      </c>
      <c r="J9" s="1"/>
      <c r="K9" s="2"/>
      <c r="L9" s="2"/>
      <c r="M9" s="2" t="str">
        <f>"public class " &amp; PROPER(LEFT($C$8)) &amp; MID(SUBSTITUTE(PROPER($C$8),"_",""),2,LEN($C$8)) &amp; " extends GenericEntity {"</f>
        <v>public class LocaleResource extends GenericEntity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183</v>
      </c>
      <c r="D12" s="9" t="s">
        <v>9</v>
      </c>
      <c r="E12" s="8"/>
      <c r="F12" s="8"/>
      <c r="G12" s="9"/>
      <c r="H12" s="2"/>
      <c r="I12" s="1" t="str">
        <f t="shared" ref="I12:I25" si="0">"    " &amp; C12 &amp; " " &amp; D12 &amp; IF(E12="yes"," NOT NULL", "") &amp; IF(LEN(F12) &gt; 0," DEFAULT " &amp; F12, "") &amp; ","</f>
        <v xml:space="preserve">    company_id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3" x14ac:dyDescent="0.2">
      <c r="A13" s="5">
        <v>3</v>
      </c>
      <c r="B13" s="6"/>
      <c r="C13" s="7" t="s">
        <v>184</v>
      </c>
      <c r="D13" s="9" t="s">
        <v>185</v>
      </c>
      <c r="E13" s="8"/>
      <c r="F13" s="8"/>
      <c r="G13" s="9"/>
      <c r="H13" s="2"/>
      <c r="I13" s="1" t="str">
        <f t="shared" si="0"/>
        <v xml:space="preserve">    locale varchar(10),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locale;</v>
      </c>
    </row>
    <row r="14" spans="1:13" x14ac:dyDescent="0.2">
      <c r="A14" s="5">
        <v>4</v>
      </c>
      <c r="B14" s="6"/>
      <c r="C14" s="7" t="s">
        <v>186</v>
      </c>
      <c r="D14" s="9" t="s">
        <v>12</v>
      </c>
      <c r="E14" s="8"/>
      <c r="F14" s="8"/>
      <c r="G14" s="9"/>
      <c r="H14" s="2"/>
      <c r="I14" s="1" t="str">
        <f t="shared" si="0"/>
        <v xml:space="preserve">    category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category;</v>
      </c>
    </row>
    <row r="15" spans="1:13" x14ac:dyDescent="0.2">
      <c r="A15" s="5">
        <v>5</v>
      </c>
      <c r="B15" s="6"/>
      <c r="C15" s="7" t="s">
        <v>187</v>
      </c>
      <c r="D15" s="9" t="s">
        <v>12</v>
      </c>
      <c r="E15" s="8"/>
      <c r="F15" s="8"/>
      <c r="G15" s="9"/>
      <c r="H15" s="2"/>
      <c r="I15" s="1" t="str">
        <f t="shared" si="0"/>
        <v xml:space="preserve">    type_group varchar(50),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typeGroup;</v>
      </c>
    </row>
    <row r="16" spans="1:13" x14ac:dyDescent="0.2">
      <c r="A16" s="5">
        <v>6</v>
      </c>
      <c r="B16" s="6"/>
      <c r="C16" s="7" t="s">
        <v>172</v>
      </c>
      <c r="D16" s="9" t="s">
        <v>14</v>
      </c>
      <c r="E16" s="8"/>
      <c r="F16" s="8"/>
      <c r="G16" s="9"/>
      <c r="H16" s="2"/>
      <c r="I16" s="1" t="str">
        <f t="shared" si="0"/>
        <v xml:space="preserve">    key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key;</v>
      </c>
    </row>
    <row r="17" spans="1:13" x14ac:dyDescent="0.2">
      <c r="A17" s="5">
        <v>7</v>
      </c>
      <c r="B17" s="6"/>
      <c r="C17" s="7" t="s">
        <v>173</v>
      </c>
      <c r="D17" s="9" t="s">
        <v>14</v>
      </c>
      <c r="E17" s="8"/>
      <c r="F17" s="8"/>
      <c r="G17" s="9"/>
      <c r="H17" s="2"/>
      <c r="I17" s="1" t="str">
        <f t="shared" si="0"/>
        <v xml:space="preserve">    value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value;</v>
      </c>
    </row>
    <row r="18" spans="1:13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9" t="s">
        <v>154</v>
      </c>
      <c r="H18" s="2"/>
      <c r="I18" s="1" t="str">
        <f t="shared" si="0"/>
        <v xml:space="preserve">    disabled boolean DEFAULT false,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disabled = false;</v>
      </c>
    </row>
    <row r="19" spans="1:13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9"/>
      <c r="H20" s="2"/>
      <c r="I20" s="1" t="str">
        <f t="shared" si="0"/>
        <v xml:space="preserve">    created_date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9"/>
      <c r="H22" s="2"/>
      <c r="I22" s="1" t="str">
        <f t="shared" si="0"/>
        <v xml:space="preserve">    updated_date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deleted_by bigint,</v>
      </c>
      <c r="J23" s="1"/>
      <c r="K23" s="2"/>
      <c r="L23" s="2"/>
      <c r="M23" s="2" t="s">
        <v>128</v>
      </c>
    </row>
    <row r="24" spans="1:13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9"/>
      <c r="H24" s="2"/>
      <c r="I24" s="1" t="str">
        <f t="shared" si="0"/>
        <v xml:space="preserve">    deleted_date bigint,</v>
      </c>
      <c r="J24" s="1"/>
      <c r="K24" s="2"/>
      <c r="L24" s="2"/>
      <c r="M24" s="2"/>
    </row>
    <row r="25" spans="1:13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9"/>
      <c r="H25" s="2"/>
      <c r="I25" s="1" t="str">
        <f t="shared" si="0"/>
        <v xml:space="preserve">    version integer DEFAULT 1,</v>
      </c>
      <c r="J25" s="1"/>
      <c r="K25" s="2"/>
      <c r="L25" s="2"/>
    </row>
    <row r="26" spans="1:13" x14ac:dyDescent="0.2">
      <c r="A26" s="2"/>
      <c r="B26" s="2"/>
      <c r="C26" s="2"/>
      <c r="D26" s="2"/>
      <c r="E26" s="2"/>
      <c r="F26" s="2"/>
      <c r="G26" s="2"/>
      <c r="H26" s="2"/>
      <c r="I26" s="1" t="str">
        <f>"    CONSTRAINT " &amp; IF(ISERROR(SEARCH(".",$C$8)), $C$8, MID($C$8,SEARCH(".",$C$8) + 1,(LEN($C$8)-SEARCH(".",$C$8)))) &amp; "_pk PRIMARY KEY (" &amp; $C$11 &amp; ")"</f>
        <v xml:space="preserve">    CONSTRAINT locale_resource_pk PRIMARY KEY (id)</v>
      </c>
      <c r="J26" s="1"/>
      <c r="K26" s="2"/>
      <c r="L26" s="2"/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ht="20" x14ac:dyDescent="0.2">
      <c r="A27" s="20" t="s">
        <v>81</v>
      </c>
      <c r="B27" s="20"/>
      <c r="C27" s="20"/>
      <c r="D27" s="20"/>
      <c r="E27" s="20"/>
      <c r="F27" s="20"/>
      <c r="G27" s="20"/>
      <c r="H27" s="2"/>
      <c r="I27" s="1" t="s">
        <v>32</v>
      </c>
      <c r="J27" s="1"/>
      <c r="K27" s="2"/>
      <c r="L27" s="2"/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3" t="s">
        <v>38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9"/>
      <c r="I29" s="3" t="str">
        <f>"ALTER TABLE " &amp; $C$8 &amp; "
ADD COLUMN " &amp; C29 &amp; " " &amp; D29 &amp; IF(E29="yes"," NOT NULL", "") &amp; IF(LEN(F29) &gt; 0," DEFAULT " &amp; F29, "") &amp; ";"</f>
        <v>ALTER TABLE locale_resource
ADD COLUMN   NOT NULL DEFAULT 1;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2</v>
      </c>
      <c r="B30" s="6"/>
      <c r="C30" s="7"/>
      <c r="D30" s="9"/>
      <c r="E30" s="8"/>
      <c r="F30" s="8"/>
      <c r="G30" s="9"/>
      <c r="I30" s="3" t="str">
        <f t="shared" ref="I30:I32" si="1">"ALTER TABLE " &amp; $C$8 &amp; "
ADD COLUMN " &amp; C30 &amp; " " &amp; D30 &amp; IF(E30="yes"," NOT NULL", "") &amp; IF(LEN(F30) &gt; 0," DEFAULT " &amp; F30, "") &amp; ";"</f>
        <v>ALTER TABLE locale_resource
ADD COLUMN  ;</v>
      </c>
    </row>
    <row r="31" spans="1:13" x14ac:dyDescent="0.2">
      <c r="A31" s="5">
        <v>3</v>
      </c>
      <c r="B31" s="6"/>
      <c r="C31" s="7"/>
      <c r="D31" s="9"/>
      <c r="E31" s="8"/>
      <c r="F31" s="8"/>
      <c r="G31" s="9"/>
      <c r="I31" s="3" t="str">
        <f t="shared" si="1"/>
        <v>ALTER TABLE locale_resource
ADD COLUMN  ;</v>
      </c>
    </row>
    <row r="32" spans="1:13" x14ac:dyDescent="0.2">
      <c r="A32" s="5">
        <v>4</v>
      </c>
      <c r="B32" s="6"/>
      <c r="C32" s="7"/>
      <c r="D32" s="9"/>
      <c r="E32" s="8"/>
      <c r="F32" s="8"/>
      <c r="G32" s="9"/>
      <c r="I32" s="3" t="str">
        <f t="shared" si="1"/>
        <v>ALTER TABLE locale_resource
ADD COLUMN  ;</v>
      </c>
    </row>
  </sheetData>
  <mergeCells count="7">
    <mergeCell ref="A27:G27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6D08-45A8-F844-90A9-1A22CDD79E69}">
  <dimension ref="A1:N32"/>
  <sheetViews>
    <sheetView zoomScaleNormal="100" workbookViewId="0">
      <selection activeCell="G26" sqref="G26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190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189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188</v>
      </c>
      <c r="D8" s="23"/>
      <c r="E8" s="12" t="s">
        <v>3</v>
      </c>
      <c r="F8" s="24" t="s">
        <v>182</v>
      </c>
      <c r="G8" s="24"/>
      <c r="H8" s="25"/>
      <c r="I8" s="2"/>
      <c r="J8" s="1" t="str">
        <f xml:space="preserve"> "drop table if exists " &amp; C8 &amp; ";"</f>
        <v>drop table if exists global_param;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global_param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GlobalParam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183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company_id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companyId;</v>
      </c>
    </row>
    <row r="13" spans="1:14" x14ac:dyDescent="0.2">
      <c r="A13" s="5">
        <v>3</v>
      </c>
      <c r="B13" s="6"/>
      <c r="C13" s="7" t="s">
        <v>186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category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category;</v>
      </c>
    </row>
    <row r="14" spans="1:14" x14ac:dyDescent="0.2">
      <c r="A14" s="5">
        <v>4</v>
      </c>
      <c r="B14" s="6"/>
      <c r="C14" s="7" t="s">
        <v>172</v>
      </c>
      <c r="D14" s="9" t="s">
        <v>14</v>
      </c>
      <c r="E14" s="8"/>
      <c r="F14" s="8"/>
      <c r="G14" s="8" t="str">
        <f>C14</f>
        <v>key</v>
      </c>
      <c r="H14" s="9"/>
      <c r="I14" s="2"/>
      <c r="J14" s="1" t="str">
        <f t="shared" si="0"/>
        <v xml:space="preserve">    key varchar(255),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key;</v>
      </c>
    </row>
    <row r="15" spans="1:14" x14ac:dyDescent="0.2">
      <c r="A15" s="5">
        <v>5</v>
      </c>
      <c r="B15" s="6"/>
      <c r="C15" s="7" t="s">
        <v>173</v>
      </c>
      <c r="D15" s="9" t="s">
        <v>14</v>
      </c>
      <c r="E15" s="8"/>
      <c r="F15" s="8"/>
      <c r="G15" s="8"/>
      <c r="H15" s="9"/>
      <c r="I15" s="2"/>
      <c r="J15" s="1" t="str">
        <f t="shared" si="0"/>
        <v xml:space="preserve">    value varchar(255),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value;</v>
      </c>
    </row>
    <row r="16" spans="1:14" x14ac:dyDescent="0.2">
      <c r="A16" s="5">
        <v>6</v>
      </c>
      <c r="B16" s="6"/>
      <c r="C16" s="7" t="s">
        <v>87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sort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4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17"/>
      <c r="H17" s="9" t="s">
        <v>154</v>
      </c>
      <c r="I17" s="2"/>
      <c r="J17" s="1" t="str">
        <f t="shared" si="0"/>
        <v xml:space="preserve">    disabled boolean DEFAULT false,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Boolean disabled = false;</v>
      </c>
    </row>
    <row r="18" spans="1:14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created_date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updated_by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updated_date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deleted_by bigint,</v>
      </c>
      <c r="K22" s="1"/>
      <c r="L22" s="2"/>
      <c r="M22" s="2"/>
      <c r="N22" s="2" t="s">
        <v>128</v>
      </c>
    </row>
    <row r="23" spans="1:14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8"/>
      <c r="H23" s="9"/>
      <c r="I23" s="2"/>
      <c r="J23" s="1" t="str">
        <f t="shared" ref="J23:J24" si="1">"    " &amp; C23 &amp; " " &amp; D23 &amp; IF(E23="yes"," NOT NULL", "") &amp; IF(LEN(F23) &gt; 0," DEFAULT " &amp; F23, "") &amp; ","</f>
        <v xml:space="preserve">    deleted_date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8"/>
      <c r="H24" s="9"/>
      <c r="I24" s="2"/>
      <c r="J24" s="1" t="str">
        <f t="shared" si="1"/>
        <v xml:space="preserve">    version integer DEFAULT 1,</v>
      </c>
      <c r="K24" s="1"/>
      <c r="L24" s="2"/>
      <c r="M24" s="2"/>
    </row>
    <row r="25" spans="1:14" x14ac:dyDescent="0.2">
      <c r="A25" s="2"/>
      <c r="B25" s="2"/>
      <c r="C25" s="2"/>
      <c r="D25" s="2"/>
      <c r="E25" s="2"/>
      <c r="F25" s="2"/>
      <c r="G25" s="2" t="str">
        <f>_xlfn.TEXTJOIN(",",,G11:G24)</f>
        <v>key</v>
      </c>
      <c r="H25" s="2"/>
      <c r="I25" s="2"/>
      <c r="J25" s="1" t="str">
        <f>IF(LEN($G25)&gt;0, "    unique (" &amp; $G25 &amp; "),","")</f>
        <v xml:space="preserve">    unique (key),</v>
      </c>
      <c r="K25" s="1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1" t="str">
        <f>"    CONSTRAINT " &amp; IF(ISERROR(SEARCH(".",$C$8)), $C$8, MID($C$8,SEARCH(".",$C$8) + 1,(LEN($C$8)-SEARCH(".",$C$8)))) &amp; "_pk PRIMARY KEY (" &amp; $C$11 &amp; ")"</f>
        <v xml:space="preserve">    CONSTRAINT global_param_pk PRIMARY KEY (id)</v>
      </c>
      <c r="K26" s="1"/>
      <c r="L26" s="2"/>
      <c r="M26" s="2"/>
      <c r="N26" s="2"/>
    </row>
    <row r="27" spans="1:14" ht="20" x14ac:dyDescent="0.2">
      <c r="A27" s="20" t="s">
        <v>81</v>
      </c>
      <c r="B27" s="20"/>
      <c r="C27" s="20"/>
      <c r="D27" s="20"/>
      <c r="E27" s="20"/>
      <c r="F27" s="20"/>
      <c r="G27" s="20"/>
      <c r="H27" s="20"/>
      <c r="I27" s="2"/>
      <c r="J27" s="1" t="s">
        <v>32</v>
      </c>
      <c r="K27" s="1"/>
      <c r="L27" s="2"/>
      <c r="M27" s="2"/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10" t="s">
        <v>34</v>
      </c>
      <c r="B28" s="11" t="s">
        <v>35</v>
      </c>
      <c r="C28" s="11" t="s">
        <v>36</v>
      </c>
      <c r="D28" s="11" t="s">
        <v>33</v>
      </c>
      <c r="E28" s="11" t="s">
        <v>5</v>
      </c>
      <c r="F28" s="11" t="s">
        <v>37</v>
      </c>
      <c r="G28" s="18"/>
      <c r="H28" s="13" t="s">
        <v>38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1</v>
      </c>
      <c r="B29" s="6"/>
      <c r="C29" s="7"/>
      <c r="D29" s="9"/>
      <c r="E29" s="8" t="s">
        <v>10</v>
      </c>
      <c r="F29" s="8">
        <v>1</v>
      </c>
      <c r="G29" s="8"/>
      <c r="H29" s="9"/>
      <c r="J29" s="3" t="str">
        <f>"ALTER TABLE " &amp; $C$8 &amp; "
ADD COLUMN " &amp; C29 &amp; " " &amp; D29 &amp; IF(E29="yes"," NOT NULL", "") &amp; IF(LEN(F29) &gt; 0," DEFAULT " &amp; F29, "") &amp; ";"</f>
        <v>ALTER TABLE global_param
ADD COLUMN   NOT NULL DEFAULT 1;</v>
      </c>
      <c r="N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5">
        <v>2</v>
      </c>
      <c r="B30" s="6"/>
      <c r="C30" s="7"/>
      <c r="D30" s="9"/>
      <c r="E30" s="8"/>
      <c r="F30" s="8"/>
      <c r="G30" s="8"/>
      <c r="H30" s="9"/>
      <c r="J30" s="3" t="str">
        <f t="shared" ref="J30:J32" si="2">"ALTER TABLE " &amp; $C$8 &amp; "
ADD COLUMN " &amp; C30 &amp; " " &amp; D30 &amp; IF(E30="yes"," NOT NULL", "") &amp; IF(LEN(F30) &gt; 0," DEFAULT " &amp; F30, "") &amp; ";"</f>
        <v>ALTER TABLE global_param
ADD COLUMN  ;</v>
      </c>
    </row>
    <row r="31" spans="1:14" x14ac:dyDescent="0.2">
      <c r="A31" s="5">
        <v>3</v>
      </c>
      <c r="B31" s="6"/>
      <c r="C31" s="7"/>
      <c r="D31" s="9"/>
      <c r="E31" s="8"/>
      <c r="F31" s="8"/>
      <c r="G31" s="8"/>
      <c r="H31" s="9"/>
      <c r="J31" s="3" t="str">
        <f t="shared" si="2"/>
        <v>ALTER TABLE global_param
ADD COLUMN  ;</v>
      </c>
    </row>
    <row r="32" spans="1:14" x14ac:dyDescent="0.2">
      <c r="A32" s="5">
        <v>4</v>
      </c>
      <c r="B32" s="6"/>
      <c r="C32" s="7"/>
      <c r="D32" s="9"/>
      <c r="E32" s="8"/>
      <c r="F32" s="8"/>
      <c r="G32" s="8"/>
      <c r="H32" s="9"/>
      <c r="J32" s="3" t="str">
        <f t="shared" si="2"/>
        <v>ALTER TABLE global_param
ADD COLUMN  ;</v>
      </c>
    </row>
  </sheetData>
  <mergeCells count="7">
    <mergeCell ref="A27:H27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9372-20F5-644C-8913-8DD3BCB8CD32}">
  <dimension ref="A1:N30"/>
  <sheetViews>
    <sheetView zoomScaleNormal="100" workbookViewId="0">
      <selection activeCell="O17" sqref="O1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190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180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196</v>
      </c>
      <c r="D8" s="23"/>
      <c r="E8" s="12" t="s">
        <v>3</v>
      </c>
      <c r="F8" s="24" t="s">
        <v>197</v>
      </c>
      <c r="G8" s="24"/>
      <c r="H8" s="25"/>
      <c r="I8" s="2"/>
      <c r="J8" s="1" t="str">
        <f xml:space="preserve"> "drop table if exists " &amp; C8 &amp; ";"</f>
        <v>drop table if exists language;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language</v>
      </c>
      <c r="K9" s="1"/>
      <c r="L9" s="2"/>
      <c r="M9" s="2"/>
      <c r="N9" s="2" t="str">
        <f>"public class " &amp; PROPER(LEFT($C$8)) &amp; MID(SUBSTITUTE(PROPER($C$8),"_",""),2,LEN($C$8)) &amp; " extends SortableEntity {"</f>
        <v>public class Language extends SortableEntity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2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184</v>
      </c>
      <c r="D12" s="9" t="s">
        <v>185</v>
      </c>
      <c r="E12" s="8"/>
      <c r="F12" s="8"/>
      <c r="G12" s="8"/>
      <c r="H12" s="9"/>
      <c r="I12" s="2"/>
      <c r="J12" s="1" t="str">
        <f t="shared" si="0"/>
        <v xml:space="preserve">    locale varchar(10),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locale;</v>
      </c>
    </row>
    <row r="13" spans="1:14" x14ac:dyDescent="0.2">
      <c r="A13" s="5">
        <v>3</v>
      </c>
      <c r="B13" s="6"/>
      <c r="C13" s="7" t="s">
        <v>13</v>
      </c>
      <c r="D13" s="9" t="s">
        <v>14</v>
      </c>
      <c r="E13" s="8"/>
      <c r="F13" s="8"/>
      <c r="G13" s="8"/>
      <c r="H13" s="9"/>
      <c r="I13" s="2"/>
      <c r="J13" s="1" t="str">
        <f t="shared" si="0"/>
        <v xml:space="preserve">    name varchar(255),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4" x14ac:dyDescent="0.2">
      <c r="A14" s="5">
        <v>4</v>
      </c>
      <c r="B14" s="6"/>
      <c r="C14" s="7" t="s">
        <v>87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sort bigint,</v>
      </c>
      <c r="K14" s="1"/>
      <c r="L14" s="2"/>
      <c r="M14" s="2"/>
      <c r="N14" s="2"/>
    </row>
    <row r="15" spans="1:14" x14ac:dyDescent="0.2">
      <c r="A15" s="5">
        <v>5</v>
      </c>
      <c r="B15" s="6" t="s">
        <v>19</v>
      </c>
      <c r="C15" s="7" t="s">
        <v>20</v>
      </c>
      <c r="D15" s="9" t="s">
        <v>153</v>
      </c>
      <c r="E15" s="8"/>
      <c r="F15" s="17" t="s">
        <v>161</v>
      </c>
      <c r="G15" s="17"/>
      <c r="H15" s="9" t="s">
        <v>154</v>
      </c>
      <c r="I15" s="2"/>
      <c r="J15" s="1" t="str">
        <f t="shared" si="0"/>
        <v xml:space="preserve">    disabled boolean DEFAULT false,</v>
      </c>
      <c r="K15" s="1"/>
      <c r="L15" s="2"/>
      <c r="M15" s="2"/>
      <c r="N15" s="2"/>
    </row>
    <row r="16" spans="1:14" x14ac:dyDescent="0.2">
      <c r="A16" s="5">
        <v>6</v>
      </c>
      <c r="B16" s="6" t="s">
        <v>40</v>
      </c>
      <c r="C16" s="7" t="s">
        <v>21</v>
      </c>
      <c r="D16" s="9" t="s">
        <v>9</v>
      </c>
      <c r="E16" s="8"/>
      <c r="F16" s="8"/>
      <c r="G16" s="8"/>
      <c r="H16" s="9"/>
      <c r="I16" s="2"/>
      <c r="J16" s="1" t="str">
        <f t="shared" si="0"/>
        <v xml:space="preserve">    created_by bigint,</v>
      </c>
      <c r="K16" s="1"/>
      <c r="L16" s="2"/>
      <c r="M16" s="2"/>
      <c r="N16" s="2"/>
    </row>
    <row r="17" spans="1:14" x14ac:dyDescent="0.2">
      <c r="A17" s="5">
        <v>7</v>
      </c>
      <c r="B17" s="6" t="s">
        <v>22</v>
      </c>
      <c r="C17" s="7" t="s">
        <v>23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created_date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41</v>
      </c>
      <c r="C18" s="7" t="s">
        <v>24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updated_by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3</v>
      </c>
      <c r="C19" s="7" t="s">
        <v>25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updated_date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42</v>
      </c>
      <c r="C20" s="7" t="s">
        <v>26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deleted_by bigint,</v>
      </c>
      <c r="K20" s="1"/>
      <c r="L20" s="2"/>
      <c r="M20" s="2"/>
      <c r="N20" s="2" t="s">
        <v>128</v>
      </c>
    </row>
    <row r="21" spans="1:14" x14ac:dyDescent="0.2">
      <c r="A21" s="5">
        <v>11</v>
      </c>
      <c r="B21" s="6" t="s">
        <v>27</v>
      </c>
      <c r="C21" s="7" t="s">
        <v>28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deleted_date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29</v>
      </c>
      <c r="C22" s="7" t="s">
        <v>30</v>
      </c>
      <c r="D22" s="9" t="s">
        <v>31</v>
      </c>
      <c r="E22" s="8"/>
      <c r="F22" s="8">
        <v>1</v>
      </c>
      <c r="G22" s="8"/>
      <c r="H22" s="9"/>
      <c r="I22" s="2"/>
      <c r="J22" s="1" t="str">
        <f t="shared" si="0"/>
        <v xml:space="preserve">    version integer DEFAULT 1,</v>
      </c>
      <c r="K22" s="1"/>
      <c r="L22" s="2"/>
      <c r="M22" s="2"/>
    </row>
    <row r="23" spans="1:14" x14ac:dyDescent="0.2">
      <c r="A23" s="2"/>
      <c r="B23" s="2"/>
      <c r="C23" s="2"/>
      <c r="D23" s="2"/>
      <c r="E23" s="2"/>
      <c r="F23" s="2"/>
      <c r="G23" s="2" t="str">
        <f>_xlfn.TEXTJOIN(",",,G11:G22)</f>
        <v/>
      </c>
      <c r="H23" s="2"/>
      <c r="I23" s="2"/>
      <c r="J23" s="1" t="str">
        <f>IF(LEN($G23)&gt;0, "    unique (" &amp; $G23 &amp; "),","")</f>
        <v/>
      </c>
      <c r="K23" s="1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1" t="str">
        <f>"    CONSTRAINT " &amp; IF(ISERROR(SEARCH(".",$C$8)), $C$8, MID($C$8,SEARCH(".",$C$8) + 1,(LEN($C$8)-SEARCH(".",$C$8)))) &amp; "_pk PRIMARY KEY (" &amp; $C$11 &amp; ")"</f>
        <v xml:space="preserve">    CONSTRAINT language_pk PRIMARY KEY (id)</v>
      </c>
      <c r="K24" s="1"/>
      <c r="L24" s="2"/>
      <c r="M24" s="2"/>
      <c r="N24" s="2"/>
    </row>
    <row r="25" spans="1:14" ht="20" x14ac:dyDescent="0.2">
      <c r="A25" s="20" t="s">
        <v>81</v>
      </c>
      <c r="B25" s="20"/>
      <c r="C25" s="20"/>
      <c r="D25" s="20"/>
      <c r="E25" s="20"/>
      <c r="F25" s="20"/>
      <c r="G25" s="20"/>
      <c r="H25" s="20"/>
      <c r="I25" s="2"/>
      <c r="J25" s="1" t="s">
        <v>32</v>
      </c>
      <c r="K25" s="1"/>
      <c r="L25" s="2"/>
      <c r="M25" s="2"/>
      <c r="N25" s="2" t="e">
        <f>"    private "&amp; VLOOKUP($D25, '[1]Post-Java'!$A$2:$B$19, 2, FALSE) &amp;" "&amp;LOWER(LEFT($C25))&amp;MID(SUBSTITUTE(PROPER($C25),"_",""),2,LEN($C25))&amp;IF(AND(LEN($F25)&gt;0, $C25&lt;&gt;"id")," = " &amp; $F25,"")&amp;";"</f>
        <v>#N/A</v>
      </c>
    </row>
    <row r="26" spans="1:14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8"/>
      <c r="H26" s="13" t="s">
        <v>38</v>
      </c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5">
        <v>1</v>
      </c>
      <c r="B27" s="6"/>
      <c r="C27" s="7"/>
      <c r="D27" s="9"/>
      <c r="E27" s="8" t="s">
        <v>10</v>
      </c>
      <c r="F27" s="8">
        <v>1</v>
      </c>
      <c r="G27" s="8"/>
      <c r="H27" s="9"/>
      <c r="J27" s="3" t="str">
        <f>"ALTER TABLE " &amp; $C$8 &amp; "
ADD COLUMN " &amp; C27 &amp; " " &amp; D27 &amp; IF(E27="yes"," NOT NULL", "") &amp; IF(LEN(F27) &gt; 0," DEFAULT " &amp; F27, "") &amp; ";"</f>
        <v>ALTER TABLE language
ADD COLUMN   NOT NULL DEFAULT 1;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2</v>
      </c>
      <c r="B28" s="6"/>
      <c r="C28" s="7"/>
      <c r="D28" s="9"/>
      <c r="E28" s="8"/>
      <c r="F28" s="8"/>
      <c r="G28" s="8"/>
      <c r="H28" s="9"/>
      <c r="J28" s="3" t="str">
        <f t="shared" ref="J28:J30" si="1">"ALTER TABLE " &amp; $C$8 &amp; "
ADD COLUMN " &amp; C28 &amp; " " &amp; D28 &amp; IF(E28="yes"," NOT NULL", "") &amp; IF(LEN(F28) &gt; 0," DEFAULT " &amp; F28, "") &amp; ";"</f>
        <v>ALTER TABLE language
ADD COLUMN  ;</v>
      </c>
    </row>
    <row r="29" spans="1:14" x14ac:dyDescent="0.2">
      <c r="A29" s="5">
        <v>3</v>
      </c>
      <c r="B29" s="6"/>
      <c r="C29" s="7"/>
      <c r="D29" s="9"/>
      <c r="E29" s="8"/>
      <c r="F29" s="8"/>
      <c r="G29" s="8"/>
      <c r="H29" s="9"/>
      <c r="J29" s="3" t="str">
        <f t="shared" si="1"/>
        <v>ALTER TABLE language
ADD COLUMN  ;</v>
      </c>
    </row>
    <row r="30" spans="1:14" x14ac:dyDescent="0.2">
      <c r="A30" s="5">
        <v>4</v>
      </c>
      <c r="B30" s="6"/>
      <c r="C30" s="7"/>
      <c r="D30" s="9"/>
      <c r="E30" s="8"/>
      <c r="F30" s="8"/>
      <c r="G30" s="8"/>
      <c r="H30" s="9"/>
      <c r="J30" s="3" t="str">
        <f t="shared" si="1"/>
        <v>ALTER TABLE language
ADD COLUMN  ;</v>
      </c>
    </row>
  </sheetData>
  <mergeCells count="7">
    <mergeCell ref="A25:H2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A2C9-D43B-E84B-AEF4-31AD04A0D90F}">
  <dimension ref="A1:N31"/>
  <sheetViews>
    <sheetView zoomScaleNormal="100" workbookViewId="0">
      <selection activeCell="F31" sqref="F3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7" width="13.83203125" style="3" customWidth="1"/>
    <col min="8" max="8" width="31.1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199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200</v>
      </c>
      <c r="D8" s="23"/>
      <c r="E8" s="12" t="s">
        <v>3</v>
      </c>
      <c r="F8" s="24" t="s">
        <v>197</v>
      </c>
      <c r="G8" s="24"/>
      <c r="H8" s="25"/>
      <c r="I8" s="2"/>
      <c r="J8" s="1" t="str">
        <f xml:space="preserve"> "drop table if exists " &amp; C8 &amp; ";"</f>
        <v>drop table if exists menu_history;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menu_history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MenuHistory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113</v>
      </c>
      <c r="D12" s="9" t="s">
        <v>9</v>
      </c>
      <c r="E12" s="8"/>
      <c r="F12" s="8"/>
      <c r="G12" s="8"/>
      <c r="H12" s="9"/>
      <c r="I12" s="2"/>
      <c r="J12" s="1" t="str">
        <f t="shared" si="0"/>
        <v xml:space="preserve">    menu_id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4" x14ac:dyDescent="0.2">
      <c r="A13" s="5">
        <v>3</v>
      </c>
      <c r="B13" s="6"/>
      <c r="C13" s="7" t="s">
        <v>201</v>
      </c>
      <c r="D13" s="9" t="s">
        <v>9</v>
      </c>
      <c r="E13" s="8"/>
      <c r="F13" s="8"/>
      <c r="G13" s="8"/>
      <c r="H13" s="9"/>
      <c r="I13" s="2"/>
      <c r="J13" s="1" t="str">
        <f t="shared" si="0"/>
        <v xml:space="preserve">    dep_id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depId;</v>
      </c>
    </row>
    <row r="14" spans="1:14" x14ac:dyDescent="0.2">
      <c r="A14" s="5">
        <v>4</v>
      </c>
      <c r="B14" s="6"/>
      <c r="C14" s="7" t="s">
        <v>111</v>
      </c>
      <c r="D14" s="9" t="s">
        <v>9</v>
      </c>
      <c r="E14" s="8"/>
      <c r="F14" s="8"/>
      <c r="G14" s="8"/>
      <c r="H14" s="9"/>
      <c r="I14" s="2"/>
      <c r="J14" s="1" t="str">
        <f t="shared" si="0"/>
        <v xml:space="preserve">    human_id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humanId;</v>
      </c>
    </row>
    <row r="15" spans="1:14" x14ac:dyDescent="0.2">
      <c r="A15" s="5">
        <v>5</v>
      </c>
      <c r="B15" s="6"/>
      <c r="C15" s="7" t="s">
        <v>202</v>
      </c>
      <c r="D15" s="9" t="s">
        <v>9</v>
      </c>
      <c r="E15" s="8"/>
      <c r="F15" s="8"/>
      <c r="G15" s="8"/>
      <c r="H15" s="9"/>
      <c r="I15" s="2"/>
      <c r="J15" s="1" t="str">
        <f t="shared" si="0"/>
        <v xml:space="preserve">    last_access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lastAccess;</v>
      </c>
    </row>
    <row r="16" spans="1:14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17" t="s">
        <v>161</v>
      </c>
      <c r="G16" s="17"/>
      <c r="H16" s="9" t="s">
        <v>154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128</v>
      </c>
    </row>
    <row r="22" spans="1:14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menu_history_pk PRIMARY KEY (id)</v>
      </c>
      <c r="K25" s="1"/>
      <c r="L25" s="2"/>
      <c r="M25" s="2"/>
      <c r="N25" s="2"/>
    </row>
    <row r="26" spans="1:14" ht="20" x14ac:dyDescent="0.2">
      <c r="A26" s="20" t="s">
        <v>81</v>
      </c>
      <c r="B26" s="20"/>
      <c r="C26" s="20"/>
      <c r="D26" s="20"/>
      <c r="E26" s="20"/>
      <c r="F26" s="20"/>
      <c r="G26" s="20"/>
      <c r="H26" s="20"/>
      <c r="I26" s="2"/>
      <c r="J26" s="1" t="s">
        <v>32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8"/>
      <c r="H27" s="13" t="s">
        <v>38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menu_history
ADD COLUMN   NOT NULL DEFAULT 1;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1">"ALTER TABLE " &amp; $C$8 &amp; "
ADD COLUMN " &amp; C29 &amp; " " &amp; D29 &amp; IF(E29="yes"," NOT NULL", "") &amp; IF(LEN(F29) &gt; 0," DEFAULT " &amp; F29, "") &amp; ";"</f>
        <v>ALTER TABLE menu_history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1"/>
        <v>ALTER TABLE menu_history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1"/>
        <v>ALTER TABLE menu_history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216-7DCB-EE44-B232-42EB57CEE4B5}">
  <dimension ref="H28"/>
  <sheetViews>
    <sheetView workbookViewId="0">
      <selection activeCell="O28" sqref="O28"/>
    </sheetView>
  </sheetViews>
  <sheetFormatPr baseColWidth="10" defaultRowHeight="16" x14ac:dyDescent="0.2"/>
  <cols>
    <col min="8" max="8" width="29.83203125" customWidth="1"/>
  </cols>
  <sheetData>
    <row r="28" spans="8:8" x14ac:dyDescent="0.2">
      <c r="H28" s="16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F3E04-CA9C-5C4D-8862-D859D85F748C}">
  <dimension ref="A1:N33"/>
  <sheetViews>
    <sheetView zoomScaleNormal="100" workbookViewId="0">
      <selection activeCell="J8" sqref="J8:J28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215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214</v>
      </c>
      <c r="D8" s="23"/>
      <c r="E8" s="12" t="s">
        <v>3</v>
      </c>
      <c r="F8" s="24" t="s">
        <v>213</v>
      </c>
      <c r="G8" s="24"/>
      <c r="H8" s="25"/>
      <c r="I8" s="2"/>
      <c r="J8" s="1" t="str">
        <f xml:space="preserve"> "drop table if exists " &amp; C8 &amp; ";"</f>
        <v>drop table if exists auth_token;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auth_token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AuthToken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5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211</v>
      </c>
      <c r="C12" s="7" t="s">
        <v>210</v>
      </c>
      <c r="D12" s="9" t="s">
        <v>153</v>
      </c>
      <c r="E12" s="17"/>
      <c r="F12" s="17" t="s">
        <v>161</v>
      </c>
      <c r="G12" s="8"/>
      <c r="H12" s="9" t="s">
        <v>212</v>
      </c>
      <c r="I12" s="2"/>
      <c r="J12" s="1" t="str">
        <f>"    " &amp; C12 &amp; " " &amp; D12 &amp; IF(E12="yes"," NOT NULL", "") &amp; IF(LEN(F12) &gt; 0," DEFAULT " &amp; F12, "") &amp; ","</f>
        <v xml:space="preserve">    authorized boolean DEFAULT false,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Boolean authorized = false;</v>
      </c>
    </row>
    <row r="13" spans="1:14" x14ac:dyDescent="0.2">
      <c r="A13" s="5">
        <v>3</v>
      </c>
      <c r="B13" s="6" t="s">
        <v>220</v>
      </c>
      <c r="C13" s="7" t="s">
        <v>221</v>
      </c>
      <c r="D13" s="9" t="s">
        <v>222</v>
      </c>
      <c r="E13" s="17"/>
      <c r="F13" s="17"/>
      <c r="G13" s="8"/>
      <c r="H13" s="9"/>
      <c r="I13" s="2"/>
      <c r="J13" s="1" t="str">
        <f t="shared" ref="J13:J17" si="1">"    " &amp; C13 &amp; " " &amp; D13 &amp; IF(E13="yes"," NOT NULL", "") &amp; IF(LEN(F13) &gt; 0," DEFAULT " &amp; F13, "") &amp; ","</f>
        <v xml:space="preserve">    token varchar(1024),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token;</v>
      </c>
    </row>
    <row r="14" spans="1:14" x14ac:dyDescent="0.2">
      <c r="A14" s="5">
        <v>4</v>
      </c>
      <c r="B14" s="6"/>
      <c r="C14" s="7" t="s">
        <v>148</v>
      </c>
      <c r="D14" s="9" t="s">
        <v>224</v>
      </c>
      <c r="E14" s="17"/>
      <c r="F14" s="17"/>
      <c r="G14" s="8"/>
      <c r="H14" s="9"/>
      <c r="I14" s="2"/>
      <c r="J14" s="1" t="str">
        <f t="shared" si="1"/>
        <v xml:space="preserve">    user_id varchar(20),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userId;</v>
      </c>
    </row>
    <row r="15" spans="1:14" x14ac:dyDescent="0.2">
      <c r="A15" s="5">
        <v>5</v>
      </c>
      <c r="B15" s="6"/>
      <c r="C15" s="7" t="s">
        <v>223</v>
      </c>
      <c r="D15" s="9" t="s">
        <v>185</v>
      </c>
      <c r="E15" s="17"/>
      <c r="F15" s="17"/>
      <c r="G15" s="8"/>
      <c r="H15" s="9"/>
      <c r="I15" s="2"/>
      <c r="J15" s="1" t="str">
        <f t="shared" si="1"/>
        <v xml:space="preserve">    last_locale_language varchar(10),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lastLocaleLanguage;</v>
      </c>
    </row>
    <row r="16" spans="1:14" x14ac:dyDescent="0.2">
      <c r="A16" s="5">
        <v>6</v>
      </c>
      <c r="B16" s="6"/>
      <c r="C16" s="7" t="s">
        <v>183</v>
      </c>
      <c r="D16" s="9" t="s">
        <v>224</v>
      </c>
      <c r="E16" s="17"/>
      <c r="F16" s="17"/>
      <c r="G16" s="8"/>
      <c r="H16" s="9"/>
      <c r="I16" s="2"/>
      <c r="J16" s="1" t="str">
        <f t="shared" si="1"/>
        <v xml:space="preserve">    company_id varchar(20),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companyId;</v>
      </c>
    </row>
    <row r="17" spans="1:14" x14ac:dyDescent="0.2">
      <c r="A17" s="5">
        <v>7</v>
      </c>
      <c r="B17" s="6" t="s">
        <v>217</v>
      </c>
      <c r="C17" s="7" t="s">
        <v>219</v>
      </c>
      <c r="D17" s="9" t="s">
        <v>216</v>
      </c>
      <c r="E17" s="17" t="s">
        <v>10</v>
      </c>
      <c r="F17" s="17" t="s">
        <v>218</v>
      </c>
      <c r="G17" s="8"/>
      <c r="H17" s="9"/>
      <c r="I17" s="2"/>
      <c r="J17" s="1" t="str">
        <f t="shared" si="1"/>
        <v xml:space="preserve">    db_created_date timestamp NOT NULL DEFAULT now(),</v>
      </c>
      <c r="K17" s="1"/>
      <c r="L17" s="2"/>
      <c r="M17" s="2"/>
      <c r="N17" s="2"/>
    </row>
    <row r="18" spans="1:14" x14ac:dyDescent="0.2">
      <c r="A18" s="5">
        <v>8</v>
      </c>
      <c r="B18" s="6" t="s">
        <v>19</v>
      </c>
      <c r="C18" s="7" t="s">
        <v>20</v>
      </c>
      <c r="D18" s="9" t="s">
        <v>153</v>
      </c>
      <c r="E18" s="8"/>
      <c r="F18" s="17" t="s">
        <v>161</v>
      </c>
      <c r="G18" s="17"/>
      <c r="H18" s="9" t="s">
        <v>154</v>
      </c>
      <c r="I18" s="2"/>
      <c r="J18" s="1" t="str">
        <f t="shared" si="0"/>
        <v xml:space="preserve">    disabled boolean DEFAULT false,</v>
      </c>
      <c r="K18" s="1"/>
      <c r="L18" s="2"/>
      <c r="M18" s="2"/>
      <c r="N18" s="2"/>
    </row>
    <row r="19" spans="1:14" x14ac:dyDescent="0.2">
      <c r="A19" s="5">
        <v>9</v>
      </c>
      <c r="B19" s="6" t="s">
        <v>40</v>
      </c>
      <c r="C19" s="7" t="s">
        <v>21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created_by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22</v>
      </c>
      <c r="C20" s="7" t="s">
        <v>23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created_date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41</v>
      </c>
      <c r="C21" s="7" t="s">
        <v>24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updated_by bigint,</v>
      </c>
      <c r="K21" s="1"/>
      <c r="L21" s="2"/>
      <c r="M21" s="2"/>
      <c r="N21" s="2"/>
    </row>
    <row r="22" spans="1:14" x14ac:dyDescent="0.2">
      <c r="A22" s="5">
        <v>12</v>
      </c>
      <c r="B22" s="6" t="s">
        <v>3</v>
      </c>
      <c r="C22" s="7" t="s">
        <v>25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updated_date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42</v>
      </c>
      <c r="C23" s="7" t="s">
        <v>26</v>
      </c>
      <c r="D23" s="9" t="s">
        <v>9</v>
      </c>
      <c r="E23" s="8"/>
      <c r="F23" s="8"/>
      <c r="G23" s="8"/>
      <c r="H23" s="9"/>
      <c r="I23" s="2"/>
      <c r="J23" s="1" t="str">
        <f t="shared" si="0"/>
        <v xml:space="preserve">    deleted_by bigint,</v>
      </c>
      <c r="K23" s="1"/>
      <c r="L23" s="2"/>
      <c r="M23" s="2"/>
      <c r="N23" s="2" t="s">
        <v>128</v>
      </c>
    </row>
    <row r="24" spans="1:14" x14ac:dyDescent="0.2">
      <c r="A24" s="5">
        <v>14</v>
      </c>
      <c r="B24" s="6" t="s">
        <v>27</v>
      </c>
      <c r="C24" s="7" t="s">
        <v>28</v>
      </c>
      <c r="D24" s="9" t="s">
        <v>9</v>
      </c>
      <c r="E24" s="8"/>
      <c r="F24" s="8"/>
      <c r="G24" s="8"/>
      <c r="H24" s="9"/>
      <c r="I24" s="2"/>
      <c r="J24" s="1" t="str">
        <f t="shared" si="0"/>
        <v xml:space="preserve">    deleted_date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29</v>
      </c>
      <c r="C25" s="7" t="s">
        <v>30</v>
      </c>
      <c r="D25" s="9" t="s">
        <v>31</v>
      </c>
      <c r="E25" s="8"/>
      <c r="F25" s="8">
        <v>1</v>
      </c>
      <c r="G25" s="8"/>
      <c r="H25" s="9"/>
      <c r="I25" s="2"/>
      <c r="J25" s="1" t="str">
        <f t="shared" si="0"/>
        <v xml:space="preserve">    version integer DEFAULT 1,</v>
      </c>
      <c r="K25" s="1"/>
      <c r="L25" s="2"/>
      <c r="M25" s="2"/>
    </row>
    <row r="26" spans="1:14" x14ac:dyDescent="0.2">
      <c r="A26" s="2"/>
      <c r="B26" s="2"/>
      <c r="C26" s="2"/>
      <c r="D26" s="2"/>
      <c r="E26" s="2"/>
      <c r="F26" s="2"/>
      <c r="G26" s="2" t="str">
        <f>_xlfn.TEXTJOIN(",",,G11:G25)</f>
        <v/>
      </c>
      <c r="H26" s="2"/>
      <c r="I26" s="2"/>
      <c r="J26" s="1" t="str">
        <f>IF(LEN($G26)&gt;0, "    unique (" &amp; $G26 &amp; "),","")</f>
        <v/>
      </c>
      <c r="K26" s="1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1" t="str">
        <f>"    CONSTRAINT " &amp; IF(ISERROR(SEARCH(".",$C$8)), $C$8, MID($C$8,SEARCH(".",$C$8) + 1,(LEN($C$8)-SEARCH(".",$C$8)))) &amp; "_pk PRIMARY KEY (" &amp; $C$11 &amp; ")"</f>
        <v xml:space="preserve">    CONSTRAINT auth_token_pk PRIMARY KEY (id)</v>
      </c>
      <c r="K27" s="1"/>
      <c r="L27" s="2"/>
      <c r="M27" s="2"/>
      <c r="N27" s="2"/>
    </row>
    <row r="28" spans="1:14" ht="20" x14ac:dyDescent="0.2">
      <c r="A28" s="20" t="s">
        <v>81</v>
      </c>
      <c r="B28" s="20"/>
      <c r="C28" s="20"/>
      <c r="D28" s="20"/>
      <c r="E28" s="20"/>
      <c r="F28" s="20"/>
      <c r="G28" s="20"/>
      <c r="H28" s="20"/>
      <c r="I28" s="2"/>
      <c r="J28" s="1" t="s">
        <v>32</v>
      </c>
      <c r="K28" s="1"/>
      <c r="L28" s="2"/>
      <c r="M28" s="2"/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10" t="s">
        <v>34</v>
      </c>
      <c r="B29" s="11" t="s">
        <v>35</v>
      </c>
      <c r="C29" s="11" t="s">
        <v>36</v>
      </c>
      <c r="D29" s="11" t="s">
        <v>33</v>
      </c>
      <c r="E29" s="11" t="s">
        <v>5</v>
      </c>
      <c r="F29" s="11" t="s">
        <v>37</v>
      </c>
      <c r="G29" s="18"/>
      <c r="H29" s="13" t="s">
        <v>38</v>
      </c>
      <c r="N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4" x14ac:dyDescent="0.2">
      <c r="A30" s="5">
        <v>1</v>
      </c>
      <c r="B30" s="6"/>
      <c r="C30" s="7"/>
      <c r="D30" s="9"/>
      <c r="E30" s="8"/>
      <c r="F30" s="8"/>
      <c r="G30" s="8"/>
      <c r="H30" s="9"/>
      <c r="J30" s="3" t="str">
        <f>"ALTER TABLE " &amp; $C$8 &amp; "
ADD COLUMN " &amp; C30 &amp; " " &amp; D30 &amp; IF(E30="yes"," NOT NULL", "") &amp; IF(LEN(F30) &gt; 0," DEFAULT " &amp; F30, "") &amp; ";"</f>
        <v>ALTER TABLE auth_token
ADD COLUMN  ;</v>
      </c>
      <c r="N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4" x14ac:dyDescent="0.2">
      <c r="A31" s="5">
        <v>2</v>
      </c>
      <c r="B31" s="6"/>
      <c r="C31" s="7"/>
      <c r="D31" s="9"/>
      <c r="E31" s="8"/>
      <c r="F31" s="8"/>
      <c r="G31" s="8"/>
      <c r="H31" s="9"/>
      <c r="J31" s="3" t="str">
        <f t="shared" ref="J31:J33" si="2">"ALTER TABLE " &amp; $C$8 &amp; "
ADD COLUMN " &amp; C31 &amp; " " &amp; D31 &amp; IF(E31="yes"," NOT NULL", "") &amp; IF(LEN(F31) &gt; 0," DEFAULT " &amp; F31, "") &amp; ";"</f>
        <v>ALTER TABLE auth_token
ADD COLUMN  ;</v>
      </c>
    </row>
    <row r="32" spans="1:14" x14ac:dyDescent="0.2">
      <c r="A32" s="5">
        <v>3</v>
      </c>
      <c r="B32" s="6"/>
      <c r="C32" s="7"/>
      <c r="D32" s="9"/>
      <c r="E32" s="8"/>
      <c r="F32" s="8"/>
      <c r="G32" s="8"/>
      <c r="H32" s="9"/>
      <c r="J32" s="3" t="str">
        <f t="shared" si="2"/>
        <v>ALTER TABLE auth_token
ADD COLUMN  ;</v>
      </c>
    </row>
    <row r="33" spans="1:10" x14ac:dyDescent="0.2">
      <c r="A33" s="5">
        <v>4</v>
      </c>
      <c r="B33" s="6"/>
      <c r="C33" s="7"/>
      <c r="D33" s="9"/>
      <c r="E33" s="8"/>
      <c r="F33" s="8"/>
      <c r="G33" s="8"/>
      <c r="H33" s="9"/>
      <c r="J33" s="3" t="str">
        <f t="shared" si="2"/>
        <v>ALTER TABLE auth_token
ADD COLUMN  ;</v>
      </c>
    </row>
  </sheetData>
  <mergeCells count="7">
    <mergeCell ref="A28:H28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75E7-60F3-CD43-9740-A0DF9677F6EE}">
  <dimension ref="A1:N36"/>
  <sheetViews>
    <sheetView zoomScaleNormal="100" workbookViewId="0">
      <selection activeCell="N22" sqref="N22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228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230</v>
      </c>
      <c r="D8" s="23"/>
      <c r="E8" s="12" t="s">
        <v>3</v>
      </c>
      <c r="F8" s="24" t="s">
        <v>229</v>
      </c>
      <c r="G8" s="24"/>
      <c r="H8" s="25"/>
      <c r="I8" s="2"/>
      <c r="J8" s="1" t="str">
        <f xml:space="preserve"> "drop table if exists " &amp; C8 &amp; ";"</f>
        <v>drop table if exists news;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news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News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8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 t="s">
        <v>233</v>
      </c>
      <c r="C12" s="7" t="s">
        <v>231</v>
      </c>
      <c r="D12" s="9" t="s">
        <v>177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title text,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title;</v>
      </c>
    </row>
    <row r="13" spans="1:14" x14ac:dyDescent="0.2">
      <c r="A13" s="5">
        <v>3</v>
      </c>
      <c r="B13" s="6" t="s">
        <v>240</v>
      </c>
      <c r="C13" s="7" t="s">
        <v>239</v>
      </c>
      <c r="D13" s="9" t="s">
        <v>177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sub_title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subTitle;</v>
      </c>
    </row>
    <row r="14" spans="1:14" x14ac:dyDescent="0.2">
      <c r="A14" s="5">
        <v>4</v>
      </c>
      <c r="B14" s="6" t="s">
        <v>246</v>
      </c>
      <c r="C14" s="7" t="s">
        <v>245</v>
      </c>
      <c r="D14" s="9" t="s">
        <v>177</v>
      </c>
      <c r="E14" s="17"/>
      <c r="F14" s="17"/>
      <c r="G14" s="8"/>
      <c r="H14" s="9"/>
      <c r="I14" s="2"/>
      <c r="J14" s="1" t="str">
        <f t="shared" si="1"/>
        <v xml:space="preserve">    inro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inro;</v>
      </c>
    </row>
    <row r="15" spans="1:14" x14ac:dyDescent="0.2">
      <c r="A15" s="5">
        <v>5</v>
      </c>
      <c r="B15" s="6" t="s">
        <v>234</v>
      </c>
      <c r="C15" s="7" t="s">
        <v>232</v>
      </c>
      <c r="D15" s="9" t="s">
        <v>177</v>
      </c>
      <c r="E15" s="17"/>
      <c r="F15" s="17"/>
      <c r="G15" s="8"/>
      <c r="H15" s="9"/>
      <c r="I15" s="2"/>
      <c r="J15" s="1" t="str">
        <f t="shared" ref="J15:J20" si="2">"    " &amp; C15 &amp; " " &amp; D15 &amp; IF(E15="yes"," NOT NULL", "") &amp; IF(LEN(F15) &gt; 0," DEFAULT " &amp; F15, "") &amp; ","</f>
        <v xml:space="preserve">    content text,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content;</v>
      </c>
    </row>
    <row r="16" spans="1:14" x14ac:dyDescent="0.2">
      <c r="A16" s="5">
        <v>6</v>
      </c>
      <c r="B16" s="6" t="s">
        <v>237</v>
      </c>
      <c r="C16" s="7" t="s">
        <v>235</v>
      </c>
      <c r="D16" s="9" t="s">
        <v>9</v>
      </c>
      <c r="E16" s="17"/>
      <c r="F16" s="17"/>
      <c r="G16" s="8"/>
      <c r="H16" s="9"/>
      <c r="I16" s="2"/>
      <c r="J16" s="1" t="str">
        <f t="shared" si="2"/>
        <v xml:space="preserve">    start_date bigint,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startDate;</v>
      </c>
    </row>
    <row r="17" spans="1:14" x14ac:dyDescent="0.2">
      <c r="A17" s="5">
        <v>7</v>
      </c>
      <c r="B17" s="6" t="s">
        <v>238</v>
      </c>
      <c r="C17" s="7" t="s">
        <v>236</v>
      </c>
      <c r="D17" s="9" t="s">
        <v>9</v>
      </c>
      <c r="E17" s="17"/>
      <c r="F17" s="17"/>
      <c r="G17" s="8"/>
      <c r="H17" s="9"/>
      <c r="I17" s="2"/>
      <c r="J17" s="1" t="str">
        <f t="shared" si="2"/>
        <v xml:space="preserve">    end_date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endDate;</v>
      </c>
    </row>
    <row r="18" spans="1:14" x14ac:dyDescent="0.2">
      <c r="A18" s="5">
        <v>8</v>
      </c>
      <c r="B18" s="6" t="s">
        <v>242</v>
      </c>
      <c r="C18" s="7" t="s">
        <v>241</v>
      </c>
      <c r="D18" s="9" t="s">
        <v>153</v>
      </c>
      <c r="E18" s="17"/>
      <c r="F18" s="17" t="s">
        <v>161</v>
      </c>
      <c r="G18" s="8"/>
      <c r="H18" s="9"/>
      <c r="I18" s="2"/>
      <c r="J18" s="1" t="str">
        <f t="shared" si="2"/>
        <v xml:space="preserve">    pin_on_top boolean DEFAULT false,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pinOnTop = false;</v>
      </c>
    </row>
    <row r="19" spans="1:14" x14ac:dyDescent="0.2">
      <c r="A19" s="5">
        <v>9</v>
      </c>
      <c r="B19" s="6" t="s">
        <v>243</v>
      </c>
      <c r="C19" s="7" t="s">
        <v>244</v>
      </c>
      <c r="D19" s="9" t="s">
        <v>177</v>
      </c>
      <c r="E19" s="17"/>
      <c r="F19" s="17"/>
      <c r="G19" s="8"/>
      <c r="H19" s="9"/>
      <c r="I19" s="2"/>
      <c r="J19" s="1" t="str">
        <f t="shared" si="2"/>
        <v xml:space="preserve">    source text,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String source;</v>
      </c>
    </row>
    <row r="20" spans="1:14" x14ac:dyDescent="0.2">
      <c r="A20" s="5">
        <v>10</v>
      </c>
      <c r="B20" s="6" t="s">
        <v>248</v>
      </c>
      <c r="C20" s="7" t="s">
        <v>247</v>
      </c>
      <c r="D20" s="9" t="s">
        <v>9</v>
      </c>
      <c r="E20" s="17"/>
      <c r="F20" s="17">
        <v>0</v>
      </c>
      <c r="G20" s="8"/>
      <c r="H20" s="9"/>
      <c r="I20" s="2"/>
      <c r="J20" s="1" t="str">
        <f t="shared" si="2"/>
        <v xml:space="preserve">    view_counter bigint DEFAULT 0,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Long viewCounter = 0;</v>
      </c>
    </row>
    <row r="21" spans="1:14" x14ac:dyDescent="0.2">
      <c r="A21" s="5">
        <v>11</v>
      </c>
      <c r="B21" s="6" t="s">
        <v>19</v>
      </c>
      <c r="C21" s="7" t="s">
        <v>20</v>
      </c>
      <c r="D21" s="9" t="s">
        <v>153</v>
      </c>
      <c r="E21" s="8"/>
      <c r="F21" s="17" t="s">
        <v>161</v>
      </c>
      <c r="G21" s="17"/>
      <c r="H21" s="9" t="s">
        <v>154</v>
      </c>
      <c r="I21" s="2"/>
      <c r="J21" s="1" t="str">
        <f t="shared" si="0"/>
        <v xml:space="preserve">    disabled boolean DEFAULT false,</v>
      </c>
      <c r="K21" s="1"/>
      <c r="L21" s="2"/>
      <c r="M21" s="2"/>
      <c r="N21" s="2"/>
    </row>
    <row r="22" spans="1:14" x14ac:dyDescent="0.2">
      <c r="A22" s="5">
        <v>12</v>
      </c>
      <c r="B22" s="6" t="s">
        <v>40</v>
      </c>
      <c r="C22" s="7" t="s">
        <v>21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created_by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22</v>
      </c>
      <c r="C23" s="7" t="s">
        <v>23</v>
      </c>
      <c r="D23" s="9" t="s">
        <v>9</v>
      </c>
      <c r="E23" s="8"/>
      <c r="F23" s="8"/>
      <c r="G23" s="8"/>
      <c r="H23" s="9"/>
      <c r="I23" s="2"/>
      <c r="J23" s="1" t="str">
        <f t="shared" si="0"/>
        <v xml:space="preserve">    created_date bigint,</v>
      </c>
      <c r="K23" s="1"/>
      <c r="L23" s="2"/>
      <c r="M23" s="2"/>
      <c r="N23" s="2"/>
    </row>
    <row r="24" spans="1:14" x14ac:dyDescent="0.2">
      <c r="A24" s="5">
        <v>14</v>
      </c>
      <c r="B24" s="6" t="s">
        <v>41</v>
      </c>
      <c r="C24" s="7" t="s">
        <v>24</v>
      </c>
      <c r="D24" s="9" t="s">
        <v>9</v>
      </c>
      <c r="E24" s="8"/>
      <c r="F24" s="8"/>
      <c r="G24" s="8"/>
      <c r="H24" s="9"/>
      <c r="I24" s="2"/>
      <c r="J24" s="1" t="str">
        <f t="shared" si="0"/>
        <v xml:space="preserve">    updated_by bigint,</v>
      </c>
      <c r="K24" s="1"/>
      <c r="L24" s="2"/>
      <c r="M24" s="2"/>
      <c r="N24" s="2"/>
    </row>
    <row r="25" spans="1:14" x14ac:dyDescent="0.2">
      <c r="A25" s="5">
        <v>15</v>
      </c>
      <c r="B25" s="6" t="s">
        <v>3</v>
      </c>
      <c r="C25" s="7" t="s">
        <v>25</v>
      </c>
      <c r="D25" s="9" t="s">
        <v>9</v>
      </c>
      <c r="E25" s="8"/>
      <c r="F25" s="8"/>
      <c r="G25" s="8"/>
      <c r="H25" s="9"/>
      <c r="I25" s="2"/>
      <c r="J25" s="1" t="str">
        <f t="shared" si="0"/>
        <v xml:space="preserve">    updated_date bigint,</v>
      </c>
      <c r="K25" s="1"/>
      <c r="L25" s="2"/>
      <c r="M25" s="2"/>
      <c r="N25" s="2"/>
    </row>
    <row r="26" spans="1:14" x14ac:dyDescent="0.2">
      <c r="A26" s="5">
        <v>16</v>
      </c>
      <c r="B26" s="6" t="s">
        <v>42</v>
      </c>
      <c r="C26" s="7" t="s">
        <v>26</v>
      </c>
      <c r="D26" s="9" t="s">
        <v>9</v>
      </c>
      <c r="E26" s="8"/>
      <c r="F26" s="8"/>
      <c r="G26" s="8"/>
      <c r="H26" s="9"/>
      <c r="I26" s="2"/>
      <c r="J26" s="1" t="str">
        <f t="shared" si="0"/>
        <v xml:space="preserve">    deleted_by bigint,</v>
      </c>
      <c r="K26" s="1"/>
      <c r="L26" s="2"/>
      <c r="M26" s="2"/>
      <c r="N26" s="2" t="s">
        <v>128</v>
      </c>
    </row>
    <row r="27" spans="1:14" x14ac:dyDescent="0.2">
      <c r="A27" s="5">
        <v>17</v>
      </c>
      <c r="B27" s="6" t="s">
        <v>27</v>
      </c>
      <c r="C27" s="7" t="s">
        <v>28</v>
      </c>
      <c r="D27" s="9" t="s">
        <v>9</v>
      </c>
      <c r="E27" s="8"/>
      <c r="F27" s="8"/>
      <c r="G27" s="8"/>
      <c r="H27" s="9"/>
      <c r="I27" s="2"/>
      <c r="J27" s="1" t="str">
        <f t="shared" si="0"/>
        <v xml:space="preserve">    deleted_date bigint,</v>
      </c>
      <c r="K27" s="1"/>
      <c r="L27" s="2"/>
      <c r="M27" s="2"/>
      <c r="N27" s="2"/>
    </row>
    <row r="28" spans="1:14" x14ac:dyDescent="0.2">
      <c r="A28" s="5">
        <v>18</v>
      </c>
      <c r="B28" s="6" t="s">
        <v>29</v>
      </c>
      <c r="C28" s="7" t="s">
        <v>30</v>
      </c>
      <c r="D28" s="9" t="s">
        <v>31</v>
      </c>
      <c r="E28" s="8"/>
      <c r="F28" s="8">
        <v>1</v>
      </c>
      <c r="G28" s="8"/>
      <c r="H28" s="9"/>
      <c r="I28" s="2"/>
      <c r="J28" s="1" t="str">
        <f t="shared" si="0"/>
        <v xml:space="preserve">    version integer DEFAULT 1,</v>
      </c>
      <c r="K28" s="1"/>
      <c r="L28" s="2"/>
      <c r="M28" s="2"/>
    </row>
    <row r="29" spans="1:14" x14ac:dyDescent="0.2">
      <c r="A29" s="2"/>
      <c r="B29" s="2"/>
      <c r="C29" s="2"/>
      <c r="D29" s="2"/>
      <c r="E29" s="2"/>
      <c r="F29" s="2"/>
      <c r="G29" s="2" t="str">
        <f>_xlfn.TEXTJOIN(",",,G11:G28)</f>
        <v/>
      </c>
      <c r="H29" s="2"/>
      <c r="I29" s="2"/>
      <c r="J29" s="1" t="str">
        <f>IF(LEN($G29)&gt;0, "    unique (" &amp; $G29 &amp; "),","")</f>
        <v/>
      </c>
      <c r="K29" s="1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1" t="str">
        <f>"    CONSTRAINT " &amp; IF(ISERROR(SEARCH(".",$C$8)), $C$8, MID($C$8,SEARCH(".",$C$8) + 1,(LEN($C$8)-SEARCH(".",$C$8)))) &amp; "_pk PRIMARY KEY (" &amp; $C$11 &amp; ")"</f>
        <v xml:space="preserve">    CONSTRAINT news_pk PRIMARY KEY (id)</v>
      </c>
      <c r="K30" s="1"/>
      <c r="L30" s="2"/>
      <c r="M30" s="2"/>
      <c r="N30" s="2"/>
    </row>
    <row r="31" spans="1:14" ht="20" x14ac:dyDescent="0.2">
      <c r="A31" s="20" t="s">
        <v>81</v>
      </c>
      <c r="B31" s="20"/>
      <c r="C31" s="20"/>
      <c r="D31" s="20"/>
      <c r="E31" s="20"/>
      <c r="F31" s="20"/>
      <c r="G31" s="20"/>
      <c r="H31" s="20"/>
      <c r="I31" s="2"/>
      <c r="J31" s="1" t="s">
        <v>32</v>
      </c>
      <c r="K31" s="1"/>
      <c r="L31" s="2"/>
      <c r="M31" s="2"/>
      <c r="N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  <row r="32" spans="1:14" x14ac:dyDescent="0.2">
      <c r="A32" s="10" t="s">
        <v>34</v>
      </c>
      <c r="B32" s="11" t="s">
        <v>35</v>
      </c>
      <c r="C32" s="11" t="s">
        <v>36</v>
      </c>
      <c r="D32" s="11" t="s">
        <v>33</v>
      </c>
      <c r="E32" s="11" t="s">
        <v>5</v>
      </c>
      <c r="F32" s="11" t="s">
        <v>37</v>
      </c>
      <c r="G32" s="18"/>
      <c r="H32" s="13" t="s">
        <v>38</v>
      </c>
      <c r="N32" s="2" t="e">
        <f>"    private "&amp; VLOOKUP($D32, '[1]Post-Java'!$A$2:$B$19, 2, FALSE) &amp;" "&amp;LOWER(LEFT($C32))&amp;MID(SUBSTITUTE(PROPER($C32),"_",""),2,LEN($C32))&amp;IF(AND(LEN($F32)&gt;0, $C32&lt;&gt;"id")," = " &amp; $F32,"")&amp;";"</f>
        <v>#N/A</v>
      </c>
    </row>
    <row r="33" spans="1:14" x14ac:dyDescent="0.2">
      <c r="A33" s="5">
        <v>1</v>
      </c>
      <c r="B33" s="6"/>
      <c r="C33" s="7"/>
      <c r="D33" s="9"/>
      <c r="E33" s="8"/>
      <c r="F33" s="8"/>
      <c r="G33" s="8"/>
      <c r="H33" s="9"/>
      <c r="J33" s="3" t="str">
        <f>"ALTER TABLE " &amp; $C$8 &amp; "
ADD COLUMN " &amp; C33 &amp; " " &amp; D33 &amp; IF(E33="yes"," NOT NULL", "") &amp; IF(LEN(F33) &gt; 0," DEFAULT " &amp; F33, "") &amp; ";"</f>
        <v>ALTER TABLE news
ADD COLUMN  ;</v>
      </c>
      <c r="N33" s="2" t="e">
        <f>"    private "&amp; VLOOKUP($D33, '[1]Post-Java'!$A$2:$B$19, 2, FALSE) &amp;" "&amp;LOWER(LEFT($C33))&amp;MID(SUBSTITUTE(PROPER($C33),"_",""),2,LEN($C33))&amp;IF(AND(LEN($F33)&gt;0, $C33&lt;&gt;"id")," = " &amp; $F33,"")&amp;";"</f>
        <v>#N/A</v>
      </c>
    </row>
    <row r="34" spans="1:14" x14ac:dyDescent="0.2">
      <c r="A34" s="5">
        <v>2</v>
      </c>
      <c r="B34" s="6"/>
      <c r="C34" s="7"/>
      <c r="D34" s="9"/>
      <c r="E34" s="8"/>
      <c r="F34" s="8"/>
      <c r="G34" s="8"/>
      <c r="H34" s="9"/>
      <c r="J34" s="3" t="str">
        <f t="shared" ref="J34:J36" si="3">"ALTER TABLE " &amp; $C$8 &amp; "
ADD COLUMN " &amp; C34 &amp; " " &amp; D34 &amp; IF(E34="yes"," NOT NULL", "") &amp; IF(LEN(F34) &gt; 0," DEFAULT " &amp; F34, "") &amp; ";"</f>
        <v>ALTER TABLE news
ADD COLUMN  ;</v>
      </c>
    </row>
    <row r="35" spans="1:14" x14ac:dyDescent="0.2">
      <c r="A35" s="5">
        <v>3</v>
      </c>
      <c r="B35" s="6"/>
      <c r="C35" s="7"/>
      <c r="D35" s="9"/>
      <c r="E35" s="8"/>
      <c r="F35" s="8"/>
      <c r="G35" s="8"/>
      <c r="H35" s="9"/>
      <c r="J35" s="3" t="str">
        <f t="shared" si="3"/>
        <v>ALTER TABLE news
ADD COLUMN  ;</v>
      </c>
    </row>
    <row r="36" spans="1:14" x14ac:dyDescent="0.2">
      <c r="A36" s="5">
        <v>4</v>
      </c>
      <c r="B36" s="6"/>
      <c r="C36" s="7"/>
      <c r="D36" s="9"/>
      <c r="E36" s="8"/>
      <c r="F36" s="8"/>
      <c r="G36" s="8"/>
      <c r="H36" s="9"/>
      <c r="J36" s="3" t="str">
        <f t="shared" si="3"/>
        <v>ALTER TABLE news
ADD COLUMN  ;</v>
      </c>
    </row>
  </sheetData>
  <mergeCells count="7">
    <mergeCell ref="A31:H31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ED42-3CA7-5A4E-9D92-8BD53FCAF451}">
  <dimension ref="A1:N31"/>
  <sheetViews>
    <sheetView topLeftCell="E1" zoomScaleNormal="100" workbookViewId="0">
      <selection activeCell="L37" sqref="L37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272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273</v>
      </c>
      <c r="D8" s="23"/>
      <c r="E8" s="12" t="s">
        <v>3</v>
      </c>
      <c r="F8" s="24" t="s">
        <v>269</v>
      </c>
      <c r="G8" s="24"/>
      <c r="H8" s="25"/>
      <c r="I8" s="2"/>
      <c r="J8" s="1" t="str">
        <f xml:space="preserve"> "drop table if exists " &amp; C8 &amp; ";"</f>
        <v>drop table if exists search_field;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search_field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SearchField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13</v>
      </c>
      <c r="D12" s="9" t="s">
        <v>177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name text,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name;</v>
      </c>
    </row>
    <row r="13" spans="1:14" x14ac:dyDescent="0.2">
      <c r="A13" s="5">
        <v>3</v>
      </c>
      <c r="B13" s="6"/>
      <c r="C13" s="7" t="s">
        <v>270</v>
      </c>
      <c r="D13" s="9" t="s">
        <v>177</v>
      </c>
      <c r="E13" s="17"/>
      <c r="F13" s="17"/>
      <c r="G13" s="8"/>
      <c r="H13" s="9"/>
      <c r="I13" s="2"/>
      <c r="J13" s="1" t="str">
        <f t="shared" ref="J13:J14" si="1">"    " &amp; C13 &amp; " " &amp; D13 &amp; IF(E13="yes"," NOT NULL", "") &amp; IF(LEN(F13) &gt; 0," DEFAULT " &amp; F13, "") &amp; ","</f>
        <v xml:space="preserve">    field text,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field;</v>
      </c>
    </row>
    <row r="14" spans="1:14" x14ac:dyDescent="0.2">
      <c r="A14" s="5">
        <v>4</v>
      </c>
      <c r="B14" s="6"/>
      <c r="C14" s="7" t="s">
        <v>139</v>
      </c>
      <c r="D14" s="9" t="s">
        <v>177</v>
      </c>
      <c r="E14" s="17"/>
      <c r="F14" s="17"/>
      <c r="G14" s="8"/>
      <c r="H14" s="9"/>
      <c r="I14" s="2"/>
      <c r="J14" s="1" t="str">
        <f t="shared" si="1"/>
        <v xml:space="preserve">    type text,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type;</v>
      </c>
    </row>
    <row r="15" spans="1:14" x14ac:dyDescent="0.2">
      <c r="A15" s="5">
        <v>5</v>
      </c>
      <c r="B15" s="6"/>
      <c r="C15" s="7" t="s">
        <v>250</v>
      </c>
      <c r="D15" s="9" t="s">
        <v>9</v>
      </c>
      <c r="E15" s="17"/>
      <c r="F15" s="17"/>
      <c r="G15" s="8"/>
      <c r="H15" s="9"/>
      <c r="I15" s="2"/>
      <c r="J15" s="1" t="str">
        <f t="shared" ref="J15" si="2">"    " &amp; C15 &amp; " " &amp; D15 &amp; IF(E15="yes"," NOT NULL", "") &amp; IF(LEN(F15) &gt; 0," DEFAULT " &amp; F15, "") &amp; ","</f>
        <v xml:space="preserve">    access_date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accessDate;</v>
      </c>
    </row>
    <row r="16" spans="1:14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17" t="s">
        <v>161</v>
      </c>
      <c r="G16" s="17"/>
      <c r="H16" s="9" t="s">
        <v>154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128</v>
      </c>
    </row>
    <row r="22" spans="1:14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search_field_pk PRIMARY KEY (id)</v>
      </c>
      <c r="K25" s="1"/>
      <c r="L25" s="2"/>
      <c r="M25" s="2"/>
      <c r="N25" s="2"/>
    </row>
    <row r="26" spans="1:14" ht="20" x14ac:dyDescent="0.2">
      <c r="A26" s="20" t="s">
        <v>81</v>
      </c>
      <c r="B26" s="20"/>
      <c r="C26" s="20"/>
      <c r="D26" s="20"/>
      <c r="E26" s="20"/>
      <c r="F26" s="20"/>
      <c r="G26" s="20"/>
      <c r="H26" s="20"/>
      <c r="I26" s="2"/>
      <c r="J26" s="1" t="s">
        <v>32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8"/>
      <c r="H27" s="13" t="s">
        <v>38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search_field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3">"ALTER TABLE " &amp; $C$8 &amp; "
ADD COLUMN " &amp; C29 &amp; " " &amp; D29 &amp; IF(E29="yes"," NOT NULL", "") &amp; IF(LEN(F29) &gt; 0," DEFAULT " &amp; F29, "") &amp; ";"</f>
        <v>ALTER TABLE search_field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3"/>
        <v>ALTER TABLE search_field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3"/>
        <v>ALTER TABLE search_field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95197-F97D-7349-9C9F-0999E7890C25}">
  <dimension ref="A1:N31"/>
  <sheetViews>
    <sheetView zoomScaleNormal="100" workbookViewId="0">
      <selection activeCell="G21" sqref="G21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274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275</v>
      </c>
      <c r="D8" s="23"/>
      <c r="E8" s="12" t="s">
        <v>3</v>
      </c>
      <c r="F8" s="24" t="s">
        <v>269</v>
      </c>
      <c r="G8" s="24"/>
      <c r="H8" s="25"/>
      <c r="I8" s="2"/>
      <c r="J8" s="1" t="str">
        <f xml:space="preserve"> "drop table if exists " &amp; C8 &amp; ";"</f>
        <v>drop table if exists search_field_menu;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search_field_menu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SearchFieldMenu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2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113</v>
      </c>
      <c r="D12" s="9" t="s">
        <v>9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menu_id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menuId;</v>
      </c>
    </row>
    <row r="13" spans="1:14" x14ac:dyDescent="0.2">
      <c r="A13" s="5">
        <v>3</v>
      </c>
      <c r="B13" s="6"/>
      <c r="C13" s="7" t="s">
        <v>276</v>
      </c>
      <c r="D13" s="9" t="s">
        <v>9</v>
      </c>
      <c r="E13" s="17"/>
      <c r="F13" s="17"/>
      <c r="G13" s="8"/>
      <c r="H13" s="9"/>
      <c r="I13" s="2"/>
      <c r="J13" s="1" t="str">
        <f t="shared" ref="J13:J15" si="1">"    " &amp; C13 &amp; " " &amp; D13 &amp; IF(E13="yes"," NOT NULL", "") &amp; IF(LEN(F13) &gt; 0," DEFAULT " &amp; F13, "") &amp; ","</f>
        <v xml:space="preserve">    search_field_id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searchFieldId;</v>
      </c>
    </row>
    <row r="14" spans="1:14" x14ac:dyDescent="0.2">
      <c r="A14" s="5">
        <v>4</v>
      </c>
      <c r="B14" s="6"/>
      <c r="C14" s="7" t="s">
        <v>271</v>
      </c>
      <c r="D14" s="9" t="s">
        <v>9</v>
      </c>
      <c r="E14" s="17"/>
      <c r="F14" s="17"/>
      <c r="G14" s="8"/>
      <c r="H14" s="9"/>
      <c r="I14" s="2"/>
      <c r="J14" s="1" t="str">
        <f t="shared" si="1"/>
        <v xml:space="preserve">    counter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counter;</v>
      </c>
    </row>
    <row r="15" spans="1:14" x14ac:dyDescent="0.2">
      <c r="A15" s="5">
        <v>5</v>
      </c>
      <c r="B15" s="6"/>
      <c r="C15" s="7" t="s">
        <v>250</v>
      </c>
      <c r="D15" s="9" t="s">
        <v>9</v>
      </c>
      <c r="E15" s="17"/>
      <c r="F15" s="17"/>
      <c r="G15" s="8"/>
      <c r="H15" s="9"/>
      <c r="I15" s="2"/>
      <c r="J15" s="1" t="str">
        <f t="shared" si="1"/>
        <v xml:space="preserve">    access_date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accessDate;</v>
      </c>
    </row>
    <row r="16" spans="1:14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17" t="s">
        <v>161</v>
      </c>
      <c r="G16" s="17"/>
      <c r="H16" s="9" t="s">
        <v>154</v>
      </c>
      <c r="I16" s="2"/>
      <c r="J16" s="1" t="str">
        <f t="shared" si="0"/>
        <v xml:space="preserve">    disabled boolean DEFAULT false,</v>
      </c>
      <c r="K16" s="1"/>
      <c r="L16" s="2"/>
      <c r="M16" s="2"/>
      <c r="N16" s="2"/>
    </row>
    <row r="17" spans="1:14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8"/>
      <c r="H17" s="9"/>
      <c r="I17" s="2"/>
      <c r="J17" s="1" t="str">
        <f t="shared" si="0"/>
        <v xml:space="preserve">    created_by bigint,</v>
      </c>
      <c r="K17" s="1"/>
      <c r="L17" s="2"/>
      <c r="M17" s="2"/>
      <c r="N17" s="2"/>
    </row>
    <row r="18" spans="1:14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8"/>
      <c r="H18" s="9"/>
      <c r="I18" s="2"/>
      <c r="J18" s="1" t="str">
        <f t="shared" si="0"/>
        <v xml:space="preserve">    created_date bigint,</v>
      </c>
      <c r="K18" s="1"/>
      <c r="L18" s="2"/>
      <c r="M18" s="2"/>
      <c r="N18" s="2"/>
    </row>
    <row r="19" spans="1:14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8"/>
      <c r="H19" s="9"/>
      <c r="I19" s="2"/>
      <c r="J19" s="1" t="str">
        <f t="shared" si="0"/>
        <v xml:space="preserve">    updated_by bigint,</v>
      </c>
      <c r="K19" s="1"/>
      <c r="L19" s="2"/>
      <c r="M19" s="2"/>
      <c r="N19" s="2"/>
    </row>
    <row r="20" spans="1:14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8"/>
      <c r="H20" s="9"/>
      <c r="I20" s="2"/>
      <c r="J20" s="1" t="str">
        <f t="shared" si="0"/>
        <v xml:space="preserve">    updated_date bigint,</v>
      </c>
      <c r="K20" s="1"/>
      <c r="L20" s="2"/>
      <c r="M20" s="2"/>
      <c r="N20" s="2"/>
    </row>
    <row r="21" spans="1:14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8"/>
      <c r="H21" s="9"/>
      <c r="I21" s="2"/>
      <c r="J21" s="1" t="str">
        <f t="shared" si="0"/>
        <v xml:space="preserve">    deleted_by bigint,</v>
      </c>
      <c r="K21" s="1"/>
      <c r="L21" s="2"/>
      <c r="M21" s="2"/>
      <c r="N21" s="2" t="s">
        <v>128</v>
      </c>
    </row>
    <row r="22" spans="1:14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8"/>
      <c r="H22" s="9"/>
      <c r="I22" s="2"/>
      <c r="J22" s="1" t="str">
        <f t="shared" si="0"/>
        <v xml:space="preserve">    deleted_date bigint,</v>
      </c>
      <c r="K22" s="1"/>
      <c r="L22" s="2"/>
      <c r="M22" s="2"/>
      <c r="N22" s="2"/>
    </row>
    <row r="23" spans="1:14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8"/>
      <c r="H23" s="9"/>
      <c r="I23" s="2"/>
      <c r="J23" s="1" t="str">
        <f t="shared" si="0"/>
        <v xml:space="preserve">    version integer DEFAULT 1,</v>
      </c>
      <c r="K23" s="1"/>
      <c r="L23" s="2"/>
      <c r="M23" s="2"/>
    </row>
    <row r="24" spans="1:14" x14ac:dyDescent="0.2">
      <c r="A24" s="2"/>
      <c r="B24" s="2"/>
      <c r="C24" s="2"/>
      <c r="D24" s="2"/>
      <c r="E24" s="2"/>
      <c r="F24" s="2"/>
      <c r="G24" s="2" t="str">
        <f>_xlfn.TEXTJOIN(",",,G11:G23)</f>
        <v/>
      </c>
      <c r="H24" s="2"/>
      <c r="I24" s="2"/>
      <c r="J24" s="1" t="str">
        <f>IF(LEN($G24)&gt;0, "    unique (" &amp; $G24 &amp; "),","")</f>
        <v/>
      </c>
      <c r="K24" s="1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1" t="str">
        <f>"    CONSTRAINT " &amp; IF(ISERROR(SEARCH(".",$C$8)), $C$8, MID($C$8,SEARCH(".",$C$8) + 1,(LEN($C$8)-SEARCH(".",$C$8)))) &amp; "_pk PRIMARY KEY (" &amp; $C$11 &amp; ")"</f>
        <v xml:space="preserve">    CONSTRAINT search_field_menu_pk PRIMARY KEY (id)</v>
      </c>
      <c r="K25" s="1"/>
      <c r="L25" s="2"/>
      <c r="M25" s="2"/>
      <c r="N25" s="2"/>
    </row>
    <row r="26" spans="1:14" ht="20" x14ac:dyDescent="0.2">
      <c r="A26" s="20" t="s">
        <v>81</v>
      </c>
      <c r="B26" s="20"/>
      <c r="C26" s="20"/>
      <c r="D26" s="20"/>
      <c r="E26" s="20"/>
      <c r="F26" s="20"/>
      <c r="G26" s="20"/>
      <c r="H26" s="20"/>
      <c r="I26" s="2"/>
      <c r="J26" s="1" t="s">
        <v>32</v>
      </c>
      <c r="K26" s="1"/>
      <c r="L26" s="2"/>
      <c r="M26" s="2"/>
      <c r="N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4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8"/>
      <c r="H27" s="13" t="s">
        <v>38</v>
      </c>
      <c r="N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4" x14ac:dyDescent="0.2">
      <c r="A28" s="5">
        <v>1</v>
      </c>
      <c r="B28" s="6"/>
      <c r="C28" s="7"/>
      <c r="D28" s="9"/>
      <c r="E28" s="8"/>
      <c r="F28" s="8"/>
      <c r="G28" s="8"/>
      <c r="H28" s="9"/>
      <c r="J28" s="3" t="str">
        <f>"ALTER TABLE " &amp; $C$8 &amp; "
ADD COLUMN " &amp; C28 &amp; " " &amp; D28 &amp; IF(E28="yes"," NOT NULL", "") &amp; IF(LEN(F28) &gt; 0," DEFAULT " &amp; F28, "") &amp; ";"</f>
        <v>ALTER TABLE search_field_menu
ADD COLUMN  ;</v>
      </c>
      <c r="N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4" x14ac:dyDescent="0.2">
      <c r="A29" s="5">
        <v>2</v>
      </c>
      <c r="B29" s="6"/>
      <c r="C29" s="7"/>
      <c r="D29" s="9"/>
      <c r="E29" s="8"/>
      <c r="F29" s="8"/>
      <c r="G29" s="8"/>
      <c r="H29" s="9"/>
      <c r="J29" s="3" t="str">
        <f t="shared" ref="J29:J31" si="2">"ALTER TABLE " &amp; $C$8 &amp; "
ADD COLUMN " &amp; C29 &amp; " " &amp; D29 &amp; IF(E29="yes"," NOT NULL", "") &amp; IF(LEN(F29) &gt; 0," DEFAULT " &amp; F29, "") &amp; ";"</f>
        <v>ALTER TABLE search_field_menu
ADD COLUMN  ;</v>
      </c>
    </row>
    <row r="30" spans="1:14" x14ac:dyDescent="0.2">
      <c r="A30" s="5">
        <v>3</v>
      </c>
      <c r="B30" s="6"/>
      <c r="C30" s="7"/>
      <c r="D30" s="9"/>
      <c r="E30" s="8"/>
      <c r="F30" s="8"/>
      <c r="G30" s="8"/>
      <c r="H30" s="9"/>
      <c r="J30" s="3" t="str">
        <f t="shared" si="2"/>
        <v>ALTER TABLE search_field_menu
ADD COLUMN  ;</v>
      </c>
    </row>
    <row r="31" spans="1:14" x14ac:dyDescent="0.2">
      <c r="A31" s="5">
        <v>4</v>
      </c>
      <c r="B31" s="6"/>
      <c r="C31" s="7"/>
      <c r="D31" s="9"/>
      <c r="E31" s="8"/>
      <c r="F31" s="8"/>
      <c r="G31" s="8"/>
      <c r="H31" s="9"/>
      <c r="J31" s="3" t="str">
        <f t="shared" si="2"/>
        <v>ALTER TABLE search_field_menu
ADD COLUMN  ;</v>
      </c>
    </row>
  </sheetData>
  <mergeCells count="7">
    <mergeCell ref="A26:H26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988D-474E-5743-8185-18CA23DAB478}">
  <dimension ref="A1:N50"/>
  <sheetViews>
    <sheetView tabSelected="1" topLeftCell="D8" zoomScaleNormal="100" workbookViewId="0">
      <selection activeCell="O24" sqref="O24"/>
    </sheetView>
  </sheetViews>
  <sheetFormatPr baseColWidth="10" defaultRowHeight="16" x14ac:dyDescent="0.2"/>
  <cols>
    <col min="1" max="1" width="5.5" style="3" customWidth="1"/>
    <col min="2" max="2" width="18.66406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8.5" style="3" customWidth="1"/>
    <col min="7" max="7" width="13.83203125" style="3" customWidth="1"/>
    <col min="8" max="8" width="58.6640625" style="3" customWidth="1"/>
    <col min="9" max="16384" width="10.83203125" style="3"/>
  </cols>
  <sheetData>
    <row r="1" spans="1:14" x14ac:dyDescent="0.2">
      <c r="N1" s="3" t="s">
        <v>158</v>
      </c>
    </row>
    <row r="2" spans="1:14" x14ac:dyDescent="0.2">
      <c r="B2" s="15"/>
      <c r="N2" s="3" t="s">
        <v>130</v>
      </c>
    </row>
    <row r="3" spans="1:14" x14ac:dyDescent="0.2">
      <c r="N3" s="3" t="s">
        <v>131</v>
      </c>
    </row>
    <row r="4" spans="1:14" x14ac:dyDescent="0.2">
      <c r="N4" s="3" t="s">
        <v>155</v>
      </c>
    </row>
    <row r="6" spans="1:14" x14ac:dyDescent="0.2">
      <c r="N6" s="15" t="s">
        <v>156</v>
      </c>
    </row>
    <row r="7" spans="1:14" x14ac:dyDescent="0.2">
      <c r="A7" s="21" t="s">
        <v>0</v>
      </c>
      <c r="B7" s="21"/>
      <c r="C7" s="22" t="s">
        <v>249</v>
      </c>
      <c r="D7" s="22"/>
      <c r="E7" s="12" t="s">
        <v>1</v>
      </c>
      <c r="F7" s="22" t="s">
        <v>56</v>
      </c>
      <c r="G7" s="22"/>
      <c r="H7" s="22"/>
      <c r="I7" s="2"/>
      <c r="J7" s="2"/>
      <c r="K7" s="2"/>
      <c r="L7" s="2"/>
      <c r="M7" s="2"/>
      <c r="N7" s="3" t="str">
        <f>"@Data"</f>
        <v>@Data</v>
      </c>
    </row>
    <row r="8" spans="1:14" x14ac:dyDescent="0.2">
      <c r="A8" s="21" t="s">
        <v>2</v>
      </c>
      <c r="B8" s="21"/>
      <c r="C8" s="23" t="s">
        <v>258</v>
      </c>
      <c r="D8" s="23"/>
      <c r="E8" s="12" t="s">
        <v>3</v>
      </c>
      <c r="F8" s="24" t="s">
        <v>259</v>
      </c>
      <c r="G8" s="24"/>
      <c r="H8" s="25"/>
      <c r="I8" s="2"/>
      <c r="J8" s="1" t="str">
        <f xml:space="preserve"> "drop table if exists " &amp; C8 &amp; ";"</f>
        <v>drop table if exists part_notification;</v>
      </c>
      <c r="K8" s="1"/>
      <c r="L8" s="2"/>
      <c r="M8" s="2"/>
      <c r="N8" s="2" t="str">
        <f>"@Table"</f>
        <v>@Table</v>
      </c>
    </row>
    <row r="9" spans="1:14" x14ac:dyDescent="0.2">
      <c r="A9" s="4"/>
      <c r="B9" s="2"/>
      <c r="C9" s="2"/>
      <c r="D9" s="2"/>
      <c r="E9" s="2"/>
      <c r="F9" s="2"/>
      <c r="G9" s="2"/>
      <c r="H9" s="2"/>
      <c r="I9" s="2"/>
      <c r="J9" s="1" t="str">
        <f xml:space="preserve"> "create table " &amp; C8</f>
        <v>create table part_notification</v>
      </c>
      <c r="K9" s="1"/>
      <c r="L9" s="2"/>
      <c r="M9" s="2"/>
      <c r="N9" s="2" t="str">
        <f>"public class " &amp; PROPER(LEFT($C$8)) &amp; MID(SUBSTITUTE(PROPER($C$8),"_",""),2,LEN($C$8)) &amp; " extends GenericEntity {"</f>
        <v>public class PartNotification extends GenericEntity {</v>
      </c>
    </row>
    <row r="10" spans="1:14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8" t="s">
        <v>191</v>
      </c>
      <c r="H10" s="13" t="s">
        <v>38</v>
      </c>
      <c r="I10" s="2"/>
      <c r="J10" s="1" t="s">
        <v>6</v>
      </c>
      <c r="K10" s="1"/>
      <c r="L10" s="2"/>
      <c r="M10" s="2"/>
      <c r="N10" s="2"/>
    </row>
    <row r="11" spans="1:14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8"/>
      <c r="H11" s="9"/>
      <c r="I11" s="2"/>
      <c r="J11" s="1" t="str">
        <f t="shared" ref="J11:J33" si="0">"    " &amp; C11 &amp; " " &amp; D11 &amp; IF(E11="yes"," NOT NULL", "") &amp; IF(LEN(F11) &gt; 0," DEFAULT " &amp; F11, "") &amp; ","</f>
        <v xml:space="preserve">    id bigint NOT NULL DEFAULT id_generator(),</v>
      </c>
      <c r="K11" s="1"/>
      <c r="L11" s="2"/>
      <c r="M11" s="2"/>
      <c r="N11" s="2"/>
    </row>
    <row r="12" spans="1:14" x14ac:dyDescent="0.2">
      <c r="A12" s="5">
        <v>2</v>
      </c>
      <c r="B12" s="6"/>
      <c r="C12" s="7" t="s">
        <v>251</v>
      </c>
      <c r="D12" s="9" t="s">
        <v>9</v>
      </c>
      <c r="E12" s="17"/>
      <c r="F12" s="17"/>
      <c r="G12" s="8"/>
      <c r="H12" s="9"/>
      <c r="I12" s="2"/>
      <c r="J12" s="1" t="str">
        <f>"    " &amp; C12 &amp; " " &amp; D12 &amp; IF(E12="yes"," NOT NULL", "") &amp; IF(LEN(F12) &gt; 0," DEFAULT " &amp; F12, "") &amp; ","</f>
        <v xml:space="preserve">    from_human_id bigint,</v>
      </c>
      <c r="K12" s="1"/>
      <c r="L12" s="2"/>
      <c r="M12" s="2"/>
      <c r="N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fromHumanId;</v>
      </c>
    </row>
    <row r="13" spans="1:14" x14ac:dyDescent="0.2">
      <c r="A13" s="5">
        <v>3</v>
      </c>
      <c r="B13" s="6"/>
      <c r="C13" s="7" t="s">
        <v>252</v>
      </c>
      <c r="D13" s="9" t="s">
        <v>9</v>
      </c>
      <c r="E13" s="17"/>
      <c r="F13" s="17"/>
      <c r="G13" s="8"/>
      <c r="H13" s="9"/>
      <c r="I13" s="2"/>
      <c r="J13" s="1" t="str">
        <f t="shared" ref="J13:J27" si="1">"    " &amp; C13 &amp; " " &amp; D13 &amp; IF(E13="yes"," NOT NULL", "") &amp; IF(LEN(F13) &gt; 0," DEFAULT " &amp; F13, "") &amp; ","</f>
        <v xml:space="preserve">    to_human_id bigint,</v>
      </c>
      <c r="K13" s="1"/>
      <c r="L13" s="2"/>
      <c r="M13" s="2"/>
      <c r="N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toHumanId;</v>
      </c>
    </row>
    <row r="14" spans="1:14" x14ac:dyDescent="0.2">
      <c r="A14" s="5">
        <v>4</v>
      </c>
      <c r="B14" s="6"/>
      <c r="C14" s="7" t="s">
        <v>253</v>
      </c>
      <c r="D14" s="9" t="s">
        <v>9</v>
      </c>
      <c r="E14" s="17"/>
      <c r="F14" s="17"/>
      <c r="G14" s="8"/>
      <c r="H14" s="9"/>
      <c r="I14" s="2"/>
      <c r="J14" s="1" t="str">
        <f t="shared" si="1"/>
        <v xml:space="preserve">    from_group_id bigint,</v>
      </c>
      <c r="K14" s="1"/>
      <c r="L14" s="2"/>
      <c r="M14" s="2"/>
      <c r="N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Long fromGroupId;</v>
      </c>
    </row>
    <row r="15" spans="1:14" x14ac:dyDescent="0.2">
      <c r="A15" s="5">
        <v>5</v>
      </c>
      <c r="B15" s="6"/>
      <c r="C15" s="7" t="s">
        <v>254</v>
      </c>
      <c r="D15" s="9" t="s">
        <v>9</v>
      </c>
      <c r="E15" s="17"/>
      <c r="F15" s="17"/>
      <c r="G15" s="8"/>
      <c r="H15" s="9"/>
      <c r="I15" s="2"/>
      <c r="J15" s="1" t="str">
        <f t="shared" si="1"/>
        <v xml:space="preserve">    to_group_id bigint,</v>
      </c>
      <c r="K15" s="1"/>
      <c r="L15" s="2"/>
      <c r="M15" s="2"/>
      <c r="N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toGroupId;</v>
      </c>
    </row>
    <row r="16" spans="1:14" x14ac:dyDescent="0.2">
      <c r="A16" s="5">
        <v>6</v>
      </c>
      <c r="B16" s="6"/>
      <c r="C16" s="7" t="s">
        <v>176</v>
      </c>
      <c r="D16" s="9" t="s">
        <v>177</v>
      </c>
      <c r="E16" s="17"/>
      <c r="F16" s="17"/>
      <c r="G16" s="8"/>
      <c r="H16" s="9"/>
      <c r="I16" s="2"/>
      <c r="J16" s="1" t="str">
        <f t="shared" si="1"/>
        <v xml:space="preserve">    menu_path text,</v>
      </c>
      <c r="K16" s="1"/>
      <c r="L16" s="2"/>
      <c r="M16" s="2"/>
      <c r="N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menuPath;</v>
      </c>
    </row>
    <row r="17" spans="1:14" x14ac:dyDescent="0.2">
      <c r="A17" s="5">
        <v>7</v>
      </c>
      <c r="B17" s="6"/>
      <c r="C17" s="7" t="s">
        <v>255</v>
      </c>
      <c r="D17" s="9" t="s">
        <v>9</v>
      </c>
      <c r="E17" s="17"/>
      <c r="F17" s="17"/>
      <c r="G17" s="8"/>
      <c r="H17" s="9"/>
      <c r="I17" s="2"/>
      <c r="J17" s="1" t="str">
        <f t="shared" si="1"/>
        <v xml:space="preserve">    department_id bigint,</v>
      </c>
      <c r="K17" s="1"/>
      <c r="L17" s="2"/>
      <c r="M17" s="2"/>
      <c r="N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Long departmentId;</v>
      </c>
    </row>
    <row r="18" spans="1:14" x14ac:dyDescent="0.2">
      <c r="A18" s="5">
        <v>8</v>
      </c>
      <c r="B18" s="6"/>
      <c r="C18" s="7" t="s">
        <v>256</v>
      </c>
      <c r="D18" s="9" t="s">
        <v>9</v>
      </c>
      <c r="E18" s="17"/>
      <c r="F18" s="17"/>
      <c r="G18" s="8"/>
      <c r="H18" s="9"/>
      <c r="I18" s="2"/>
      <c r="J18" s="1" t="str">
        <f t="shared" si="1"/>
        <v xml:space="preserve">    target_id bigint,</v>
      </c>
      <c r="K18" s="1"/>
      <c r="L18" s="2"/>
      <c r="M18" s="2"/>
      <c r="N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Long targetId;</v>
      </c>
    </row>
    <row r="19" spans="1:14" x14ac:dyDescent="0.2">
      <c r="A19" s="5"/>
      <c r="B19" s="6"/>
      <c r="C19" s="7" t="s">
        <v>277</v>
      </c>
      <c r="D19" s="9" t="s">
        <v>177</v>
      </c>
      <c r="E19" s="17"/>
      <c r="F19" s="17"/>
      <c r="G19" s="8"/>
      <c r="H19" s="9" t="s">
        <v>278</v>
      </c>
      <c r="I19" s="2"/>
      <c r="J19" s="1" t="str">
        <f t="shared" si="1"/>
        <v xml:space="preserve">    message_type text,</v>
      </c>
      <c r="K19" s="1"/>
      <c r="L19" s="2"/>
      <c r="M19" s="2"/>
      <c r="N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String messageType;</v>
      </c>
    </row>
    <row r="20" spans="1:14" x14ac:dyDescent="0.2">
      <c r="A20" s="5">
        <v>9</v>
      </c>
      <c r="B20" s="6"/>
      <c r="C20" s="7" t="s">
        <v>139</v>
      </c>
      <c r="D20" s="9" t="s">
        <v>177</v>
      </c>
      <c r="E20" s="17"/>
      <c r="F20" s="17" t="s">
        <v>263</v>
      </c>
      <c r="G20" s="8"/>
      <c r="H20" s="9" t="s">
        <v>265</v>
      </c>
      <c r="I20" s="2"/>
      <c r="J20" s="1" t="str">
        <f t="shared" si="1"/>
        <v xml:space="preserve">    type text DEFAULT 'CHAT',</v>
      </c>
      <c r="K20" s="1"/>
      <c r="L20" s="2"/>
      <c r="M20" s="2"/>
      <c r="N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String type = 'CHAT';</v>
      </c>
    </row>
    <row r="21" spans="1:14" x14ac:dyDescent="0.2">
      <c r="A21" s="5">
        <v>10</v>
      </c>
      <c r="B21" s="6"/>
      <c r="C21" s="7" t="s">
        <v>231</v>
      </c>
      <c r="D21" s="9" t="s">
        <v>177</v>
      </c>
      <c r="E21" s="17"/>
      <c r="F21" s="17"/>
      <c r="G21" s="8"/>
      <c r="H21" s="9"/>
      <c r="I21" s="2"/>
      <c r="J21" s="1" t="str">
        <f t="shared" si="1"/>
        <v xml:space="preserve">    title text,</v>
      </c>
      <c r="K21" s="1"/>
      <c r="L21" s="2"/>
      <c r="M21" s="2"/>
      <c r="N21" s="2" t="str">
        <f>"    private "&amp; VLOOKUP($D21, '[1]Post-Java'!$A$2:$B$19, 2, FALSE) &amp;" "&amp;LOWER(LEFT($C21))&amp;MID(SUBSTITUTE(PROPER($C21),"_",""),2,LEN($C21))&amp;IF(AND(LEN($F21)&gt;0, $C21&lt;&gt;"id")," = " &amp; $F21,"")&amp;";"</f>
        <v xml:space="preserve">    private String title;</v>
      </c>
    </row>
    <row r="22" spans="1:14" x14ac:dyDescent="0.2">
      <c r="A22" s="5">
        <v>11</v>
      </c>
      <c r="B22" s="6"/>
      <c r="C22" s="7" t="s">
        <v>257</v>
      </c>
      <c r="D22" s="9" t="s">
        <v>153</v>
      </c>
      <c r="E22" s="17"/>
      <c r="F22" s="17" t="s">
        <v>161</v>
      </c>
      <c r="G22" s="8"/>
      <c r="H22" s="9"/>
      <c r="I22" s="2"/>
      <c r="J22" s="1" t="str">
        <f t="shared" si="1"/>
        <v xml:space="preserve">    is_read boolean DEFAULT false,</v>
      </c>
      <c r="K22" s="1"/>
      <c r="L22" s="2"/>
      <c r="M22" s="2"/>
      <c r="N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Boolean isRead = false;</v>
      </c>
    </row>
    <row r="23" spans="1:14" x14ac:dyDescent="0.2">
      <c r="A23" s="5">
        <v>12</v>
      </c>
      <c r="B23" s="6"/>
      <c r="C23" s="7" t="s">
        <v>268</v>
      </c>
      <c r="D23" s="9" t="s">
        <v>153</v>
      </c>
      <c r="E23" s="17"/>
      <c r="F23" s="17" t="s">
        <v>161</v>
      </c>
      <c r="G23" s="8"/>
      <c r="H23" s="9"/>
      <c r="I23" s="2"/>
      <c r="J23" s="1" t="str">
        <f t="shared" si="1"/>
        <v xml:space="preserve">    is_fininshed boolean DEFAULT false,</v>
      </c>
      <c r="K23" s="1"/>
      <c r="L23" s="2"/>
      <c r="M23" s="2"/>
      <c r="N23" s="2" t="str">
        <f>"    private "&amp; VLOOKUP($D23, '[1]Post-Java'!$A$2:$B$19, 2, FALSE) &amp;" "&amp;LOWER(LEFT($C23))&amp;MID(SUBSTITUTE(PROPER($C23),"_",""),2,LEN($C23))&amp;IF(AND(LEN($F23)&gt;0, $C23&lt;&gt;"id")," = " &amp; $F23,"")&amp;";"</f>
        <v xml:space="preserve">    private Boolean isFininshed = false;</v>
      </c>
    </row>
    <row r="24" spans="1:14" x14ac:dyDescent="0.2">
      <c r="A24" s="5">
        <v>13</v>
      </c>
      <c r="B24" s="6"/>
      <c r="C24" s="7" t="s">
        <v>264</v>
      </c>
      <c r="D24" s="9" t="s">
        <v>177</v>
      </c>
      <c r="E24" s="17"/>
      <c r="F24" s="17"/>
      <c r="G24" s="8"/>
      <c r="H24" s="9"/>
      <c r="I24" s="2"/>
      <c r="J24" s="1" t="str">
        <f t="shared" si="1"/>
        <v xml:space="preserve">    full_text_search text,</v>
      </c>
      <c r="K24" s="1"/>
      <c r="L24" s="2"/>
      <c r="M24" s="2"/>
      <c r="N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String fullTextSearch;</v>
      </c>
    </row>
    <row r="25" spans="1:14" x14ac:dyDescent="0.2">
      <c r="A25" s="5">
        <v>14</v>
      </c>
      <c r="B25" s="6"/>
      <c r="C25" s="7" t="s">
        <v>266</v>
      </c>
      <c r="D25" s="9" t="s">
        <v>153</v>
      </c>
      <c r="E25" s="17"/>
      <c r="F25" s="17" t="b">
        <v>0</v>
      </c>
      <c r="G25" s="8"/>
      <c r="H25" s="9"/>
      <c r="I25" s="2"/>
      <c r="J25" s="1" t="str">
        <f t="shared" si="1"/>
        <v xml:space="preserve">    is_cancel boolean DEFAULT FALSE,</v>
      </c>
      <c r="K25" s="1"/>
      <c r="L25" s="2"/>
      <c r="M25" s="2"/>
      <c r="N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Boolean isCancel = FALSE;</v>
      </c>
    </row>
    <row r="26" spans="1:14" x14ac:dyDescent="0.2">
      <c r="A26" s="5">
        <v>15</v>
      </c>
      <c r="B26" s="6"/>
      <c r="C26" s="7" t="s">
        <v>250</v>
      </c>
      <c r="D26" s="9" t="s">
        <v>9</v>
      </c>
      <c r="E26" s="17"/>
      <c r="F26" s="17"/>
      <c r="G26" s="8"/>
      <c r="H26" s="9"/>
      <c r="I26" s="2"/>
      <c r="J26" s="1" t="str">
        <f t="shared" si="1"/>
        <v xml:space="preserve">    access_date bigint,</v>
      </c>
      <c r="K26" s="1"/>
      <c r="L26" s="2"/>
      <c r="M26" s="2"/>
      <c r="N26" s="2"/>
    </row>
    <row r="27" spans="1:14" x14ac:dyDescent="0.2">
      <c r="A27" s="5">
        <v>16</v>
      </c>
      <c r="B27" s="6" t="s">
        <v>19</v>
      </c>
      <c r="C27" s="7" t="s">
        <v>20</v>
      </c>
      <c r="D27" s="9" t="s">
        <v>153</v>
      </c>
      <c r="E27" s="8"/>
      <c r="F27" s="17" t="s">
        <v>161</v>
      </c>
      <c r="G27" s="17"/>
      <c r="H27" s="9" t="s">
        <v>154</v>
      </c>
      <c r="I27" s="2"/>
      <c r="J27" s="1" t="str">
        <f t="shared" si="1"/>
        <v xml:space="preserve">    disabled boolean DEFAULT false,</v>
      </c>
      <c r="K27" s="1"/>
      <c r="L27" s="2"/>
      <c r="M27" s="2"/>
      <c r="N27" s="2"/>
    </row>
    <row r="28" spans="1:14" x14ac:dyDescent="0.2">
      <c r="A28" s="5">
        <v>17</v>
      </c>
      <c r="B28" s="6" t="s">
        <v>40</v>
      </c>
      <c r="C28" s="7" t="s">
        <v>21</v>
      </c>
      <c r="D28" s="9" t="s">
        <v>9</v>
      </c>
      <c r="E28" s="8"/>
      <c r="F28" s="8"/>
      <c r="G28" s="8"/>
      <c r="H28" s="9"/>
      <c r="I28" s="2"/>
      <c r="J28" s="1" t="str">
        <f t="shared" si="0"/>
        <v xml:space="preserve">    created_by bigint,</v>
      </c>
      <c r="K28" s="1"/>
      <c r="L28" s="2"/>
      <c r="M28" s="2"/>
      <c r="N28" s="2"/>
    </row>
    <row r="29" spans="1:14" x14ac:dyDescent="0.2">
      <c r="A29" s="5">
        <v>18</v>
      </c>
      <c r="B29" s="6" t="s">
        <v>22</v>
      </c>
      <c r="C29" s="7" t="s">
        <v>23</v>
      </c>
      <c r="D29" s="9" t="s">
        <v>9</v>
      </c>
      <c r="E29" s="8"/>
      <c r="F29" s="8"/>
      <c r="G29" s="8"/>
      <c r="H29" s="9"/>
      <c r="I29" s="2"/>
      <c r="J29" s="1" t="str">
        <f t="shared" si="0"/>
        <v xml:space="preserve">    created_date bigint,</v>
      </c>
      <c r="K29" s="1"/>
      <c r="L29" s="2"/>
      <c r="M29" s="2"/>
      <c r="N29" s="2"/>
    </row>
    <row r="30" spans="1:14" x14ac:dyDescent="0.2">
      <c r="A30" s="5">
        <v>19</v>
      </c>
      <c r="B30" s="6" t="s">
        <v>41</v>
      </c>
      <c r="C30" s="7" t="s">
        <v>24</v>
      </c>
      <c r="D30" s="9" t="s">
        <v>9</v>
      </c>
      <c r="E30" s="8"/>
      <c r="F30" s="8"/>
      <c r="G30" s="8"/>
      <c r="H30" s="9"/>
      <c r="I30" s="2"/>
      <c r="J30" s="1" t="str">
        <f t="shared" si="0"/>
        <v xml:space="preserve">    updated_by bigint,</v>
      </c>
      <c r="K30" s="1"/>
      <c r="L30" s="2"/>
      <c r="M30" s="2"/>
      <c r="N30" s="2"/>
    </row>
    <row r="31" spans="1:14" x14ac:dyDescent="0.2">
      <c r="A31" s="5">
        <v>20</v>
      </c>
      <c r="B31" s="6" t="s">
        <v>3</v>
      </c>
      <c r="C31" s="7" t="s">
        <v>25</v>
      </c>
      <c r="D31" s="9" t="s">
        <v>9</v>
      </c>
      <c r="E31" s="8"/>
      <c r="F31" s="8"/>
      <c r="G31" s="8"/>
      <c r="H31" s="9"/>
      <c r="I31" s="2"/>
      <c r="J31" s="1" t="str">
        <f t="shared" si="0"/>
        <v xml:space="preserve">    updated_date bigint,</v>
      </c>
      <c r="K31" s="1"/>
      <c r="L31" s="2"/>
      <c r="M31" s="2"/>
      <c r="N31" s="2"/>
    </row>
    <row r="32" spans="1:14" x14ac:dyDescent="0.2">
      <c r="A32" s="5">
        <v>21</v>
      </c>
      <c r="B32" s="6" t="s">
        <v>42</v>
      </c>
      <c r="C32" s="7" t="s">
        <v>26</v>
      </c>
      <c r="D32" s="9" t="s">
        <v>9</v>
      </c>
      <c r="E32" s="8"/>
      <c r="F32" s="8"/>
      <c r="G32" s="8"/>
      <c r="H32" s="9"/>
      <c r="I32" s="2"/>
      <c r="J32" s="1" t="str">
        <f t="shared" si="0"/>
        <v xml:space="preserve">    deleted_by bigint,</v>
      </c>
      <c r="K32" s="1"/>
      <c r="L32" s="2"/>
      <c r="M32" s="2"/>
      <c r="N32" s="2" t="s">
        <v>128</v>
      </c>
    </row>
    <row r="33" spans="1:14" x14ac:dyDescent="0.2">
      <c r="A33" s="5">
        <v>22</v>
      </c>
      <c r="B33" s="6" t="s">
        <v>27</v>
      </c>
      <c r="C33" s="7" t="s">
        <v>28</v>
      </c>
      <c r="D33" s="9" t="s">
        <v>9</v>
      </c>
      <c r="E33" s="8"/>
      <c r="F33" s="8"/>
      <c r="G33" s="8"/>
      <c r="H33" s="9"/>
      <c r="I33" s="2"/>
      <c r="J33" s="1" t="str">
        <f t="shared" si="0"/>
        <v xml:space="preserve">    deleted_date bigint,</v>
      </c>
      <c r="K33" s="1"/>
      <c r="L33" s="2"/>
      <c r="M33" s="2"/>
      <c r="N33" s="2"/>
    </row>
    <row r="34" spans="1:14" x14ac:dyDescent="0.2">
      <c r="A34" s="5">
        <v>23</v>
      </c>
      <c r="B34" s="6" t="s">
        <v>29</v>
      </c>
      <c r="C34" s="7" t="s">
        <v>30</v>
      </c>
      <c r="D34" s="9" t="s">
        <v>31</v>
      </c>
      <c r="E34" s="8"/>
      <c r="F34" s="8">
        <v>1</v>
      </c>
      <c r="G34" s="8"/>
      <c r="H34" s="9"/>
      <c r="I34" s="2"/>
      <c r="J34" s="1" t="str">
        <f>"    " &amp; C34 &amp; " " &amp; D34 &amp; IF(E34="yes"," NOT NULL", "") &amp; IF(LEN(F34) &gt; 0," DEFAULT " &amp; F34, "")</f>
        <v xml:space="preserve">    version integer DEFAULT 1</v>
      </c>
      <c r="K34" s="1"/>
      <c r="L34" s="2"/>
      <c r="M34" s="2"/>
    </row>
    <row r="35" spans="1:14" x14ac:dyDescent="0.2">
      <c r="A35" s="2"/>
      <c r="B35" s="2"/>
      <c r="C35" s="2"/>
      <c r="D35" s="2"/>
      <c r="E35" s="2"/>
      <c r="F35" s="2"/>
      <c r="G35" s="2" t="str">
        <f>_xlfn.TEXTJOIN(",",,G11:G34)</f>
        <v/>
      </c>
      <c r="H35" s="2"/>
      <c r="I35" s="2"/>
      <c r="J35" s="1" t="str">
        <f>IF(LEN($G35)&gt;0, "    unique (" &amp; $G35 &amp; "),","")</f>
        <v/>
      </c>
      <c r="K35" s="1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1" t="s">
        <v>267</v>
      </c>
      <c r="K36" s="1"/>
      <c r="L36" s="2"/>
      <c r="M36" s="2"/>
      <c r="N36" s="2"/>
    </row>
    <row r="37" spans="1:14" ht="20" x14ac:dyDescent="0.2">
      <c r="A37" s="20" t="s">
        <v>260</v>
      </c>
      <c r="B37" s="20"/>
      <c r="C37" s="20"/>
      <c r="D37" s="20"/>
      <c r="E37" s="20"/>
      <c r="F37" s="20"/>
      <c r="G37" s="20"/>
      <c r="H37" s="20"/>
      <c r="I37" s="2"/>
      <c r="J37" s="1"/>
      <c r="K37" s="1"/>
      <c r="L37" s="2"/>
      <c r="M37" s="2"/>
      <c r="N37" s="2"/>
    </row>
    <row r="38" spans="1:14" x14ac:dyDescent="0.2">
      <c r="A38" s="10" t="s">
        <v>34</v>
      </c>
      <c r="B38" s="11"/>
      <c r="C38" s="11" t="s">
        <v>36</v>
      </c>
      <c r="D38" s="11" t="s">
        <v>261</v>
      </c>
      <c r="E38" s="11"/>
      <c r="F38" s="11"/>
      <c r="G38" s="18"/>
      <c r="H38" s="13" t="s">
        <v>38</v>
      </c>
      <c r="N38" s="2"/>
    </row>
    <row r="39" spans="1:14" x14ac:dyDescent="0.2">
      <c r="A39" s="5">
        <v>1</v>
      </c>
      <c r="B39" s="6"/>
      <c r="C39" s="7" t="s">
        <v>23</v>
      </c>
      <c r="D39" s="9" t="s">
        <v>262</v>
      </c>
      <c r="E39" s="8"/>
      <c r="F39" s="8"/>
      <c r="G39" s="8"/>
      <c r="H39" s="9"/>
      <c r="J39" s="3" t="str">
        <f>"CREATE INDEX " &amp; $C$8 &amp; "_idx_" &amp; $C39 &amp; " ON " &amp; $C$8 &amp; "(" &amp; $C39 &amp; " "  &amp; $D39 &amp; ");"</f>
        <v>CREATE INDEX part_notification_idx_created_date ON part_notification(created_date DESC NULLS LAST);</v>
      </c>
      <c r="N39" s="2"/>
    </row>
    <row r="40" spans="1:14" x14ac:dyDescent="0.2">
      <c r="A40" s="5">
        <v>2</v>
      </c>
      <c r="B40" s="6"/>
      <c r="C40" s="7"/>
      <c r="D40" s="9"/>
      <c r="E40" s="8"/>
      <c r="F40" s="8"/>
      <c r="G40" s="8"/>
      <c r="H40" s="9"/>
    </row>
    <row r="41" spans="1:14" x14ac:dyDescent="0.2">
      <c r="A41" s="5">
        <v>3</v>
      </c>
      <c r="B41" s="6"/>
      <c r="C41" s="7"/>
      <c r="D41" s="9"/>
      <c r="E41" s="8"/>
      <c r="F41" s="8"/>
      <c r="G41" s="8"/>
      <c r="H41" s="9"/>
    </row>
    <row r="42" spans="1:14" x14ac:dyDescent="0.2">
      <c r="A42" s="5">
        <v>4</v>
      </c>
      <c r="B42" s="6"/>
      <c r="C42" s="7"/>
      <c r="D42" s="9"/>
      <c r="E42" s="8"/>
      <c r="F42" s="8"/>
      <c r="G42" s="8"/>
      <c r="H42" s="9"/>
    </row>
    <row r="45" spans="1:14" ht="20" x14ac:dyDescent="0.2">
      <c r="A45" s="20" t="s">
        <v>81</v>
      </c>
      <c r="B45" s="20"/>
      <c r="C45" s="20"/>
      <c r="D45" s="20"/>
      <c r="E45" s="20"/>
      <c r="F45" s="20"/>
      <c r="G45" s="20"/>
      <c r="H45" s="20"/>
      <c r="I45" s="2"/>
      <c r="J45" s="1"/>
      <c r="K45" s="1"/>
      <c r="L45" s="2"/>
      <c r="M45" s="2"/>
    </row>
    <row r="46" spans="1:14" x14ac:dyDescent="0.2">
      <c r="A46" s="10" t="s">
        <v>34</v>
      </c>
      <c r="B46" s="11" t="s">
        <v>35</v>
      </c>
      <c r="C46" s="11" t="s">
        <v>36</v>
      </c>
      <c r="D46" s="11" t="s">
        <v>33</v>
      </c>
      <c r="E46" s="11" t="s">
        <v>5</v>
      </c>
      <c r="F46" s="11" t="s">
        <v>37</v>
      </c>
      <c r="G46" s="18"/>
      <c r="H46" s="13" t="s">
        <v>38</v>
      </c>
    </row>
    <row r="47" spans="1:14" x14ac:dyDescent="0.2">
      <c r="A47" s="5">
        <v>1</v>
      </c>
      <c r="B47" s="6"/>
      <c r="C47" s="7" t="s">
        <v>250</v>
      </c>
      <c r="D47" s="9" t="s">
        <v>9</v>
      </c>
      <c r="E47" s="8"/>
      <c r="F47" s="8"/>
      <c r="G47" s="8"/>
      <c r="H47" s="9"/>
      <c r="J47" s="3" t="str">
        <f>"ALTER TABLE " &amp; $C$8 &amp; "
ADD COLUMN " &amp; C47 &amp; " " &amp; D47 &amp; IF(E47="yes"," NOT NULL", "") &amp; IF(LEN(F47) &gt; 0," DEFAULT " &amp; F47, "") &amp; ";"</f>
        <v>ALTER TABLE part_notification
ADD COLUMN access_date bigint;</v>
      </c>
    </row>
    <row r="48" spans="1:14" x14ac:dyDescent="0.2">
      <c r="A48" s="5">
        <v>2</v>
      </c>
      <c r="B48" s="6"/>
      <c r="C48" s="7"/>
      <c r="D48" s="9"/>
      <c r="E48" s="8"/>
      <c r="F48" s="8"/>
      <c r="G48" s="8"/>
      <c r="H48" s="9"/>
      <c r="J48" s="3" t="str">
        <f t="shared" ref="J48:J50" si="2">"ALTER TABLE " &amp; $C$8 &amp; "
ADD COLUMN " &amp; C48 &amp; " " &amp; D48 &amp; IF(E48="yes"," NOT NULL", "") &amp; IF(LEN(F48) &gt; 0," DEFAULT " &amp; F48, "") &amp; ";"</f>
        <v>ALTER TABLE part_notification
ADD COLUMN  ;</v>
      </c>
    </row>
    <row r="49" spans="1:10" x14ac:dyDescent="0.2">
      <c r="A49" s="5">
        <v>3</v>
      </c>
      <c r="B49" s="6"/>
      <c r="C49" s="7"/>
      <c r="D49" s="9"/>
      <c r="E49" s="8"/>
      <c r="F49" s="8"/>
      <c r="G49" s="8"/>
      <c r="H49" s="9"/>
      <c r="J49" s="3" t="str">
        <f t="shared" si="2"/>
        <v>ALTER TABLE part_notification
ADD COLUMN  ;</v>
      </c>
    </row>
    <row r="50" spans="1:10" x14ac:dyDescent="0.2">
      <c r="A50" s="5">
        <v>4</v>
      </c>
      <c r="B50" s="6"/>
      <c r="C50" s="7"/>
      <c r="D50" s="9"/>
      <c r="E50" s="8"/>
      <c r="F50" s="8"/>
      <c r="G50" s="8"/>
      <c r="H50" s="9"/>
      <c r="J50" s="3" t="str">
        <f t="shared" si="2"/>
        <v>ALTER TABLE part_notification
ADD COLUMN  ;</v>
      </c>
    </row>
  </sheetData>
  <mergeCells count="8">
    <mergeCell ref="A37:H37"/>
    <mergeCell ref="A45:H45"/>
    <mergeCell ref="A7:B7"/>
    <mergeCell ref="C7:D7"/>
    <mergeCell ref="F7:H7"/>
    <mergeCell ref="A8:B8"/>
    <mergeCell ref="C8:D8"/>
    <mergeCell ref="F8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600D-F7F3-0542-AFC1-A4D74AFE6D69}">
  <dimension ref="A1:M47"/>
  <sheetViews>
    <sheetView topLeftCell="A3" zoomScaleNormal="100" workbookViewId="0">
      <selection activeCell="C23" sqref="C2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27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58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60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human_or_org;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human_or_org</v>
      </c>
      <c r="J9" s="1"/>
      <c r="K9" s="2"/>
      <c r="L9" s="2"/>
      <c r="M9" s="2" t="str">
        <f>"public class " &amp; PROPER(LEFT($C$8)) &amp; MID(SUBSTITUTE(PROPER($C$8),"_",""),2,LEN($C$8)) &amp; " {"</f>
        <v>public class HumanOrOrg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F11,"")&amp;";"</f>
        <v xml:space="preserve">    private Long id;</v>
      </c>
    </row>
    <row r="12" spans="1:13" x14ac:dyDescent="0.2">
      <c r="A12" s="5">
        <v>2</v>
      </c>
      <c r="B12" s="6"/>
      <c r="C12" s="7" t="s">
        <v>152</v>
      </c>
      <c r="D12" s="9" t="s">
        <v>9</v>
      </c>
      <c r="E12" s="8"/>
      <c r="F12" s="8"/>
      <c r="G12" s="9"/>
      <c r="H12" s="2"/>
      <c r="I12" s="1" t="str">
        <f t="shared" ref="I12:I13" si="0">"    " &amp; C12 &amp; " " &amp; D12 &amp; IF(E12="yes"," NOT NULL", "") &amp; IF(LEN(F12) &gt; 0," DEFAULT " &amp; F12, "") &amp; ","</f>
        <v xml:space="preserve">    default_owner_org_id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F12,"")&amp;";"</f>
        <v xml:space="preserve">    private Long defaultOwnerOrgId;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F13,"")&amp;";"</f>
        <v xml:space="preserve">    private String code;</v>
      </c>
    </row>
    <row r="14" spans="1:13" x14ac:dyDescent="0.2">
      <c r="A14" s="5">
        <v>4</v>
      </c>
      <c r="B14" s="6" t="s">
        <v>69</v>
      </c>
      <c r="C14" s="7" t="s">
        <v>47</v>
      </c>
      <c r="D14" s="9" t="s">
        <v>14</v>
      </c>
      <c r="E14" s="8"/>
      <c r="F14" s="8"/>
      <c r="G14" s="9"/>
      <c r="H14" s="2"/>
      <c r="I14" s="1" t="str">
        <f t="shared" ref="I14:I40" si="1">"    " &amp; C14 &amp; " " &amp; D14 &amp; IF(E14="yes"," NOT NULL", "") &amp; IF(LEN(F14) &gt; 0," DEFAULT " &amp; F14, "") &amp; ","</f>
        <v xml:space="preserve">    last_name varchar(255),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F14,"")&amp;";"</f>
        <v xml:space="preserve">    private String lastName;</v>
      </c>
    </row>
    <row r="15" spans="1:13" x14ac:dyDescent="0.2">
      <c r="A15" s="5">
        <v>5</v>
      </c>
      <c r="B15" s="6" t="s">
        <v>4</v>
      </c>
      <c r="C15" s="7" t="s">
        <v>46</v>
      </c>
      <c r="D15" s="9" t="s">
        <v>14</v>
      </c>
      <c r="E15" s="8"/>
      <c r="F15" s="8"/>
      <c r="G15" s="9"/>
      <c r="H15" s="2"/>
      <c r="I15" s="1" t="str">
        <f t="shared" si="1"/>
        <v xml:space="preserve">    first_name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F15,"")&amp;";"</f>
        <v xml:space="preserve">    private String firstName;</v>
      </c>
    </row>
    <row r="16" spans="1:13" x14ac:dyDescent="0.2">
      <c r="A16" s="5">
        <v>6</v>
      </c>
      <c r="B16" s="6" t="s">
        <v>48</v>
      </c>
      <c r="C16" s="7" t="s">
        <v>13</v>
      </c>
      <c r="D16" s="9" t="s">
        <v>14</v>
      </c>
      <c r="E16" s="8"/>
      <c r="F16" s="8"/>
      <c r="G16" s="9" t="s">
        <v>59</v>
      </c>
      <c r="H16" s="2"/>
      <c r="I16" s="1" t="str">
        <f t="shared" si="1"/>
        <v xml:space="preserve">    name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F16,"")&amp;";"</f>
        <v xml:space="preserve">    private String name;</v>
      </c>
    </row>
    <row r="17" spans="1:13" x14ac:dyDescent="0.2">
      <c r="A17" s="5">
        <v>7</v>
      </c>
      <c r="B17" s="6" t="s">
        <v>15</v>
      </c>
      <c r="C17" s="7" t="s">
        <v>16</v>
      </c>
      <c r="D17" s="9" t="s">
        <v>14</v>
      </c>
      <c r="E17" s="8"/>
      <c r="F17" s="8"/>
      <c r="G17" s="9"/>
      <c r="H17" s="2"/>
      <c r="I17" s="1" t="str">
        <f t="shared" si="1"/>
        <v xml:space="preserve">    nick_name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F17,"")&amp;";"</f>
        <v xml:space="preserve">    private String nickName;</v>
      </c>
    </row>
    <row r="18" spans="1:13" x14ac:dyDescent="0.2">
      <c r="A18" s="5">
        <v>8</v>
      </c>
      <c r="B18" s="6" t="s">
        <v>70</v>
      </c>
      <c r="C18" s="7" t="s">
        <v>127</v>
      </c>
      <c r="D18" s="9" t="s">
        <v>14</v>
      </c>
      <c r="E18" s="8"/>
      <c r="F18" s="8"/>
      <c r="G18" s="9"/>
      <c r="H18" s="2"/>
      <c r="I18" s="1" t="str">
        <f t="shared" si="1"/>
        <v xml:space="preserve">    username varchar(255),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F18,"")&amp;";"</f>
        <v xml:space="preserve">    private String username;</v>
      </c>
    </row>
    <row r="19" spans="1:13" x14ac:dyDescent="0.2">
      <c r="A19" s="5">
        <v>9</v>
      </c>
      <c r="B19" s="6" t="s">
        <v>71</v>
      </c>
      <c r="C19" s="7" t="s">
        <v>61</v>
      </c>
      <c r="D19" s="9" t="s">
        <v>14</v>
      </c>
      <c r="E19" s="8"/>
      <c r="F19" s="8"/>
      <c r="G19" s="9"/>
      <c r="H19" s="2"/>
      <c r="I19" s="1" t="str">
        <f t="shared" si="1"/>
        <v xml:space="preserve">    password varchar(255),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F19,"")&amp;";"</f>
        <v xml:space="preserve">    private String password;</v>
      </c>
    </row>
    <row r="20" spans="1:13" x14ac:dyDescent="0.2">
      <c r="A20" s="5">
        <v>10</v>
      </c>
      <c r="B20" s="6"/>
      <c r="C20" s="7" t="s">
        <v>149</v>
      </c>
      <c r="D20" s="9" t="s">
        <v>14</v>
      </c>
      <c r="E20" s="8"/>
      <c r="F20" s="8"/>
      <c r="G20" s="9"/>
      <c r="H20" s="2"/>
      <c r="I20" s="1" t="str">
        <f t="shared" si="1"/>
        <v xml:space="preserve">    emai varchar(255),</v>
      </c>
      <c r="J20" s="1"/>
      <c r="K20" s="2"/>
      <c r="L20" s="2"/>
      <c r="M20" s="2" t="str">
        <f>"    private "&amp; VLOOKUP($D20, '[1]Post-Java'!$A$2:$B$19, 2, FALSE) &amp;" "&amp;LOWER(LEFT($C20))&amp;MID(SUBSTITUTE(PROPER($C20),"_",""),2,LEN($C20))&amp;IF(AND(LEN($F20)&gt;0, $C20&lt;&gt;"id")," = " &amp; F20,"")&amp;";"</f>
        <v xml:space="preserve">    private String emai;</v>
      </c>
    </row>
    <row r="21" spans="1:13" x14ac:dyDescent="0.2">
      <c r="A21" s="5"/>
      <c r="B21" s="6"/>
      <c r="C21" s="7" t="s">
        <v>192</v>
      </c>
      <c r="D21" s="9" t="s">
        <v>14</v>
      </c>
      <c r="E21" s="8"/>
      <c r="F21" s="8"/>
      <c r="G21" s="9"/>
      <c r="H21" s="2"/>
      <c r="I21" s="1" t="str">
        <f t="shared" si="1"/>
        <v xml:space="preserve">    font_icon varchar(255),</v>
      </c>
      <c r="J21" s="1"/>
      <c r="K21" s="2"/>
      <c r="L21" s="2"/>
      <c r="M21" s="2" t="str">
        <f>"    private "&amp; VLOOKUP($D21, '[1]Post-Java'!$A$2:$B$19, 2, FALSE) &amp;" "&amp;LOWER(LEFT($C21))&amp;MID(SUBSTITUTE(PROPER($C21),"_",""),2,LEN($C21))&amp;IF(AND(LEN($F21)&gt;0, $C21&lt;&gt;"id")," = " &amp; F21,"")&amp;";"</f>
        <v xml:space="preserve">    private String fontIcon;</v>
      </c>
    </row>
    <row r="22" spans="1:13" x14ac:dyDescent="0.2">
      <c r="A22" s="5"/>
      <c r="B22" s="6"/>
      <c r="C22" s="7" t="s">
        <v>194</v>
      </c>
      <c r="D22" s="9" t="s">
        <v>153</v>
      </c>
      <c r="E22" s="8"/>
      <c r="F22" s="8"/>
      <c r="G22" s="9"/>
      <c r="H22" s="2"/>
      <c r="I22" s="1" t="str">
        <f t="shared" si="1"/>
        <v xml:space="preserve">    use_font_icon boolean,</v>
      </c>
      <c r="J22" s="1"/>
      <c r="K22" s="2"/>
      <c r="L22" s="2"/>
      <c r="M22" s="2" t="str">
        <f>"    private "&amp; VLOOKUP($D22, '[1]Post-Java'!$A$2:$B$19, 2, FALSE) &amp;" "&amp;LOWER(LEFT($C22))&amp;MID(SUBSTITUTE(PROPER($C22),"_",""),2,LEN($C22))&amp;IF(AND(LEN($F22)&gt;0, $C22&lt;&gt;"id")," = " &amp; F22,"")&amp;";"</f>
        <v xml:space="preserve">    private Boolean useFontIcon;</v>
      </c>
    </row>
    <row r="23" spans="1:13" x14ac:dyDescent="0.2">
      <c r="A23" s="5"/>
      <c r="B23" s="6"/>
      <c r="C23" s="7" t="s">
        <v>193</v>
      </c>
      <c r="D23" s="9" t="s">
        <v>177</v>
      </c>
      <c r="E23" s="8"/>
      <c r="F23" s="8"/>
      <c r="G23" s="9"/>
      <c r="H23" s="2"/>
      <c r="I23" s="1" t="str">
        <f t="shared" si="1"/>
        <v xml:space="preserve">    icon_data text,</v>
      </c>
      <c r="J23" s="1"/>
      <c r="K23" s="2"/>
      <c r="L23" s="2"/>
      <c r="M23" s="2" t="str">
        <f>"    private "&amp; VLOOKUP($D23, '[1]Post-Java'!$A$2:$B$19, 2, FALSE) &amp;" "&amp;LOWER(LEFT($C23))&amp;MID(SUBSTITUTE(PROPER($C23),"_",""),2,LEN($C23))&amp;IF(AND(LEN($F23)&gt;0, $C23&lt;&gt;"id")," = " &amp; F23,"")&amp;";"</f>
        <v xml:space="preserve">    private String iconData;</v>
      </c>
    </row>
    <row r="24" spans="1:13" x14ac:dyDescent="0.2">
      <c r="A24" s="5">
        <v>11</v>
      </c>
      <c r="B24" s="6"/>
      <c r="C24" s="7" t="s">
        <v>150</v>
      </c>
      <c r="D24" s="9" t="s">
        <v>14</v>
      </c>
      <c r="E24" s="8"/>
      <c r="F24" s="8"/>
      <c r="G24" s="9"/>
      <c r="H24" s="2"/>
      <c r="I24" s="1" t="str">
        <f t="shared" si="1"/>
        <v xml:space="preserve">    reset_password_token varchar(255),</v>
      </c>
      <c r="J24" s="1"/>
      <c r="K24" s="2"/>
      <c r="L24" s="2"/>
      <c r="M24" s="2" t="str">
        <f>"    private "&amp; VLOOKUP($D24, '[1]Post-Java'!$A$2:$B$19, 2, FALSE) &amp;" "&amp;LOWER(LEFT($C24))&amp;MID(SUBSTITUTE(PROPER($C24),"_",""),2,LEN($C24))&amp;IF(AND(LEN($F24)&gt;0, $C24&lt;&gt;"id")," = " &amp; F24,"")&amp;";"</f>
        <v xml:space="preserve">    private String resetPasswordToken;</v>
      </c>
    </row>
    <row r="25" spans="1:13" x14ac:dyDescent="0.2">
      <c r="A25" s="5">
        <v>12</v>
      </c>
      <c r="B25" s="6"/>
      <c r="C25" s="7" t="s">
        <v>151</v>
      </c>
      <c r="D25" s="9" t="s">
        <v>9</v>
      </c>
      <c r="E25" s="8"/>
      <c r="F25" s="8"/>
      <c r="G25" s="9"/>
      <c r="H25" s="2"/>
      <c r="I25" s="1" t="str">
        <f t="shared" si="1"/>
        <v xml:space="preserve">    reset_password_time bigint,</v>
      </c>
      <c r="J25" s="1"/>
      <c r="K25" s="2"/>
      <c r="L25" s="2"/>
      <c r="M25" s="2" t="str">
        <f>"    private "&amp; VLOOKUP($D25, '[1]Post-Java'!$A$2:$B$19, 2, FALSE) &amp;" "&amp;LOWER(LEFT($C25))&amp;MID(SUBSTITUTE(PROPER($C25),"_",""),2,LEN($C25))&amp;IF(AND(LEN($F25)&gt;0, $C25&lt;&gt;"id")," = " &amp; F25,"")&amp;";"</f>
        <v xml:space="preserve">    private Long resetPasswordTime;</v>
      </c>
    </row>
    <row r="26" spans="1:13" x14ac:dyDescent="0.2">
      <c r="A26" s="5">
        <v>13</v>
      </c>
      <c r="B26" s="6" t="s">
        <v>72</v>
      </c>
      <c r="C26" s="7" t="s">
        <v>62</v>
      </c>
      <c r="D26" s="9" t="s">
        <v>9</v>
      </c>
      <c r="E26" s="8"/>
      <c r="F26" s="8"/>
      <c r="G26" s="9"/>
      <c r="H26" s="2"/>
      <c r="I26" s="1" t="str">
        <f t="shared" si="1"/>
        <v xml:space="preserve">    password_expired bigint,</v>
      </c>
      <c r="J26" s="1"/>
      <c r="K26" s="2"/>
      <c r="L26" s="2"/>
      <c r="M26" s="2" t="str">
        <f>"    private "&amp; VLOOKUP($D26, '[1]Post-Java'!$A$2:$B$19, 2, FALSE) &amp;" "&amp;LOWER(LEFT($C26))&amp;MID(SUBSTITUTE(PROPER($C26),"_",""),2,LEN($C26))&amp;IF(AND(LEN($F26)&gt;0, $C26&lt;&gt;"id")," = " &amp; F26,"")&amp;";"</f>
        <v xml:space="preserve">    private Long passwordExpired;</v>
      </c>
    </row>
    <row r="27" spans="1:13" x14ac:dyDescent="0.2">
      <c r="A27" s="5">
        <v>14</v>
      </c>
      <c r="B27" s="6" t="s">
        <v>80</v>
      </c>
      <c r="C27" s="7" t="s">
        <v>79</v>
      </c>
      <c r="D27" s="9" t="s">
        <v>153</v>
      </c>
      <c r="E27" s="8"/>
      <c r="F27" s="17" t="s">
        <v>165</v>
      </c>
      <c r="G27" s="9" t="s">
        <v>209</v>
      </c>
      <c r="H27" s="2"/>
      <c r="I27" s="1" t="str">
        <f t="shared" si="1"/>
        <v xml:space="preserve">    activated boolean DEFAULT true,</v>
      </c>
      <c r="J27" s="1"/>
      <c r="K27" s="2"/>
      <c r="L27" s="2"/>
      <c r="M27" s="2" t="str">
        <f>"    private "&amp; VLOOKUP($D27, '[1]Post-Java'!$A$2:$B$19, 2, FALSE) &amp;" "&amp;LOWER(LEFT($C27))&amp;MID(SUBSTITUTE(PROPER($C27),"_",""),2,LEN($C27))&amp;IF(AND(LEN($F27)&gt;0, $C27&lt;&gt;"id")," = " &amp; F27,"")&amp;";"</f>
        <v xml:space="preserve">    private Boolean activated = true;</v>
      </c>
    </row>
    <row r="28" spans="1:13" x14ac:dyDescent="0.2">
      <c r="A28" s="5">
        <v>15</v>
      </c>
      <c r="B28" s="6" t="s">
        <v>73</v>
      </c>
      <c r="C28" s="7" t="s">
        <v>63</v>
      </c>
      <c r="D28" s="9" t="s">
        <v>9</v>
      </c>
      <c r="E28" s="8"/>
      <c r="F28" s="8"/>
      <c r="G28" s="9"/>
      <c r="H28" s="2"/>
      <c r="I28" s="1" t="str">
        <f t="shared" si="1"/>
        <v xml:space="preserve">    last_login bigint,</v>
      </c>
      <c r="J28" s="1"/>
      <c r="K28" s="2"/>
      <c r="L28" s="2"/>
      <c r="M28" s="2" t="str">
        <f>"    private "&amp; VLOOKUP($D28, '[1]Post-Java'!$A$2:$B$19, 2, FALSE) &amp;" "&amp;LOWER(LEFT($C28))&amp;MID(SUBSTITUTE(PROPER($C28),"_",""),2,LEN($C28))&amp;IF(AND(LEN($F28)&gt;0, $C28&lt;&gt;"id")," = " &amp; F28,"")&amp;";"</f>
        <v xml:space="preserve">    private Long lastLogin;</v>
      </c>
    </row>
    <row r="29" spans="1:13" x14ac:dyDescent="0.2">
      <c r="A29" s="5">
        <v>16</v>
      </c>
      <c r="B29" s="6" t="s">
        <v>74</v>
      </c>
      <c r="C29" s="7" t="s">
        <v>43</v>
      </c>
      <c r="D29" s="9" t="s">
        <v>18</v>
      </c>
      <c r="E29" s="8"/>
      <c r="F29" s="8"/>
      <c r="G29" s="9" t="s">
        <v>64</v>
      </c>
      <c r="H29" s="2"/>
      <c r="I29" s="1" t="str">
        <f t="shared" si="1"/>
        <v xml:space="preserve">    type_customer smallint,</v>
      </c>
      <c r="J29" s="1"/>
      <c r="K29" s="2"/>
      <c r="L29" s="2"/>
      <c r="M29" s="2" t="str">
        <f>"    private "&amp; VLOOKUP($D29, '[1]Post-Java'!$A$2:$B$19, 2, FALSE) &amp;" "&amp;LOWER(LEFT($C29))&amp;MID(SUBSTITUTE(PROPER($C29),"_",""),2,LEN($C29))&amp;IF(AND(LEN($F29)&gt;0, $C29&lt;&gt;"id")," = " &amp; F29,"")&amp;";"</f>
        <v xml:space="preserve">    private Integer typeCustomer;</v>
      </c>
    </row>
    <row r="30" spans="1:13" x14ac:dyDescent="0.2">
      <c r="A30" s="5">
        <v>17</v>
      </c>
      <c r="B30" s="6" t="s">
        <v>75</v>
      </c>
      <c r="C30" s="7" t="s">
        <v>44</v>
      </c>
      <c r="D30" s="9" t="s">
        <v>18</v>
      </c>
      <c r="E30" s="8"/>
      <c r="F30" s="8"/>
      <c r="G30" s="9" t="s">
        <v>65</v>
      </c>
      <c r="H30" s="2"/>
      <c r="I30" s="1" t="str">
        <f t="shared" si="1"/>
        <v xml:space="preserve">    type_supplier smallint,</v>
      </c>
      <c r="J30" s="1"/>
      <c r="K30" s="2"/>
      <c r="L30" s="2"/>
      <c r="M30" s="2" t="str">
        <f>"    private "&amp; VLOOKUP($D30, '[1]Post-Java'!$A$2:$B$19, 2, FALSE) &amp;" "&amp;LOWER(LEFT($C30))&amp;MID(SUBSTITUTE(PROPER($C30),"_",""),2,LEN($C30))&amp;IF(AND(LEN($F30)&gt;0, $C30&lt;&gt;"id")," = " &amp; F30,"")&amp;";"</f>
        <v xml:space="preserve">    private Integer typeSupplier;</v>
      </c>
    </row>
    <row r="31" spans="1:13" x14ac:dyDescent="0.2">
      <c r="A31" s="5">
        <v>18</v>
      </c>
      <c r="B31" s="6" t="s">
        <v>76</v>
      </c>
      <c r="C31" s="7" t="s">
        <v>45</v>
      </c>
      <c r="D31" s="9" t="s">
        <v>18</v>
      </c>
      <c r="E31" s="8"/>
      <c r="F31" s="8"/>
      <c r="G31" s="9" t="s">
        <v>66</v>
      </c>
      <c r="H31" s="2"/>
      <c r="I31" s="1" t="str">
        <f t="shared" si="1"/>
        <v xml:space="preserve">    type_employee smallint,</v>
      </c>
      <c r="J31" s="1"/>
      <c r="K31" s="2"/>
      <c r="L31" s="2"/>
      <c r="M31" s="2" t="str">
        <f>"    private "&amp; VLOOKUP($D31, '[1]Post-Java'!$A$2:$B$19, 2, FALSE) &amp;" "&amp;LOWER(LEFT($C31))&amp;MID(SUBSTITUTE(PROPER($C31),"_",""),2,LEN($C31))&amp;IF(AND(LEN($F31)&gt;0, $C31&lt;&gt;"id")," = " &amp; F31,"")&amp;";"</f>
        <v xml:space="preserve">    private Integer typeEmployee;</v>
      </c>
    </row>
    <row r="32" spans="1:13" x14ac:dyDescent="0.2">
      <c r="A32" s="5">
        <v>19</v>
      </c>
      <c r="B32" s="6" t="s">
        <v>77</v>
      </c>
      <c r="C32" s="7" t="s">
        <v>68</v>
      </c>
      <c r="D32" s="9" t="s">
        <v>18</v>
      </c>
      <c r="E32" s="8"/>
      <c r="F32" s="8"/>
      <c r="G32" s="9" t="s">
        <v>83</v>
      </c>
      <c r="H32" s="2"/>
      <c r="I32" s="1" t="str">
        <f t="shared" si="1"/>
        <v xml:space="preserve">    type_company smallint,</v>
      </c>
      <c r="J32" s="1"/>
      <c r="K32" s="2"/>
      <c r="L32" s="2"/>
      <c r="M32" s="2" t="str">
        <f>"    private "&amp; VLOOKUP($D32, '[1]Post-Java'!$A$2:$B$19, 2, FALSE) &amp;" "&amp;LOWER(LEFT($C32))&amp;MID(SUBSTITUTE(PROPER($C32),"_",""),2,LEN($C32))&amp;IF(AND(LEN($F32)&gt;0, $C32&lt;&gt;"id")," = " &amp; F32,"")&amp;";"</f>
        <v xml:space="preserve">    private Integer typeCompany;</v>
      </c>
    </row>
    <row r="33" spans="1:13" x14ac:dyDescent="0.2">
      <c r="A33" s="5">
        <v>20</v>
      </c>
      <c r="B33" s="6" t="s">
        <v>19</v>
      </c>
      <c r="C33" s="7" t="s">
        <v>20</v>
      </c>
      <c r="D33" s="9" t="s">
        <v>153</v>
      </c>
      <c r="E33" s="8"/>
      <c r="F33" s="17" t="s">
        <v>161</v>
      </c>
      <c r="G33" s="9" t="s">
        <v>154</v>
      </c>
      <c r="H33" s="2"/>
      <c r="I33" s="1" t="str">
        <f t="shared" si="1"/>
        <v xml:space="preserve">    disabled boolean DEFAULT false,</v>
      </c>
      <c r="J33" s="1"/>
      <c r="K33" s="2"/>
      <c r="L33" s="2"/>
      <c r="M33" s="2"/>
    </row>
    <row r="34" spans="1:13" x14ac:dyDescent="0.2">
      <c r="A34" s="5">
        <v>21</v>
      </c>
      <c r="B34" s="6" t="s">
        <v>40</v>
      </c>
      <c r="C34" s="7" t="s">
        <v>21</v>
      </c>
      <c r="D34" s="9" t="s">
        <v>9</v>
      </c>
      <c r="E34" s="8"/>
      <c r="F34" s="8"/>
      <c r="G34" s="9"/>
      <c r="H34" s="2"/>
      <c r="I34" s="1" t="str">
        <f t="shared" si="1"/>
        <v xml:space="preserve">    created_by bigint,</v>
      </c>
      <c r="J34" s="1"/>
      <c r="K34" s="2"/>
      <c r="L34" s="2"/>
      <c r="M34" s="2"/>
    </row>
    <row r="35" spans="1:13" x14ac:dyDescent="0.2">
      <c r="A35" s="5">
        <v>22</v>
      </c>
      <c r="B35" s="6" t="s">
        <v>22</v>
      </c>
      <c r="C35" s="7" t="s">
        <v>23</v>
      </c>
      <c r="D35" s="9" t="s">
        <v>9</v>
      </c>
      <c r="E35" s="8"/>
      <c r="F35" s="8"/>
      <c r="G35" s="9"/>
      <c r="H35" s="2"/>
      <c r="I35" s="1" t="str">
        <f t="shared" si="1"/>
        <v xml:space="preserve">    created_date bigint,</v>
      </c>
      <c r="J35" s="1"/>
      <c r="K35" s="2"/>
      <c r="L35" s="2"/>
      <c r="M35" s="2"/>
    </row>
    <row r="36" spans="1:13" x14ac:dyDescent="0.2">
      <c r="A36" s="5">
        <v>23</v>
      </c>
      <c r="B36" s="6" t="s">
        <v>41</v>
      </c>
      <c r="C36" s="7" t="s">
        <v>24</v>
      </c>
      <c r="D36" s="9" t="s">
        <v>9</v>
      </c>
      <c r="E36" s="8"/>
      <c r="F36" s="8"/>
      <c r="G36" s="9"/>
      <c r="H36" s="2"/>
      <c r="I36" s="1" t="str">
        <f t="shared" si="1"/>
        <v xml:space="preserve">    updated_by bigint,</v>
      </c>
      <c r="J36" s="1"/>
      <c r="K36" s="2"/>
      <c r="L36" s="2"/>
      <c r="M36" s="2"/>
    </row>
    <row r="37" spans="1:13" x14ac:dyDescent="0.2">
      <c r="A37" s="5">
        <v>24</v>
      </c>
      <c r="B37" s="6" t="s">
        <v>3</v>
      </c>
      <c r="C37" s="7" t="s">
        <v>25</v>
      </c>
      <c r="D37" s="9" t="s">
        <v>9</v>
      </c>
      <c r="E37" s="8"/>
      <c r="F37" s="8"/>
      <c r="G37" s="9"/>
      <c r="H37" s="2"/>
      <c r="I37" s="1" t="str">
        <f t="shared" si="1"/>
        <v xml:space="preserve">    updated_date bigint,</v>
      </c>
      <c r="J37" s="1"/>
      <c r="K37" s="2"/>
      <c r="L37" s="2"/>
      <c r="M37" s="2"/>
    </row>
    <row r="38" spans="1:13" x14ac:dyDescent="0.2">
      <c r="A38" s="5">
        <v>25</v>
      </c>
      <c r="B38" s="6" t="s">
        <v>42</v>
      </c>
      <c r="C38" s="7" t="s">
        <v>26</v>
      </c>
      <c r="D38" s="9" t="s">
        <v>9</v>
      </c>
      <c r="E38" s="8"/>
      <c r="F38" s="8"/>
      <c r="G38" s="9"/>
      <c r="H38" s="2"/>
      <c r="I38" s="1" t="str">
        <f t="shared" si="1"/>
        <v xml:space="preserve">    deleted_by bigint,</v>
      </c>
      <c r="J38" s="1"/>
      <c r="K38" s="2"/>
      <c r="L38" s="2"/>
      <c r="M38" s="2"/>
    </row>
    <row r="39" spans="1:13" x14ac:dyDescent="0.2">
      <c r="A39" s="5">
        <v>26</v>
      </c>
      <c r="B39" s="6" t="s">
        <v>27</v>
      </c>
      <c r="C39" s="7" t="s">
        <v>28</v>
      </c>
      <c r="D39" s="9" t="s">
        <v>9</v>
      </c>
      <c r="E39" s="8"/>
      <c r="F39" s="8"/>
      <c r="G39" s="9"/>
      <c r="H39" s="2"/>
      <c r="I39" s="1" t="str">
        <f t="shared" si="1"/>
        <v xml:space="preserve">    deleted_date bigint,</v>
      </c>
      <c r="J39" s="1"/>
      <c r="K39" s="2"/>
      <c r="L39" s="2"/>
      <c r="M39" s="2"/>
    </row>
    <row r="40" spans="1:13" x14ac:dyDescent="0.2">
      <c r="A40" s="5">
        <v>27</v>
      </c>
      <c r="B40" s="6" t="s">
        <v>29</v>
      </c>
      <c r="C40" s="7" t="s">
        <v>30</v>
      </c>
      <c r="D40" s="9" t="s">
        <v>31</v>
      </c>
      <c r="E40" s="8"/>
      <c r="F40" s="8">
        <v>1</v>
      </c>
      <c r="G40" s="9"/>
      <c r="H40" s="2"/>
      <c r="I40" s="1" t="str">
        <f t="shared" si="1"/>
        <v xml:space="preserve">    version integer DEFAULT 1,</v>
      </c>
      <c r="J40" s="1"/>
      <c r="K40" s="2"/>
      <c r="L40" s="2"/>
      <c r="M40" s="2"/>
    </row>
    <row r="41" spans="1:13" x14ac:dyDescent="0.2">
      <c r="A41" s="2"/>
      <c r="B41" s="2"/>
      <c r="C41" s="2"/>
      <c r="D41" s="2"/>
      <c r="E41" s="2"/>
      <c r="F41" s="2"/>
      <c r="G41" s="2"/>
      <c r="H41" s="2"/>
      <c r="I41" s="1" t="str">
        <f>"    CONSTRAINT " &amp; IF(ISERROR(SEARCH(".",$C$8)), $C$8, MID($C$8,SEARCH(".",$C$8) + 1,(LEN($C$8)-SEARCH(".",$C$8)))) &amp; "_pk PRIMARY KEY (" &amp; $C$11 &amp; ")"</f>
        <v xml:space="preserve">    CONSTRAINT human_or_org_pk PRIMARY KEY (id)</v>
      </c>
      <c r="J41" s="1"/>
      <c r="K41" s="2"/>
      <c r="L41" s="2"/>
      <c r="M41" s="2" t="s">
        <v>128</v>
      </c>
    </row>
    <row r="42" spans="1:13" ht="20" x14ac:dyDescent="0.2">
      <c r="A42" s="20" t="s">
        <v>81</v>
      </c>
      <c r="B42" s="20"/>
      <c r="C42" s="20"/>
      <c r="D42" s="20"/>
      <c r="E42" s="20"/>
      <c r="F42" s="20"/>
      <c r="G42" s="20"/>
      <c r="H42" s="2"/>
      <c r="I42" s="1" t="s">
        <v>32</v>
      </c>
      <c r="J42" s="1"/>
      <c r="K42" s="2"/>
      <c r="L42" s="2"/>
      <c r="M42" s="2"/>
    </row>
    <row r="43" spans="1:13" x14ac:dyDescent="0.2">
      <c r="A43" s="10" t="s">
        <v>34</v>
      </c>
      <c r="B43" s="11" t="s">
        <v>35</v>
      </c>
      <c r="C43" s="11" t="s">
        <v>36</v>
      </c>
      <c r="D43" s="11" t="s">
        <v>33</v>
      </c>
      <c r="E43" s="11" t="s">
        <v>5</v>
      </c>
      <c r="F43" s="11" t="s">
        <v>37</v>
      </c>
      <c r="G43" s="13" t="s">
        <v>38</v>
      </c>
    </row>
    <row r="44" spans="1:13" x14ac:dyDescent="0.2">
      <c r="A44" s="5">
        <v>1</v>
      </c>
      <c r="B44" s="6"/>
      <c r="C44" s="7"/>
      <c r="D44" s="9"/>
      <c r="E44" s="8" t="s">
        <v>10</v>
      </c>
      <c r="F44" s="8">
        <v>1</v>
      </c>
      <c r="G44" s="9"/>
      <c r="I44" s="3" t="str">
        <f>"ALTER TABLE " &amp; $C$8 &amp; "
ADD COLUMN " &amp; C44 &amp; " " &amp; D44 &amp; IF(E44="yes"," NOT NULL", "") &amp; IF(LEN(F44) &gt; 0," DEFAULT " &amp; F44, "") &amp; ";"</f>
        <v>ALTER TABLE human_or_org
ADD COLUMN   NOT NULL DEFAULT 1;</v>
      </c>
      <c r="M44" s="2" t="e">
        <f>"    private "&amp; VLOOKUP($D44, '[1]Post-Java'!$A$2:$B$19, 2, FALSE) &amp;" "&amp;LOWER(LEFT($C44))&amp;MID(SUBSTITUTE(PROPER($C44),"_",""),2,LEN($C44))&amp;IF(AND(LEN($F44)&gt;0, $C44&lt;&gt;"id")," = " &amp; $F44,"")&amp;";"</f>
        <v>#N/A</v>
      </c>
    </row>
    <row r="45" spans="1:13" x14ac:dyDescent="0.2">
      <c r="A45" s="5">
        <v>2</v>
      </c>
      <c r="B45" s="6"/>
      <c r="C45" s="7"/>
      <c r="D45" s="9"/>
      <c r="E45" s="8"/>
      <c r="F45" s="8"/>
      <c r="G45" s="9"/>
      <c r="I45" s="3" t="str">
        <f t="shared" ref="I45:I47" si="2">"ALTER TABLE " &amp; $C$8 &amp; "
ADD COLUMN " &amp; C45 &amp; " " &amp; D45 &amp; IF(E45="yes"," NOT NULL", "") &amp; IF(LEN(F45) &gt; 0," DEFAULT " &amp; F45, "") &amp; ";"</f>
        <v>ALTER TABLE human_or_org
ADD COLUMN  ;</v>
      </c>
      <c r="M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3</v>
      </c>
      <c r="B46" s="6"/>
      <c r="C46" s="7"/>
      <c r="D46" s="9"/>
      <c r="E46" s="8"/>
      <c r="F46" s="8"/>
      <c r="G46" s="9"/>
      <c r="I46" s="3" t="str">
        <f t="shared" si="2"/>
        <v>ALTER TABLE human_or_org
ADD COLUMN  ;</v>
      </c>
      <c r="M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4</v>
      </c>
      <c r="B47" s="6"/>
      <c r="C47" s="7"/>
      <c r="D47" s="9"/>
      <c r="E47" s="8"/>
      <c r="F47" s="8"/>
      <c r="G47" s="9"/>
      <c r="I47" s="3" t="str">
        <f t="shared" si="2"/>
        <v>ALTER TABLE human_or_org
ADD COLUMN  ;</v>
      </c>
      <c r="M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</sheetData>
  <mergeCells count="7">
    <mergeCell ref="A42:G42"/>
    <mergeCell ref="A7:B7"/>
    <mergeCell ref="A8:B8"/>
    <mergeCell ref="F7:G7"/>
    <mergeCell ref="F8:G8"/>
    <mergeCell ref="C7:D7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4DBB-2ECF-C341-AB9E-FD18F2FFBB0F}">
  <dimension ref="A1:M48"/>
  <sheetViews>
    <sheetView topLeftCell="A6" zoomScaleNormal="100" workbookViewId="0">
      <selection activeCell="G34" sqref="G34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190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141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140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owner_org;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owner_org</v>
      </c>
      <c r="J9" s="1"/>
      <c r="K9" s="2"/>
      <c r="L9" s="2"/>
      <c r="M9" s="2" t="str">
        <f>"public class " &amp; PROPER(LEFT($C$8)) &amp; MID(SUBSTITUTE(PROPER($C$8),"_",""),2,LEN($C$8)) &amp; " extends SortableEntity {"</f>
        <v>public class OwnerOrg extends SortableEntity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 t="s">
        <v>78</v>
      </c>
      <c r="C12" s="7" t="s">
        <v>67</v>
      </c>
      <c r="D12" s="9" t="s">
        <v>9</v>
      </c>
      <c r="E12" s="8"/>
      <c r="F12" s="8"/>
      <c r="G12" s="9"/>
      <c r="H12" s="2"/>
      <c r="I12" s="1" t="str">
        <f t="shared" ref="I12:I41" si="0">"    " &amp; C12 &amp; " " &amp; D12 &amp; IF(E12="yes"," NOT NULL", "") &amp; IF(LEN(F12) &gt; 0," DEFAULT " &amp; F12, "") &amp; ","</f>
        <v xml:space="preserve">    parent_id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parentId;</v>
      </c>
    </row>
    <row r="13" spans="1:13" x14ac:dyDescent="0.2">
      <c r="A13" s="5">
        <v>3</v>
      </c>
      <c r="B13" s="6" t="s">
        <v>138</v>
      </c>
      <c r="C13" s="7" t="s">
        <v>139</v>
      </c>
      <c r="D13" s="9" t="s">
        <v>18</v>
      </c>
      <c r="E13" s="8"/>
      <c r="F13" s="8"/>
      <c r="G13" s="9" t="s">
        <v>168</v>
      </c>
      <c r="H13" s="2"/>
      <c r="I13" s="1" t="str">
        <f t="shared" si="0"/>
        <v xml:space="preserve">    type smallint,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Integer type;</v>
      </c>
    </row>
    <row r="14" spans="1:13" x14ac:dyDescent="0.2">
      <c r="A14" s="5">
        <v>4</v>
      </c>
      <c r="B14" s="6" t="s">
        <v>39</v>
      </c>
      <c r="C14" s="7" t="s">
        <v>11</v>
      </c>
      <c r="D14" s="9" t="s">
        <v>12</v>
      </c>
      <c r="E14" s="8"/>
      <c r="F14" s="8"/>
      <c r="G14" s="9"/>
      <c r="H14" s="2"/>
      <c r="I14" s="1" t="str">
        <f t="shared" si="0"/>
        <v xml:space="preserve">    code varchar(50),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code;</v>
      </c>
    </row>
    <row r="15" spans="1:13" x14ac:dyDescent="0.2">
      <c r="A15" s="5">
        <v>5</v>
      </c>
      <c r="B15" s="6" t="s">
        <v>4</v>
      </c>
      <c r="C15" s="7" t="s">
        <v>13</v>
      </c>
      <c r="D15" s="9" t="s">
        <v>14</v>
      </c>
      <c r="E15" s="8"/>
      <c r="F15" s="8"/>
      <c r="G15" s="9"/>
      <c r="H15" s="2"/>
      <c r="I15" s="1" t="str">
        <f t="shared" si="0"/>
        <v xml:space="preserve">    name varchar(255),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String name;</v>
      </c>
    </row>
    <row r="16" spans="1:13" x14ac:dyDescent="0.2">
      <c r="A16" s="5">
        <v>6</v>
      </c>
      <c r="B16" s="6" t="s">
        <v>100</v>
      </c>
      <c r="C16" s="7" t="s">
        <v>90</v>
      </c>
      <c r="D16" s="9" t="s">
        <v>14</v>
      </c>
      <c r="E16" s="8"/>
      <c r="F16" s="8"/>
      <c r="G16" s="9"/>
      <c r="H16" s="2"/>
      <c r="I16" s="1" t="str">
        <f t="shared" si="0"/>
        <v xml:space="preserve">    slogan varchar(255),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String slogan;</v>
      </c>
    </row>
    <row r="17" spans="1:13" x14ac:dyDescent="0.2">
      <c r="A17" s="5">
        <v>7</v>
      </c>
      <c r="B17" s="6" t="s">
        <v>17</v>
      </c>
      <c r="C17" s="7" t="s">
        <v>192</v>
      </c>
      <c r="D17" s="9" t="s">
        <v>14</v>
      </c>
      <c r="E17" s="8"/>
      <c r="F17" s="8"/>
      <c r="G17" s="9"/>
      <c r="H17" s="2"/>
      <c r="I17" s="1" t="str">
        <f t="shared" si="0"/>
        <v xml:space="preserve">    font_icon varchar(255),</v>
      </c>
      <c r="J17" s="1"/>
      <c r="K17" s="2"/>
      <c r="L17" s="2"/>
      <c r="M17" s="2" t="str">
        <f>"    private "&amp; VLOOKUP($D17, '[1]Post-Java'!$A$2:$B$19, 2, FALSE) &amp;" "&amp;LOWER(LEFT($C17))&amp;MID(SUBSTITUTE(PROPER($C17),"_",""),2,LEN($C17))&amp;IF(AND(LEN($F17)&gt;0, $C17&lt;&gt;"id")," = " &amp; $F17,"")&amp;";"</f>
        <v xml:space="preserve">    private String fontIcon;</v>
      </c>
    </row>
    <row r="18" spans="1:13" x14ac:dyDescent="0.2">
      <c r="A18" s="5">
        <v>8</v>
      </c>
      <c r="B18" s="6"/>
      <c r="C18" s="7" t="s">
        <v>194</v>
      </c>
      <c r="D18" s="9" t="s">
        <v>153</v>
      </c>
      <c r="E18" s="8"/>
      <c r="F18" s="8"/>
      <c r="G18" s="9"/>
      <c r="H18" s="2"/>
      <c r="I18" s="1" t="str">
        <f t="shared" si="0"/>
        <v xml:space="preserve">    use_font_icon boolean,</v>
      </c>
      <c r="J18" s="1"/>
      <c r="K18" s="2"/>
      <c r="L18" s="2"/>
      <c r="M18" s="2" t="str">
        <f>"    private "&amp; VLOOKUP($D18, '[1]Post-Java'!$A$2:$B$19, 2, FALSE) &amp;" "&amp;LOWER(LEFT($C18))&amp;MID(SUBSTITUTE(PROPER($C18),"_",""),2,LEN($C18))&amp;IF(AND(LEN($F18)&gt;0, $C18&lt;&gt;"id")," = " &amp; $F18,"")&amp;";"</f>
        <v xml:space="preserve">    private Boolean useFontIcon;</v>
      </c>
    </row>
    <row r="19" spans="1:13" x14ac:dyDescent="0.2">
      <c r="A19" s="5">
        <v>9</v>
      </c>
      <c r="B19" s="6"/>
      <c r="C19" s="7" t="s">
        <v>193</v>
      </c>
      <c r="D19" s="9" t="s">
        <v>177</v>
      </c>
      <c r="E19" s="8"/>
      <c r="F19" s="8"/>
      <c r="G19" s="9"/>
      <c r="H19" s="2"/>
      <c r="I19" s="1" t="str">
        <f t="shared" si="0"/>
        <v xml:space="preserve">    icon_data text,</v>
      </c>
      <c r="J19" s="1"/>
      <c r="K19" s="2"/>
      <c r="L19" s="2"/>
      <c r="M19" s="2" t="str">
        <f>"    private "&amp; VLOOKUP($D19, '[1]Post-Java'!$A$2:$B$19, 2, FALSE) &amp;" "&amp;LOWER(LEFT($C19))&amp;MID(SUBSTITUTE(PROPER($C19),"_",""),2,LEN($C19))&amp;IF(AND(LEN($F19)&gt;0, $C19&lt;&gt;"id")," = " &amp; $F19,"")&amp;";"</f>
        <v xml:space="preserve">    private String iconData;</v>
      </c>
    </row>
    <row r="20" spans="1:13" x14ac:dyDescent="0.2">
      <c r="A20" s="5">
        <v>10</v>
      </c>
      <c r="B20" s="6" t="s">
        <v>50</v>
      </c>
      <c r="C20" s="7" t="s">
        <v>91</v>
      </c>
      <c r="D20" s="9" t="s">
        <v>14</v>
      </c>
      <c r="E20" s="8"/>
      <c r="F20" s="8"/>
      <c r="G20" s="9"/>
      <c r="H20" s="2"/>
      <c r="I20" s="1" t="str">
        <f t="shared" si="0"/>
        <v xml:space="preserve">    house_number varchar(255),</v>
      </c>
      <c r="J20" s="1"/>
      <c r="K20" s="2"/>
      <c r="L20" s="2"/>
      <c r="M20" s="2" t="str">
        <f>"    private "&amp; VLOOKUP($D20, '[1]Post-Java'!$A$2:$B$19, 2, FALSE) &amp;" "&amp;LOWER(LEFT($C20))&amp;MID(SUBSTITUTE(PROPER($C20),"_",""),2,LEN($C20))&amp;IF(AND(LEN($F20)&gt;0, $C20&lt;&gt;"id")," = " &amp; $F20,"")&amp;";"</f>
        <v xml:space="preserve">    private String houseNumber;</v>
      </c>
    </row>
    <row r="21" spans="1:13" x14ac:dyDescent="0.2">
      <c r="A21" s="5">
        <v>11</v>
      </c>
      <c r="B21" s="6" t="s">
        <v>101</v>
      </c>
      <c r="C21" s="7" t="s">
        <v>51</v>
      </c>
      <c r="D21" s="9" t="s">
        <v>14</v>
      </c>
      <c r="E21" s="8"/>
      <c r="F21" s="8"/>
      <c r="G21" s="9"/>
      <c r="H21" s="2"/>
      <c r="I21" s="1" t="str">
        <f t="shared" si="0"/>
        <v xml:space="preserve">    street varchar(255),</v>
      </c>
      <c r="J21" s="1"/>
      <c r="K21" s="2"/>
      <c r="L21" s="2"/>
      <c r="M21" s="2" t="str">
        <f>"    private "&amp; VLOOKUP($D21, '[1]Post-Java'!$A$2:$B$19, 2, FALSE) &amp;" "&amp;LOWER(LEFT($C21))&amp;MID(SUBSTITUTE(PROPER($C21),"_",""),2,LEN($C21))&amp;IF(AND(LEN($F21)&gt;0, $C21&lt;&gt;"id")," = " &amp; $F21,"")&amp;";"</f>
        <v xml:space="preserve">    private String street;</v>
      </c>
    </row>
    <row r="22" spans="1:13" x14ac:dyDescent="0.2">
      <c r="A22" s="5">
        <v>12</v>
      </c>
      <c r="B22" s="6" t="s">
        <v>102</v>
      </c>
      <c r="C22" s="14" t="s">
        <v>95</v>
      </c>
      <c r="D22" s="9" t="s">
        <v>9</v>
      </c>
      <c r="E22" s="8"/>
      <c r="F22" s="8"/>
      <c r="G22" s="9"/>
      <c r="H22" s="2"/>
      <c r="I22" s="1" t="str">
        <f t="shared" si="0"/>
        <v xml:space="preserve">    ward_id bigint,</v>
      </c>
      <c r="J22" s="1"/>
      <c r="K22" s="2"/>
      <c r="L22" s="2"/>
      <c r="M22" s="2" t="str">
        <f>"    private "&amp; VLOOKUP($D22, '[1]Post-Java'!$A$2:$B$19, 2, FALSE) &amp;" "&amp;LOWER(LEFT($C22))&amp;MID(SUBSTITUTE(PROPER($C22),"_",""),2,LEN($C22))&amp;IF(AND(LEN($F22)&gt;0, $C22&lt;&gt;"id")," = " &amp; $F22,"")&amp;";"</f>
        <v xml:space="preserve">    private Long wardId;</v>
      </c>
    </row>
    <row r="23" spans="1:13" x14ac:dyDescent="0.2">
      <c r="A23" s="5">
        <v>13</v>
      </c>
      <c r="B23" s="6" t="s">
        <v>103</v>
      </c>
      <c r="C23" s="7" t="s">
        <v>94</v>
      </c>
      <c r="D23" s="9" t="s">
        <v>9</v>
      </c>
      <c r="E23" s="8"/>
      <c r="F23" s="8"/>
      <c r="G23" s="9"/>
      <c r="H23" s="2"/>
      <c r="I23" s="1" t="str">
        <f t="shared" si="0"/>
        <v xml:space="preserve">    district_id bigint,</v>
      </c>
      <c r="J23" s="1"/>
      <c r="K23" s="2"/>
      <c r="L23" s="2"/>
      <c r="M23" s="2" t="str">
        <f>"    private "&amp; VLOOKUP($D23, '[1]Post-Java'!$A$2:$B$19, 2, FALSE) &amp;" "&amp;LOWER(LEFT($C23))&amp;MID(SUBSTITUTE(PROPER($C23),"_",""),2,LEN($C23))&amp;IF(AND(LEN($F23)&gt;0, $C23&lt;&gt;"id")," = " &amp; $F23,"")&amp;";"</f>
        <v xml:space="preserve">    private Long districtId;</v>
      </c>
    </row>
    <row r="24" spans="1:13" x14ac:dyDescent="0.2">
      <c r="A24" s="5">
        <v>14</v>
      </c>
      <c r="B24" s="6" t="s">
        <v>104</v>
      </c>
      <c r="C24" s="7" t="s">
        <v>93</v>
      </c>
      <c r="D24" s="9" t="s">
        <v>9</v>
      </c>
      <c r="E24" s="8"/>
      <c r="F24" s="8"/>
      <c r="G24" s="9"/>
      <c r="H24" s="2"/>
      <c r="I24" s="1" t="str">
        <f t="shared" si="0"/>
        <v xml:space="preserve">    city_id bigint,</v>
      </c>
      <c r="J24" s="1"/>
      <c r="K24" s="2"/>
      <c r="L24" s="2"/>
      <c r="M24" s="2" t="str">
        <f>"    private "&amp; VLOOKUP($D24, '[1]Post-Java'!$A$2:$B$19, 2, FALSE) &amp;" "&amp;LOWER(LEFT($C24))&amp;MID(SUBSTITUTE(PROPER($C24),"_",""),2,LEN($C24))&amp;IF(AND(LEN($F24)&gt;0, $C24&lt;&gt;"id")," = " &amp; $F24,"")&amp;";"</f>
        <v xml:space="preserve">    private Long cityId;</v>
      </c>
    </row>
    <row r="25" spans="1:13" x14ac:dyDescent="0.2">
      <c r="A25" s="5">
        <v>15</v>
      </c>
      <c r="B25" s="6" t="s">
        <v>52</v>
      </c>
      <c r="C25" s="7" t="s">
        <v>92</v>
      </c>
      <c r="D25" s="9" t="s">
        <v>9</v>
      </c>
      <c r="E25" s="8"/>
      <c r="F25" s="8"/>
      <c r="G25" s="9"/>
      <c r="H25" s="2"/>
      <c r="I25" s="1" t="str">
        <f t="shared" si="0"/>
        <v xml:space="preserve">    country_id bigint,</v>
      </c>
      <c r="J25" s="1"/>
      <c r="K25" s="2"/>
      <c r="L25" s="2"/>
      <c r="M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Long countryId;</v>
      </c>
    </row>
    <row r="26" spans="1:13" x14ac:dyDescent="0.2">
      <c r="A26" s="5">
        <v>16</v>
      </c>
      <c r="B26" s="6" t="s">
        <v>105</v>
      </c>
      <c r="C26" s="7" t="s">
        <v>96</v>
      </c>
      <c r="D26" s="9" t="s">
        <v>14</v>
      </c>
      <c r="E26" s="8"/>
      <c r="F26" s="8"/>
      <c r="G26" s="9" t="s">
        <v>98</v>
      </c>
      <c r="H26" s="2"/>
      <c r="I26" s="1" t="str">
        <f t="shared" si="0"/>
        <v xml:space="preserve">    tel varchar(255),</v>
      </c>
      <c r="J26" s="1"/>
      <c r="K26" s="2"/>
      <c r="L26" s="2"/>
      <c r="M26" s="2" t="str">
        <f>"    private "&amp; VLOOKUP($D26, '[1]Post-Java'!$A$2:$B$19, 2, FALSE) &amp;" "&amp;LOWER(LEFT($C26))&amp;MID(SUBSTITUTE(PROPER($C26),"_",""),2,LEN($C26))&amp;IF(AND(LEN($F26)&gt;0, $C26&lt;&gt;"id")," = " &amp; $F26,"")&amp;";"</f>
        <v xml:space="preserve">    private String tel;</v>
      </c>
    </row>
    <row r="27" spans="1:13" x14ac:dyDescent="0.2">
      <c r="A27" s="5">
        <v>17</v>
      </c>
      <c r="B27" s="6" t="s">
        <v>106</v>
      </c>
      <c r="C27" s="7" t="s">
        <v>49</v>
      </c>
      <c r="D27" s="9" t="s">
        <v>14</v>
      </c>
      <c r="E27" s="8"/>
      <c r="F27" s="8"/>
      <c r="G27" s="9" t="s">
        <v>97</v>
      </c>
      <c r="H27" s="2"/>
      <c r="I27" s="1" t="str">
        <f t="shared" si="0"/>
        <v xml:space="preserve">    email varchar(255),</v>
      </c>
      <c r="J27" s="1"/>
      <c r="K27" s="2"/>
      <c r="L27" s="2"/>
      <c r="M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String email;</v>
      </c>
    </row>
    <row r="28" spans="1:13" x14ac:dyDescent="0.2">
      <c r="A28" s="5">
        <v>18</v>
      </c>
      <c r="B28" s="6" t="s">
        <v>107</v>
      </c>
      <c r="C28" s="7" t="s">
        <v>53</v>
      </c>
      <c r="D28" s="9" t="s">
        <v>14</v>
      </c>
      <c r="E28" s="8"/>
      <c r="F28" s="8"/>
      <c r="G28" s="9"/>
      <c r="H28" s="2"/>
      <c r="I28" s="1" t="str">
        <f t="shared" si="0"/>
        <v xml:space="preserve">    facebook varchar(255),</v>
      </c>
      <c r="J28" s="1"/>
      <c r="K28" s="2"/>
      <c r="L28" s="2"/>
      <c r="M28" s="2" t="str">
        <f>"    private "&amp; VLOOKUP($D28, '[1]Post-Java'!$A$2:$B$19, 2, FALSE) &amp;" "&amp;LOWER(LEFT($C28))&amp;MID(SUBSTITUTE(PROPER($C28),"_",""),2,LEN($C28))&amp;IF(AND(LEN($F28)&gt;0, $C28&lt;&gt;"id")," = " &amp; $F28,"")&amp;";"</f>
        <v xml:space="preserve">    private String facebook;</v>
      </c>
    </row>
    <row r="29" spans="1:13" x14ac:dyDescent="0.2">
      <c r="A29" s="5">
        <v>19</v>
      </c>
      <c r="B29" s="6" t="s">
        <v>108</v>
      </c>
      <c r="C29" s="7" t="s">
        <v>54</v>
      </c>
      <c r="D29" s="9" t="s">
        <v>14</v>
      </c>
      <c r="E29" s="8"/>
      <c r="F29" s="8"/>
      <c r="G29" s="9"/>
      <c r="H29" s="2"/>
      <c r="I29" s="1" t="str">
        <f t="shared" si="0"/>
        <v xml:space="preserve">    twitter varchar(255),</v>
      </c>
      <c r="J29" s="1"/>
      <c r="K29" s="2"/>
      <c r="L29" s="2"/>
      <c r="M29" s="2" t="str">
        <f>"    private "&amp; VLOOKUP($D29, '[1]Post-Java'!$A$2:$B$19, 2, FALSE) &amp;" "&amp;LOWER(LEFT($C29))&amp;MID(SUBSTITUTE(PROPER($C29),"_",""),2,LEN($C29))&amp;IF(AND(LEN($F29)&gt;0, $C29&lt;&gt;"id")," = " &amp; $F29,"")&amp;";"</f>
        <v xml:space="preserve">    private String twitter;</v>
      </c>
    </row>
    <row r="30" spans="1:13" x14ac:dyDescent="0.2">
      <c r="A30" s="5">
        <v>20</v>
      </c>
      <c r="B30" s="6" t="s">
        <v>109</v>
      </c>
      <c r="C30" s="7" t="s">
        <v>55</v>
      </c>
      <c r="D30" s="9" t="s">
        <v>14</v>
      </c>
      <c r="E30" s="8"/>
      <c r="F30" s="8"/>
      <c r="G30" s="9"/>
      <c r="H30" s="2"/>
      <c r="I30" s="1" t="str">
        <f t="shared" si="0"/>
        <v xml:space="preserve">    skype varchar(255),</v>
      </c>
      <c r="J30" s="1"/>
      <c r="K30" s="2"/>
      <c r="L30" s="2"/>
      <c r="M30" s="2" t="str">
        <f>"    private "&amp; VLOOKUP($D30, '[1]Post-Java'!$A$2:$B$19, 2, FALSE) &amp;" "&amp;LOWER(LEFT($C30))&amp;MID(SUBSTITUTE(PROPER($C30),"_",""),2,LEN($C30))&amp;IF(AND(LEN($F30)&gt;0, $C30&lt;&gt;"id")," = " &amp; $F30,"")&amp;";"</f>
        <v xml:space="preserve">    private String skype;</v>
      </c>
    </row>
    <row r="31" spans="1:13" x14ac:dyDescent="0.2">
      <c r="A31" s="5">
        <v>21</v>
      </c>
      <c r="B31" s="6" t="s">
        <v>110</v>
      </c>
      <c r="C31" s="7" t="s">
        <v>99</v>
      </c>
      <c r="D31" s="9" t="s">
        <v>14</v>
      </c>
      <c r="E31" s="8"/>
      <c r="F31" s="8"/>
      <c r="G31" s="9"/>
      <c r="H31" s="2"/>
      <c r="I31" s="1" t="str">
        <f t="shared" si="0"/>
        <v xml:space="preserve">    website varchar(255),</v>
      </c>
      <c r="J31" s="1"/>
      <c r="K31" s="2"/>
      <c r="L31" s="2"/>
      <c r="M31" s="2" t="str">
        <f>"    private "&amp; VLOOKUP($D31, '[1]Post-Java'!$A$2:$B$19, 2, FALSE) &amp;" "&amp;LOWER(LEFT($C31))&amp;MID(SUBSTITUTE(PROPER($C31),"_",""),2,LEN($C31))&amp;IF(AND(LEN($F31)&gt;0, $C31&lt;&gt;"id")," = " &amp; $F31,"")&amp;";"</f>
        <v xml:space="preserve">    private String website;</v>
      </c>
    </row>
    <row r="32" spans="1:13" x14ac:dyDescent="0.2">
      <c r="A32" s="5">
        <v>22</v>
      </c>
      <c r="B32" s="6" t="s">
        <v>89</v>
      </c>
      <c r="C32" s="7" t="s">
        <v>87</v>
      </c>
      <c r="D32" s="9" t="s">
        <v>9</v>
      </c>
      <c r="E32" s="8"/>
      <c r="F32" s="8"/>
      <c r="G32" s="9"/>
      <c r="H32" s="2"/>
      <c r="I32" s="1" t="str">
        <f t="shared" si="0"/>
        <v xml:space="preserve">    sort bigint,</v>
      </c>
      <c r="J32" s="1"/>
      <c r="K32" s="2"/>
      <c r="L32" s="2"/>
      <c r="M32" s="2"/>
    </row>
    <row r="33" spans="1:13" x14ac:dyDescent="0.2">
      <c r="A33" s="5">
        <v>23</v>
      </c>
      <c r="B33" s="6" t="s">
        <v>226</v>
      </c>
      <c r="C33" s="7" t="s">
        <v>225</v>
      </c>
      <c r="D33" s="9" t="s">
        <v>153</v>
      </c>
      <c r="E33" s="8"/>
      <c r="F33" s="17" t="s">
        <v>161</v>
      </c>
      <c r="G33" s="19" t="s">
        <v>227</v>
      </c>
      <c r="H33" s="2"/>
      <c r="I33" s="1" t="str">
        <f t="shared" si="0"/>
        <v xml:space="preserve">    default_org boolean DEFAULT false,</v>
      </c>
      <c r="J33" s="1"/>
      <c r="K33" s="2"/>
      <c r="L33" s="2"/>
      <c r="M33" s="2"/>
    </row>
    <row r="34" spans="1:13" x14ac:dyDescent="0.2">
      <c r="A34" s="5">
        <v>24</v>
      </c>
      <c r="B34" s="6" t="s">
        <v>19</v>
      </c>
      <c r="C34" s="7" t="s">
        <v>20</v>
      </c>
      <c r="D34" s="9" t="s">
        <v>153</v>
      </c>
      <c r="E34" s="8"/>
      <c r="F34" s="17" t="s">
        <v>161</v>
      </c>
      <c r="G34" s="9" t="s">
        <v>154</v>
      </c>
      <c r="H34" s="2"/>
      <c r="I34" s="1" t="str">
        <f t="shared" si="0"/>
        <v xml:space="preserve">    disabled boolean DEFAULT false,</v>
      </c>
      <c r="J34" s="1"/>
      <c r="K34" s="2"/>
      <c r="L34" s="2"/>
      <c r="M34" s="2"/>
    </row>
    <row r="35" spans="1:13" x14ac:dyDescent="0.2">
      <c r="A35" s="5">
        <v>25</v>
      </c>
      <c r="B35" s="6" t="s">
        <v>40</v>
      </c>
      <c r="C35" s="7" t="s">
        <v>21</v>
      </c>
      <c r="D35" s="9" t="s">
        <v>9</v>
      </c>
      <c r="E35" s="8"/>
      <c r="F35" s="8"/>
      <c r="G35" s="9"/>
      <c r="H35" s="2"/>
      <c r="I35" s="1" t="str">
        <f t="shared" si="0"/>
        <v xml:space="preserve">    created_by bigint,</v>
      </c>
      <c r="J35" s="1"/>
      <c r="K35" s="2"/>
      <c r="L35" s="2"/>
      <c r="M35" s="2"/>
    </row>
    <row r="36" spans="1:13" x14ac:dyDescent="0.2">
      <c r="A36" s="5">
        <v>26</v>
      </c>
      <c r="B36" s="6" t="s">
        <v>22</v>
      </c>
      <c r="C36" s="7" t="s">
        <v>23</v>
      </c>
      <c r="D36" s="9" t="s">
        <v>9</v>
      </c>
      <c r="E36" s="8"/>
      <c r="F36" s="8"/>
      <c r="G36" s="9"/>
      <c r="H36" s="2"/>
      <c r="I36" s="1" t="str">
        <f t="shared" si="0"/>
        <v xml:space="preserve">    created_date bigint,</v>
      </c>
      <c r="J36" s="1"/>
      <c r="K36" s="2"/>
      <c r="L36" s="2"/>
      <c r="M36" s="2"/>
    </row>
    <row r="37" spans="1:13" x14ac:dyDescent="0.2">
      <c r="A37" s="5">
        <v>27</v>
      </c>
      <c r="B37" s="6" t="s">
        <v>41</v>
      </c>
      <c r="C37" s="7" t="s">
        <v>24</v>
      </c>
      <c r="D37" s="9" t="s">
        <v>9</v>
      </c>
      <c r="E37" s="8"/>
      <c r="F37" s="8"/>
      <c r="G37" s="9"/>
      <c r="H37" s="2"/>
      <c r="I37" s="1" t="str">
        <f t="shared" si="0"/>
        <v xml:space="preserve">    updated_by bigint,</v>
      </c>
      <c r="J37" s="1"/>
      <c r="K37" s="2"/>
      <c r="L37" s="2"/>
      <c r="M37" s="2"/>
    </row>
    <row r="38" spans="1:13" x14ac:dyDescent="0.2">
      <c r="A38" s="5">
        <v>28</v>
      </c>
      <c r="B38" s="6" t="s">
        <v>3</v>
      </c>
      <c r="C38" s="7" t="s">
        <v>25</v>
      </c>
      <c r="D38" s="9" t="s">
        <v>9</v>
      </c>
      <c r="E38" s="8"/>
      <c r="F38" s="8"/>
      <c r="G38" s="9"/>
      <c r="H38" s="2"/>
      <c r="I38" s="1" t="str">
        <f t="shared" si="0"/>
        <v xml:space="preserve">    updated_date bigint,</v>
      </c>
      <c r="J38" s="1"/>
      <c r="K38" s="2"/>
      <c r="L38" s="2"/>
      <c r="M38" s="2"/>
    </row>
    <row r="39" spans="1:13" x14ac:dyDescent="0.2">
      <c r="A39" s="5">
        <v>29</v>
      </c>
      <c r="B39" s="6" t="s">
        <v>42</v>
      </c>
      <c r="C39" s="7" t="s">
        <v>26</v>
      </c>
      <c r="D39" s="9" t="s">
        <v>9</v>
      </c>
      <c r="E39" s="8"/>
      <c r="F39" s="8"/>
      <c r="G39" s="9"/>
      <c r="H39" s="2"/>
      <c r="I39" s="1" t="str">
        <f t="shared" si="0"/>
        <v xml:space="preserve">    deleted_by bigint,</v>
      </c>
      <c r="J39" s="1"/>
      <c r="K39" s="2"/>
      <c r="L39" s="2"/>
      <c r="M39" s="2"/>
    </row>
    <row r="40" spans="1:13" x14ac:dyDescent="0.2">
      <c r="A40" s="5">
        <v>30</v>
      </c>
      <c r="B40" s="6" t="s">
        <v>27</v>
      </c>
      <c r="C40" s="7" t="s">
        <v>28</v>
      </c>
      <c r="D40" s="9" t="s">
        <v>9</v>
      </c>
      <c r="E40" s="8"/>
      <c r="F40" s="8"/>
      <c r="G40" s="9"/>
      <c r="H40" s="2"/>
      <c r="I40" s="1" t="str">
        <f t="shared" si="0"/>
        <v xml:space="preserve">    deleted_date bigint,</v>
      </c>
      <c r="J40" s="1"/>
      <c r="K40" s="2"/>
      <c r="L40" s="2"/>
      <c r="M40" s="2"/>
    </row>
    <row r="41" spans="1:13" x14ac:dyDescent="0.2">
      <c r="A41" s="5">
        <v>31</v>
      </c>
      <c r="B41" s="6" t="s">
        <v>29</v>
      </c>
      <c r="C41" s="7" t="s">
        <v>30</v>
      </c>
      <c r="D41" s="9" t="s">
        <v>31</v>
      </c>
      <c r="E41" s="8"/>
      <c r="F41" s="8">
        <v>1</v>
      </c>
      <c r="G41" s="9"/>
      <c r="H41" s="2"/>
      <c r="I41" s="1" t="str">
        <f t="shared" si="0"/>
        <v xml:space="preserve">    version integer DEFAULT 1,</v>
      </c>
      <c r="J41" s="1"/>
      <c r="K41" s="2"/>
      <c r="L41" s="2"/>
      <c r="M41" s="2"/>
    </row>
    <row r="42" spans="1:13" x14ac:dyDescent="0.2">
      <c r="A42" s="2"/>
      <c r="B42" s="2"/>
      <c r="C42" s="2"/>
      <c r="D42" s="2"/>
      <c r="E42" s="2"/>
      <c r="F42" s="2"/>
      <c r="G42" s="2"/>
      <c r="H42" s="2"/>
      <c r="I42" s="1" t="str">
        <f>"    CONSTRAINT " &amp; IF(ISERROR(SEARCH(".",$C$8)), $C$8, MID($C$8,SEARCH(".",$C$8) + 1,(LEN($C$8)-SEARCH(".",$C$8)))) &amp; "_pk PRIMARY KEY (" &amp; $C$11 &amp; ")"</f>
        <v xml:space="preserve">    CONSTRAINT owner_org_pk PRIMARY KEY (id)</v>
      </c>
      <c r="J42" s="1"/>
      <c r="K42" s="2"/>
      <c r="L42" s="2"/>
      <c r="M42" s="2" t="s">
        <v>128</v>
      </c>
    </row>
    <row r="43" spans="1:13" ht="20" x14ac:dyDescent="0.2">
      <c r="A43" s="20" t="s">
        <v>81</v>
      </c>
      <c r="B43" s="20"/>
      <c r="C43" s="20"/>
      <c r="D43" s="20"/>
      <c r="E43" s="20"/>
      <c r="F43" s="20"/>
      <c r="G43" s="20"/>
      <c r="H43" s="2"/>
      <c r="I43" s="1" t="s">
        <v>32</v>
      </c>
      <c r="J43" s="1"/>
      <c r="K43" s="2"/>
      <c r="L43" s="2"/>
      <c r="M43" s="2"/>
    </row>
    <row r="44" spans="1:13" x14ac:dyDescent="0.2">
      <c r="A44" s="10" t="s">
        <v>34</v>
      </c>
      <c r="B44" s="11" t="s">
        <v>35</v>
      </c>
      <c r="C44" s="11" t="s">
        <v>36</v>
      </c>
      <c r="D44" s="11" t="s">
        <v>33</v>
      </c>
      <c r="E44" s="11" t="s">
        <v>5</v>
      </c>
      <c r="F44" s="11" t="s">
        <v>37</v>
      </c>
      <c r="G44" s="13" t="s">
        <v>38</v>
      </c>
    </row>
    <row r="45" spans="1:13" x14ac:dyDescent="0.2">
      <c r="A45" s="5">
        <v>1</v>
      </c>
      <c r="B45" s="6"/>
      <c r="C45" s="7"/>
      <c r="D45" s="9"/>
      <c r="E45" s="8" t="s">
        <v>10</v>
      </c>
      <c r="F45" s="8">
        <v>1</v>
      </c>
      <c r="G45" s="9"/>
      <c r="I45" s="3" t="str">
        <f>"ALTER TABLE " &amp; $C$8 &amp; "
ADD COLUMN " &amp; C45 &amp; " " &amp; D45 &amp; IF(E45="yes"," NOT NULL", "") &amp; IF(LEN(F45) &gt; 0," DEFAULT " &amp; F45, "") &amp; ";"</f>
        <v>ALTER TABLE owner_org
ADD COLUMN   NOT NULL DEFAULT 1;</v>
      </c>
      <c r="M45" s="2" t="e">
        <f>"    private "&amp; VLOOKUP($D45, '[1]Post-Java'!$A$2:$B$19, 2, FALSE) &amp;" "&amp;LOWER(LEFT($C45))&amp;MID(SUBSTITUTE(PROPER($C45),"_",""),2,LEN($C45))&amp;IF(AND(LEN($F45)&gt;0, $C45&lt;&gt;"id")," = " &amp; $F45,"")&amp;";"</f>
        <v>#N/A</v>
      </c>
    </row>
    <row r="46" spans="1:13" x14ac:dyDescent="0.2">
      <c r="A46" s="5">
        <v>2</v>
      </c>
      <c r="B46" s="6"/>
      <c r="C46" s="7"/>
      <c r="D46" s="9"/>
      <c r="E46" s="8"/>
      <c r="F46" s="8"/>
      <c r="G46" s="9"/>
      <c r="I46" s="3" t="str">
        <f t="shared" ref="I46:I48" si="1">"ALTER TABLE " &amp; $C$8 &amp; "
ADD COLUMN " &amp; C46 &amp; " " &amp; D46 &amp; IF(E46="yes"," NOT NULL", "") &amp; IF(LEN(F46) &gt; 0," DEFAULT " &amp; F46, "") &amp; ";"</f>
        <v>ALTER TABLE owner_org
ADD COLUMN  ;</v>
      </c>
      <c r="M46" s="2" t="e">
        <f>"    private "&amp; VLOOKUP($D46, '[1]Post-Java'!$A$2:$B$19, 2, FALSE) &amp;" "&amp;LOWER(LEFT($C46))&amp;MID(SUBSTITUTE(PROPER($C46),"_",""),2,LEN($C46))&amp;IF(AND(LEN($F46)&gt;0, $C46&lt;&gt;"id")," = " &amp; $F46,"")&amp;";"</f>
        <v>#N/A</v>
      </c>
    </row>
    <row r="47" spans="1:13" x14ac:dyDescent="0.2">
      <c r="A47" s="5">
        <v>3</v>
      </c>
      <c r="B47" s="6"/>
      <c r="C47" s="7"/>
      <c r="D47" s="9"/>
      <c r="E47" s="8"/>
      <c r="F47" s="8"/>
      <c r="G47" s="9"/>
      <c r="I47" s="3" t="str">
        <f t="shared" si="1"/>
        <v>ALTER TABLE owner_org
ADD COLUMN  ;</v>
      </c>
      <c r="M47" s="2" t="e">
        <f>"    private "&amp; VLOOKUP($D47, '[1]Post-Java'!$A$2:$B$19, 2, FALSE) &amp;" "&amp;LOWER(LEFT($C47))&amp;MID(SUBSTITUTE(PROPER($C47),"_",""),2,LEN($C47))&amp;IF(AND(LEN($F47)&gt;0, $C47&lt;&gt;"id")," = " &amp; $F47,"")&amp;";"</f>
        <v>#N/A</v>
      </c>
    </row>
    <row r="48" spans="1:13" x14ac:dyDescent="0.2">
      <c r="A48" s="5">
        <v>4</v>
      </c>
      <c r="B48" s="6"/>
      <c r="C48" s="7"/>
      <c r="D48" s="9"/>
      <c r="E48" s="8"/>
      <c r="F48" s="8"/>
      <c r="G48" s="9"/>
      <c r="I48" s="3" t="str">
        <f t="shared" si="1"/>
        <v>ALTER TABLE owner_org
ADD COLUMN  ;</v>
      </c>
      <c r="M48" s="2" t="e">
        <f>"    private "&amp; VLOOKUP($D48, '[1]Post-Java'!$A$2:$B$19, 2, FALSE) &amp;" "&amp;LOWER(LEFT($C48))&amp;MID(SUBSTITUTE(PROPER($C48),"_",""),2,LEN($C48))&amp;IF(AND(LEN($F48)&gt;0, $C48&lt;&gt;"id")," = " &amp; $F48,"")&amp;";"</f>
        <v>#N/A</v>
      </c>
    </row>
  </sheetData>
  <mergeCells count="7">
    <mergeCell ref="A43:G4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BCE9-7FD3-E741-8628-B36A5D8ABF5D}">
  <dimension ref="A1:M30"/>
  <sheetViews>
    <sheetView zoomScale="104" zoomScaleNormal="100" workbookViewId="0">
      <selection activeCell="G18" sqref="G18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85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86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</v>
      </c>
      <c r="J9" s="1"/>
      <c r="K9" s="2"/>
      <c r="L9" s="2"/>
      <c r="M9" s="2" t="str">
        <f>"public class " &amp; PROPER(LEFT($C$8)) &amp; MID(SUBSTITUTE(PROPER($C$8),"_",""),2,LEN($C$8)) &amp; " {"</f>
        <v>public class 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88</v>
      </c>
      <c r="C12" s="7" t="s">
        <v>142</v>
      </c>
      <c r="D12" s="9" t="s">
        <v>9</v>
      </c>
      <c r="E12" s="8"/>
      <c r="F12" s="8"/>
      <c r="G12" s="9"/>
      <c r="H12" s="2"/>
      <c r="I12" s="1" t="str">
        <f t="shared" ref="I12:I23" si="0">"    " &amp; C12 &amp; " " &amp; D12 &amp; IF(E12="yes"," NOT NULL", "") &amp; IF(LEN(F12) &gt; 0," DEFAULT " &amp; F12, "") &amp; ","</f>
        <v xml:space="preserve">    owner_org_id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ownerOrgId;</v>
      </c>
    </row>
    <row r="13" spans="1:13" x14ac:dyDescent="0.2">
      <c r="A13" s="5">
        <v>3</v>
      </c>
      <c r="B13" s="6" t="s">
        <v>39</v>
      </c>
      <c r="C13" s="7" t="s">
        <v>11</v>
      </c>
      <c r="D13" s="9" t="s">
        <v>12</v>
      </c>
      <c r="E13" s="8"/>
      <c r="F13" s="8"/>
      <c r="G13" s="9"/>
      <c r="H13" s="2"/>
      <c r="I13" s="1" t="str">
        <f t="shared" si="0"/>
        <v xml:space="preserve">    code varchar(50),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code;</v>
      </c>
    </row>
    <row r="14" spans="1:13" x14ac:dyDescent="0.2">
      <c r="A14" s="5">
        <v>4</v>
      </c>
      <c r="B14" s="6" t="s">
        <v>4</v>
      </c>
      <c r="C14" s="7" t="s">
        <v>13</v>
      </c>
      <c r="D14" s="9" t="s">
        <v>14</v>
      </c>
      <c r="E14" s="8"/>
      <c r="F14" s="8"/>
      <c r="G14" s="9"/>
      <c r="H14" s="2"/>
      <c r="I14" s="1" t="str">
        <f t="shared" si="0"/>
        <v xml:space="preserve">    name varchar(255),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String name;</v>
      </c>
    </row>
    <row r="15" spans="1:13" x14ac:dyDescent="0.2">
      <c r="A15" s="5">
        <v>5</v>
      </c>
      <c r="B15" s="6" t="s">
        <v>89</v>
      </c>
      <c r="C15" s="7" t="s">
        <v>87</v>
      </c>
      <c r="D15" s="9" t="s">
        <v>9</v>
      </c>
      <c r="E15" s="8"/>
      <c r="F15" s="8"/>
      <c r="G15" s="9"/>
      <c r="H15" s="2"/>
      <c r="I15" s="1" t="str">
        <f t="shared" si="0"/>
        <v xml:space="preserve">    sort bigint,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Long sort;</v>
      </c>
    </row>
    <row r="16" spans="1:13" x14ac:dyDescent="0.2">
      <c r="A16" s="5">
        <v>6</v>
      </c>
      <c r="B16" s="6" t="s">
        <v>19</v>
      </c>
      <c r="C16" s="7" t="s">
        <v>20</v>
      </c>
      <c r="D16" s="9" t="s">
        <v>153</v>
      </c>
      <c r="E16" s="8"/>
      <c r="F16" s="8" t="b">
        <v>0</v>
      </c>
      <c r="G16" s="9" t="s">
        <v>154</v>
      </c>
      <c r="H16" s="2"/>
      <c r="I16" s="1" t="str">
        <f t="shared" si="0"/>
        <v xml:space="preserve">    disabled boolean DEFAULT FALSE,</v>
      </c>
      <c r="J16" s="1"/>
      <c r="K16" s="2"/>
      <c r="L16" s="2"/>
      <c r="M16" s="2"/>
    </row>
    <row r="17" spans="1:13" x14ac:dyDescent="0.2">
      <c r="A17" s="5">
        <v>7</v>
      </c>
      <c r="B17" s="6" t="s">
        <v>40</v>
      </c>
      <c r="C17" s="7" t="s">
        <v>21</v>
      </c>
      <c r="D17" s="9" t="s">
        <v>9</v>
      </c>
      <c r="E17" s="8"/>
      <c r="F17" s="8"/>
      <c r="G17" s="9"/>
      <c r="H17" s="2"/>
      <c r="I17" s="1" t="str">
        <f t="shared" si="0"/>
        <v xml:space="preserve">    created_by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22</v>
      </c>
      <c r="C18" s="7" t="s">
        <v>23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41</v>
      </c>
      <c r="C19" s="7" t="s">
        <v>24</v>
      </c>
      <c r="D19" s="9" t="s">
        <v>9</v>
      </c>
      <c r="E19" s="8"/>
      <c r="F19" s="8"/>
      <c r="G19" s="9"/>
      <c r="H19" s="2"/>
      <c r="I19" s="1" t="str">
        <f t="shared" si="0"/>
        <v xml:space="preserve">    updated_by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3</v>
      </c>
      <c r="C20" s="7" t="s">
        <v>25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42</v>
      </c>
      <c r="C21" s="7" t="s">
        <v>26</v>
      </c>
      <c r="D21" s="9" t="s">
        <v>9</v>
      </c>
      <c r="E21" s="8"/>
      <c r="F21" s="8"/>
      <c r="G21" s="9"/>
      <c r="H21" s="2"/>
      <c r="I21" s="1" t="str">
        <f t="shared" si="0"/>
        <v xml:space="preserve">    deleted_by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27</v>
      </c>
      <c r="C22" s="7" t="s">
        <v>28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deleted_date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29</v>
      </c>
      <c r="C23" s="7" t="s">
        <v>30</v>
      </c>
      <c r="D23" s="9" t="s">
        <v>31</v>
      </c>
      <c r="E23" s="8"/>
      <c r="F23" s="8">
        <v>1</v>
      </c>
      <c r="G23" s="9"/>
      <c r="H23" s="2"/>
      <c r="I23" s="1" t="str">
        <f t="shared" si="0"/>
        <v xml:space="preserve">    version integer DEFAULT 1,</v>
      </c>
      <c r="J23" s="1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1" t="str">
        <f>"    CONSTRAINT " &amp; IF(ISERROR(SEARCH(".",$C$8)), $C$8, MID($C$8,SEARCH(".",$C$8) + 1,(LEN($C$8)-SEARCH(".",$C$8)))) &amp; "_pk PRIMARY KEY (" &amp; $C$11 &amp; ")"</f>
        <v xml:space="preserve">    CONSTRAINT role_pk PRIMARY KEY (id)</v>
      </c>
      <c r="J24" s="1"/>
      <c r="K24" s="2"/>
      <c r="L24" s="2"/>
      <c r="M24" s="2" t="s">
        <v>128</v>
      </c>
    </row>
    <row r="25" spans="1:13" ht="20" x14ac:dyDescent="0.2">
      <c r="A25" s="20" t="s">
        <v>81</v>
      </c>
      <c r="B25" s="20"/>
      <c r="C25" s="20"/>
      <c r="D25" s="20"/>
      <c r="E25" s="20"/>
      <c r="F25" s="20"/>
      <c r="G25" s="20"/>
      <c r="H25" s="2"/>
      <c r="I25" s="1" t="s">
        <v>32</v>
      </c>
      <c r="J25" s="1"/>
      <c r="K25" s="2"/>
      <c r="L25" s="2"/>
      <c r="M25" s="2"/>
    </row>
    <row r="26" spans="1:13" x14ac:dyDescent="0.2">
      <c r="A26" s="10" t="s">
        <v>34</v>
      </c>
      <c r="B26" s="11" t="s">
        <v>35</v>
      </c>
      <c r="C26" s="11" t="s">
        <v>36</v>
      </c>
      <c r="D26" s="11" t="s">
        <v>33</v>
      </c>
      <c r="E26" s="11" t="s">
        <v>5</v>
      </c>
      <c r="F26" s="11" t="s">
        <v>37</v>
      </c>
      <c r="G26" s="13" t="s">
        <v>38</v>
      </c>
    </row>
    <row r="27" spans="1:13" x14ac:dyDescent="0.2">
      <c r="A27" s="5">
        <v>1</v>
      </c>
      <c r="B27" s="6"/>
      <c r="C27" s="7" t="s">
        <v>132</v>
      </c>
      <c r="D27" s="9" t="s">
        <v>9</v>
      </c>
      <c r="E27" s="8" t="s">
        <v>10</v>
      </c>
      <c r="F27" s="8">
        <v>1</v>
      </c>
      <c r="G27" s="9"/>
      <c r="I27" s="3" t="str">
        <f>"ALTER TABLE " &amp; $C$8 &amp; "
ADD COLUMN " &amp; C27 &amp; " " &amp; D27 &amp; IF(E27="yes"," NOT NULL", "") &amp; IF(LEN(F27) &gt; 0," DEFAULT " &amp; F27, "") &amp; ";"</f>
        <v>ALTER TABLE role
ADD COLUMN new_column bigint NOT NULL DEFAULT 1;</v>
      </c>
      <c r="M27" s="2" t="str">
        <f>"    private "&amp; VLOOKUP($D27, '[1]Post-Java'!$A$2:$B$19, 2, FALSE) &amp;" "&amp;LOWER(LEFT($C27))&amp;MID(SUBSTITUTE(PROPER($C27),"_",""),2,LEN($C27))&amp;IF(AND(LEN($F27)&gt;0, $C27&lt;&gt;"id")," = " &amp; $F27,"")&amp;";"</f>
        <v xml:space="preserve">    private Long newColumn = 1;</v>
      </c>
    </row>
    <row r="28" spans="1:13" x14ac:dyDescent="0.2">
      <c r="A28" s="5">
        <v>2</v>
      </c>
      <c r="B28" s="6"/>
      <c r="C28" s="7"/>
      <c r="D28" s="9"/>
      <c r="E28" s="8"/>
      <c r="F28" s="8"/>
      <c r="G28" s="9"/>
      <c r="I28" s="3" t="str">
        <f t="shared" ref="I28:I30" si="1">"ALTER TABLE " &amp; $C$8 &amp; "
ADD COLUMN " &amp; C28 &amp; " " &amp; D28 &amp; IF(E28="yes"," NOT NULL", "") &amp; IF(LEN(F28) &gt; 0," DEFAULT " &amp; F28, "") &amp; ";"</f>
        <v>ALTER TABLE role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3</v>
      </c>
      <c r="B29" s="6"/>
      <c r="C29" s="7"/>
      <c r="D29" s="9"/>
      <c r="E29" s="8"/>
      <c r="F29" s="8"/>
      <c r="G29" s="9"/>
      <c r="I29" s="3" t="str">
        <f t="shared" si="1"/>
        <v>ALTER TABLE role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4</v>
      </c>
      <c r="B30" s="6"/>
      <c r="C30" s="7"/>
      <c r="D30" s="9"/>
      <c r="E30" s="8"/>
      <c r="F30" s="8"/>
      <c r="G30" s="9"/>
      <c r="I30" s="3" t="str">
        <f t="shared" si="1"/>
        <v>ALTER TABLE role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</sheetData>
  <mergeCells count="7">
    <mergeCell ref="A25:G25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118F-0AD7-874A-A8F0-01F9098818C7}">
  <dimension ref="A1:M28"/>
  <sheetViews>
    <sheetView zoomScale="104"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143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146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assignment_role;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assignment_role</v>
      </c>
      <c r="J9" s="1"/>
      <c r="K9" s="2"/>
      <c r="L9" s="2"/>
      <c r="M9" s="2" t="str">
        <f>"public class " &amp; PROPER(LEFT($C$8)) &amp; MID(SUBSTITUTE(PROPER($C$8),"_",""),2,LEN($C$8)) &amp; " {"</f>
        <v>public class AssignmentRole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@Id"</f>
        <v xml:space="preserve">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145</v>
      </c>
      <c r="C12" s="7" t="s">
        <v>144</v>
      </c>
      <c r="D12" s="9" t="s">
        <v>9</v>
      </c>
      <c r="E12" s="8"/>
      <c r="F12" s="8"/>
      <c r="G12" s="9"/>
      <c r="H12" s="2"/>
      <c r="I12" s="1" t="str">
        <f t="shared" ref="I12:I21" si="0"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 t="s">
        <v>147</v>
      </c>
      <c r="C13" s="7" t="s">
        <v>148</v>
      </c>
      <c r="D13" s="9" t="s">
        <v>9</v>
      </c>
      <c r="E13" s="8"/>
      <c r="F13" s="8"/>
      <c r="G13" s="9"/>
      <c r="H13" s="2"/>
      <c r="I13" s="1" t="str">
        <f t="shared" si="0"/>
        <v xml:space="preserve">    user_id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userId;</v>
      </c>
    </row>
    <row r="14" spans="1:13" x14ac:dyDescent="0.2">
      <c r="A14" s="5">
        <v>4</v>
      </c>
      <c r="B14" s="6" t="s">
        <v>19</v>
      </c>
      <c r="C14" s="7" t="s">
        <v>20</v>
      </c>
      <c r="D14" s="9" t="s">
        <v>153</v>
      </c>
      <c r="E14" s="8"/>
      <c r="F14" s="8" t="b">
        <v>0</v>
      </c>
      <c r="G14" s="9" t="s">
        <v>154</v>
      </c>
      <c r="H14" s="2"/>
      <c r="I14" s="1" t="str">
        <f t="shared" si="0"/>
        <v xml:space="preserve">    disabled boolean DEFAULT FALSE,</v>
      </c>
      <c r="J14" s="1"/>
      <c r="K14" s="2"/>
      <c r="L14" s="2"/>
      <c r="M14" s="2"/>
    </row>
    <row r="15" spans="1:13" x14ac:dyDescent="0.2">
      <c r="A15" s="5">
        <v>5</v>
      </c>
      <c r="B15" s="6" t="s">
        <v>40</v>
      </c>
      <c r="C15" s="7" t="s">
        <v>21</v>
      </c>
      <c r="D15" s="9" t="s">
        <v>9</v>
      </c>
      <c r="E15" s="8"/>
      <c r="F15" s="8"/>
      <c r="G15" s="9"/>
      <c r="H15" s="2"/>
      <c r="I15" s="1" t="str">
        <f t="shared" si="0"/>
        <v xml:space="preserve">    created_by bigint,</v>
      </c>
      <c r="J15" s="1"/>
      <c r="K15" s="2"/>
      <c r="L15" s="2"/>
      <c r="M15" s="2"/>
    </row>
    <row r="16" spans="1:13" x14ac:dyDescent="0.2">
      <c r="A16" s="5">
        <v>6</v>
      </c>
      <c r="B16" s="6" t="s">
        <v>22</v>
      </c>
      <c r="C16" s="7" t="s">
        <v>23</v>
      </c>
      <c r="D16" s="9" t="s">
        <v>9</v>
      </c>
      <c r="E16" s="8"/>
      <c r="F16" s="8"/>
      <c r="G16" s="9"/>
      <c r="H16" s="2"/>
      <c r="I16" s="1" t="str">
        <f t="shared" si="0"/>
        <v xml:space="preserve">    created_date bigint,</v>
      </c>
      <c r="J16" s="1"/>
      <c r="K16" s="2"/>
      <c r="L16" s="2"/>
      <c r="M16" s="2"/>
    </row>
    <row r="17" spans="1:13" x14ac:dyDescent="0.2">
      <c r="A17" s="5">
        <v>7</v>
      </c>
      <c r="B17" s="6" t="s">
        <v>41</v>
      </c>
      <c r="C17" s="7" t="s">
        <v>24</v>
      </c>
      <c r="D17" s="9" t="s">
        <v>9</v>
      </c>
      <c r="E17" s="8"/>
      <c r="F17" s="8"/>
      <c r="G17" s="9"/>
      <c r="H17" s="2"/>
      <c r="I17" s="1" t="str">
        <f t="shared" si="0"/>
        <v xml:space="preserve">    updated_by bigint,</v>
      </c>
      <c r="J17" s="1"/>
      <c r="K17" s="2"/>
      <c r="L17" s="2"/>
      <c r="M17" s="2"/>
    </row>
    <row r="18" spans="1:13" x14ac:dyDescent="0.2">
      <c r="A18" s="5">
        <v>8</v>
      </c>
      <c r="B18" s="6" t="s">
        <v>3</v>
      </c>
      <c r="C18" s="7" t="s">
        <v>25</v>
      </c>
      <c r="D18" s="9" t="s">
        <v>9</v>
      </c>
      <c r="E18" s="8"/>
      <c r="F18" s="8"/>
      <c r="G18" s="9"/>
      <c r="H18" s="2"/>
      <c r="I18" s="1" t="str">
        <f t="shared" si="0"/>
        <v xml:space="preserve">    updated_date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42</v>
      </c>
      <c r="C19" s="7" t="s">
        <v>26</v>
      </c>
      <c r="D19" s="9" t="s">
        <v>9</v>
      </c>
      <c r="E19" s="8"/>
      <c r="F19" s="8"/>
      <c r="G19" s="9"/>
      <c r="H19" s="2"/>
      <c r="I19" s="1" t="str">
        <f t="shared" si="0"/>
        <v xml:space="preserve">    deleted_by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27</v>
      </c>
      <c r="C20" s="7" t="s">
        <v>28</v>
      </c>
      <c r="D20" s="9" t="s">
        <v>9</v>
      </c>
      <c r="E20" s="8"/>
      <c r="F20" s="8"/>
      <c r="G20" s="9"/>
      <c r="H20" s="2"/>
      <c r="I20" s="1" t="str">
        <f t="shared" si="0"/>
        <v xml:space="preserve">    deleted_date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29</v>
      </c>
      <c r="C21" s="7" t="s">
        <v>30</v>
      </c>
      <c r="D21" s="9" t="s">
        <v>31</v>
      </c>
      <c r="E21" s="8"/>
      <c r="F21" s="8">
        <v>1</v>
      </c>
      <c r="G21" s="9"/>
      <c r="H21" s="2"/>
      <c r="I21" s="1" t="str">
        <f t="shared" si="0"/>
        <v xml:space="preserve">    version integer DEFAULT 1,</v>
      </c>
      <c r="J21" s="1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1" t="str">
        <f>"    CONSTRAINT " &amp; IF(ISERROR(SEARCH(".",$C$8)), $C$8, MID($C$8,SEARCH(".",$C$8) + 1,(LEN($C$8)-SEARCH(".",$C$8)))) &amp; "_pk PRIMARY KEY (" &amp; $C$11 &amp; ")"</f>
        <v xml:space="preserve">    CONSTRAINT assignment_role_pk PRIMARY KEY (id)</v>
      </c>
      <c r="J22" s="1"/>
      <c r="K22" s="2"/>
      <c r="L22" s="2"/>
      <c r="M22" s="2" t="s">
        <v>128</v>
      </c>
    </row>
    <row r="23" spans="1:13" ht="20" x14ac:dyDescent="0.2">
      <c r="A23" s="20" t="s">
        <v>81</v>
      </c>
      <c r="B23" s="20"/>
      <c r="C23" s="20"/>
      <c r="D23" s="20"/>
      <c r="E23" s="20"/>
      <c r="F23" s="20"/>
      <c r="G23" s="20"/>
      <c r="H23" s="2"/>
      <c r="I23" s="1" t="s">
        <v>32</v>
      </c>
      <c r="J23" s="1"/>
      <c r="K23" s="2"/>
      <c r="L23" s="2"/>
      <c r="M23" s="2"/>
    </row>
    <row r="24" spans="1:13" x14ac:dyDescent="0.2">
      <c r="A24" s="10" t="s">
        <v>34</v>
      </c>
      <c r="B24" s="11" t="s">
        <v>35</v>
      </c>
      <c r="C24" s="11" t="s">
        <v>36</v>
      </c>
      <c r="D24" s="11" t="s">
        <v>33</v>
      </c>
      <c r="E24" s="11" t="s">
        <v>5</v>
      </c>
      <c r="F24" s="11" t="s">
        <v>37</v>
      </c>
      <c r="G24" s="13" t="s">
        <v>38</v>
      </c>
    </row>
    <row r="25" spans="1:13" x14ac:dyDescent="0.2">
      <c r="A25" s="5">
        <v>1</v>
      </c>
      <c r="B25" s="6"/>
      <c r="C25" s="7" t="s">
        <v>132</v>
      </c>
      <c r="D25" s="9" t="s">
        <v>9</v>
      </c>
      <c r="E25" s="8" t="s">
        <v>10</v>
      </c>
      <c r="F25" s="8">
        <v>1</v>
      </c>
      <c r="G25" s="9"/>
      <c r="I25" s="3" t="str">
        <f>"ALTER TABLE " &amp; $C$8 &amp; "
ADD COLUMN " &amp; C25 &amp; " " &amp; D25 &amp; IF(E25="yes"," NOT NULL", "") &amp; IF(LEN(F25) &gt; 0," DEFAULT " &amp; F25, "") &amp; ";"</f>
        <v>ALTER TABLE assignment_role
ADD COLUMN new_column bigint NOT NULL DEFAULT 1;</v>
      </c>
      <c r="M25" s="2" t="str">
        <f>"    private "&amp; VLOOKUP($D25, '[1]Post-Java'!$A$2:$B$19, 2, FALSE) &amp;" "&amp;LOWER(LEFT($C25))&amp;MID(SUBSTITUTE(PROPER($C25),"_",""),2,LEN($C25))&amp;IF(AND(LEN($F25)&gt;0, $C25&lt;&gt;"id")," = " &amp; $F25,"")&amp;";"</f>
        <v xml:space="preserve">    private Long newColumn = 1;</v>
      </c>
    </row>
    <row r="26" spans="1:13" x14ac:dyDescent="0.2">
      <c r="A26" s="5">
        <v>2</v>
      </c>
      <c r="B26" s="6"/>
      <c r="C26" s="7"/>
      <c r="D26" s="9"/>
      <c r="E26" s="8"/>
      <c r="F26" s="8"/>
      <c r="G26" s="9"/>
      <c r="I26" s="3" t="str">
        <f t="shared" ref="I26:I28" si="1">"ALTER TABLE " &amp; $C$8 &amp; "
ADD COLUMN " &amp; C26 &amp; " " &amp; D26 &amp; IF(E26="yes"," NOT NULL", "") &amp; IF(LEN(F26) &gt; 0," DEFAULT " &amp; F26, "") &amp; ";"</f>
        <v>ALTER TABLE assignment_role
ADD COLUMN  ;</v>
      </c>
      <c r="M26" s="2" t="e">
        <f>"    private "&amp; VLOOKUP($D26, '[1]Post-Java'!$A$2:$B$19, 2, FALSE) &amp;" "&amp;LOWER(LEFT($C26))&amp;MID(SUBSTITUTE(PROPER($C26),"_",""),2,LEN($C26))&amp;IF(AND(LEN($F26)&gt;0, $C26&lt;&gt;"id")," = " &amp; $F26,"")&amp;";"</f>
        <v>#N/A</v>
      </c>
    </row>
    <row r="27" spans="1:13" x14ac:dyDescent="0.2">
      <c r="A27" s="5">
        <v>3</v>
      </c>
      <c r="B27" s="6"/>
      <c r="C27" s="7"/>
      <c r="D27" s="9"/>
      <c r="E27" s="8"/>
      <c r="F27" s="8"/>
      <c r="G27" s="9"/>
      <c r="I27" s="3" t="str">
        <f t="shared" si="1"/>
        <v>ALTER TABLE assignment_role
ADD COLUMN  ;</v>
      </c>
      <c r="M27" s="2" t="e">
        <f>"    private "&amp; VLOOKUP($D27, '[1]Post-Java'!$A$2:$B$19, 2, FALSE) &amp;" "&amp;LOWER(LEFT($C27))&amp;MID(SUBSTITUTE(PROPER($C27),"_",""),2,LEN($C27))&amp;IF(AND(LEN($F27)&gt;0, $C27&lt;&gt;"id")," = " &amp; $F27,"")&amp;";"</f>
        <v>#N/A</v>
      </c>
    </row>
    <row r="28" spans="1:13" x14ac:dyDescent="0.2">
      <c r="A28" s="5">
        <v>4</v>
      </c>
      <c r="B28" s="6"/>
      <c r="C28" s="7"/>
      <c r="D28" s="9"/>
      <c r="E28" s="8"/>
      <c r="F28" s="8"/>
      <c r="G28" s="9"/>
      <c r="I28" s="3" t="str">
        <f t="shared" si="1"/>
        <v>ALTER TABLE assignment_role
ADD COLUMN  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</sheetData>
  <mergeCells count="7">
    <mergeCell ref="A23:G23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461E-BC7B-4549-BE30-A1E1D65424B5}">
  <dimension ref="A1:M31"/>
  <sheetViews>
    <sheetView zoomScaleNormal="100" workbookViewId="0">
      <selection activeCell="C13" sqref="C13"/>
    </sheetView>
  </sheetViews>
  <sheetFormatPr baseColWidth="10" defaultRowHeight="16" x14ac:dyDescent="0.2"/>
  <cols>
    <col min="1" max="1" width="5.5" style="3" customWidth="1"/>
    <col min="2" max="2" width="18.8320312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158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120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119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role_detail;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role_detail</v>
      </c>
      <c r="J9" s="1"/>
      <c r="K9" s="2"/>
      <c r="L9" s="2"/>
      <c r="M9" s="2" t="str">
        <f>"public class " &amp; PROPER(LEFT($C$8)) &amp; MID(SUBSTITUTE(PROPER($C$8),"_",""),2,LEN($C$8)) &amp; "  extends GenericEntity{"</f>
        <v>public class RoleDetail  extends GenericEntity{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/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/>
    </row>
    <row r="12" spans="1:13" x14ac:dyDescent="0.2">
      <c r="A12" s="5">
        <v>2</v>
      </c>
      <c r="B12" s="6"/>
      <c r="C12" s="7" t="s">
        <v>144</v>
      </c>
      <c r="D12" s="9" t="s">
        <v>9</v>
      </c>
      <c r="E12" s="8"/>
      <c r="F12" s="8"/>
      <c r="G12" s="9"/>
      <c r="H12" s="2"/>
      <c r="I12" s="1" t="str">
        <f>"    " &amp; C12 &amp; " " &amp; D12 &amp; IF(E12="yes"," NOT NULL", "") &amp; IF(LEN(F12) &gt; 0," DEFAULT " &amp; F12, "") &amp; ","</f>
        <v xml:space="preserve">    role_id bigint,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Long roleId;</v>
      </c>
    </row>
    <row r="13" spans="1:13" x14ac:dyDescent="0.2">
      <c r="A13" s="5">
        <v>3</v>
      </c>
      <c r="B13" s="6"/>
      <c r="C13" s="7" t="s">
        <v>157</v>
      </c>
      <c r="D13" s="9" t="s">
        <v>9</v>
      </c>
      <c r="E13" s="8"/>
      <c r="F13" s="8"/>
      <c r="G13" s="9"/>
      <c r="H13" s="2"/>
      <c r="I13" s="1" t="str">
        <f t="shared" ref="I13:I24" si="0">"    " &amp; C13 &amp; " " &amp; D13 &amp; IF(E13="yes"," NOT NULL", "") &amp; IF(LEN(F13) &gt; 0," DEFAULT " &amp; F13, "") &amp; ","</f>
        <v xml:space="preserve">    menu_org_id bigint,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Long menuOrgId;</v>
      </c>
    </row>
    <row r="14" spans="1:13" x14ac:dyDescent="0.2">
      <c r="A14" s="5">
        <v>4</v>
      </c>
      <c r="B14" s="6"/>
      <c r="C14" s="7" t="s">
        <v>159</v>
      </c>
      <c r="D14" s="9" t="s">
        <v>153</v>
      </c>
      <c r="E14" s="8"/>
      <c r="F14" s="17" t="s">
        <v>161</v>
      </c>
      <c r="G14" s="9"/>
      <c r="H14" s="2"/>
      <c r="I14" s="1" t="str">
        <f t="shared" si="0"/>
        <v xml:space="preserve">    is_private boolean DEFAULT false,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isPrivate = false;</v>
      </c>
    </row>
    <row r="15" spans="1:13" x14ac:dyDescent="0.2">
      <c r="A15" s="5">
        <v>5</v>
      </c>
      <c r="B15" s="6"/>
      <c r="C15" s="7" t="s">
        <v>160</v>
      </c>
      <c r="D15" s="9" t="s">
        <v>18</v>
      </c>
      <c r="E15" s="8"/>
      <c r="F15" s="8"/>
      <c r="G15" s="9"/>
      <c r="H15" s="2"/>
      <c r="I15" s="1" t="str">
        <f t="shared" si="0"/>
        <v xml:space="preserve">    data_level smallint,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Integer dataLevel;</v>
      </c>
    </row>
    <row r="16" spans="1:13" x14ac:dyDescent="0.2">
      <c r="A16" s="5">
        <v>6</v>
      </c>
      <c r="B16" s="6"/>
      <c r="C16" s="7" t="s">
        <v>162</v>
      </c>
      <c r="D16" s="9" t="s">
        <v>153</v>
      </c>
      <c r="E16" s="8"/>
      <c r="F16" s="17" t="s">
        <v>161</v>
      </c>
      <c r="G16" s="9"/>
      <c r="H16" s="2"/>
      <c r="I16" s="1" t="str">
        <f t="shared" si="0"/>
        <v xml:space="preserve">    approve boolean DEFAULT false,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Boolean approve = false;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9" t="s">
        <v>154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role_detail_pk PRIMARY KEY (id)</v>
      </c>
      <c r="J25" s="1"/>
      <c r="K25" s="2"/>
      <c r="L25" s="2"/>
      <c r="M25" s="3" t="s">
        <v>128</v>
      </c>
    </row>
    <row r="26" spans="1:13" ht="20" x14ac:dyDescent="0.2">
      <c r="A26" s="20" t="s">
        <v>81</v>
      </c>
      <c r="B26" s="20"/>
      <c r="C26" s="20"/>
      <c r="D26" s="20"/>
      <c r="E26" s="20"/>
      <c r="F26" s="20"/>
      <c r="G26" s="20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role_detail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role_detail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role_detail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role_detail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A126E-D8B2-A64A-9460-0AFE9A104F92}">
  <dimension ref="A1:M31"/>
  <sheetViews>
    <sheetView zoomScaleNormal="100" workbookViewId="0">
      <selection activeCell="F18" sqref="F18"/>
    </sheetView>
  </sheetViews>
  <sheetFormatPr baseColWidth="10" defaultRowHeight="16" x14ac:dyDescent="0.2"/>
  <cols>
    <col min="1" max="1" width="5.5" style="3" customWidth="1"/>
    <col min="2" max="2" width="16.5" style="3" customWidth="1"/>
    <col min="3" max="3" width="19.33203125" style="3" customWidth="1"/>
    <col min="4" max="4" width="20.33203125" style="3" customWidth="1"/>
    <col min="5" max="5" width="15.1640625" style="3" customWidth="1"/>
    <col min="6" max="6" width="13.83203125" style="3" customWidth="1"/>
    <col min="7" max="7" width="49" style="3" customWidth="1"/>
    <col min="8" max="16384" width="10.83203125" style="3"/>
  </cols>
  <sheetData>
    <row r="1" spans="1:13" x14ac:dyDescent="0.2">
      <c r="M1" s="3" t="s">
        <v>129</v>
      </c>
    </row>
    <row r="2" spans="1:13" x14ac:dyDescent="0.2">
      <c r="M2" s="3" t="s">
        <v>130</v>
      </c>
    </row>
    <row r="3" spans="1:13" x14ac:dyDescent="0.2">
      <c r="M3" s="3" t="s">
        <v>131</v>
      </c>
    </row>
    <row r="4" spans="1:13" x14ac:dyDescent="0.2">
      <c r="M4" s="3" t="s">
        <v>155</v>
      </c>
    </row>
    <row r="6" spans="1:13" x14ac:dyDescent="0.2">
      <c r="M6" s="15" t="s">
        <v>156</v>
      </c>
    </row>
    <row r="7" spans="1:13" x14ac:dyDescent="0.2">
      <c r="A7" s="21" t="s">
        <v>0</v>
      </c>
      <c r="B7" s="21"/>
      <c r="C7" s="22" t="s">
        <v>122</v>
      </c>
      <c r="D7" s="22"/>
      <c r="E7" s="12" t="s">
        <v>1</v>
      </c>
      <c r="F7" s="22" t="s">
        <v>56</v>
      </c>
      <c r="G7" s="22"/>
      <c r="H7" s="2"/>
      <c r="I7" s="2"/>
      <c r="J7" s="2"/>
      <c r="K7" s="2"/>
      <c r="L7" s="2"/>
      <c r="M7" s="3" t="str">
        <f>"@Data"</f>
        <v>@Data</v>
      </c>
    </row>
    <row r="8" spans="1:13" x14ac:dyDescent="0.2">
      <c r="A8" s="21" t="s">
        <v>2</v>
      </c>
      <c r="B8" s="21"/>
      <c r="C8" s="23" t="s">
        <v>121</v>
      </c>
      <c r="D8" s="23"/>
      <c r="E8" s="12" t="s">
        <v>3</v>
      </c>
      <c r="F8" s="25" t="s">
        <v>57</v>
      </c>
      <c r="G8" s="25"/>
      <c r="H8" s="2"/>
      <c r="I8" s="1" t="str">
        <f xml:space="preserve"> "drop table if exists " &amp; C8 &amp; ";"</f>
        <v>drop table if exists control;</v>
      </c>
      <c r="J8" s="1"/>
      <c r="K8" s="2"/>
      <c r="L8" s="2"/>
      <c r="M8" s="2" t="str">
        <f>"@Table"</f>
        <v>@Table</v>
      </c>
    </row>
    <row r="9" spans="1:13" x14ac:dyDescent="0.2">
      <c r="A9" s="4"/>
      <c r="B9" s="2"/>
      <c r="C9" s="2"/>
      <c r="D9" s="2"/>
      <c r="E9" s="2"/>
      <c r="F9" s="2"/>
      <c r="G9" s="2"/>
      <c r="H9" s="2"/>
      <c r="I9" s="1" t="str">
        <f xml:space="preserve"> "create table " &amp; C8</f>
        <v>create table control</v>
      </c>
      <c r="J9" s="1"/>
      <c r="K9" s="2"/>
      <c r="L9" s="2"/>
      <c r="M9" s="2" t="str">
        <f>"public class " &amp; PROPER(LEFT($C$8)) &amp; MID(SUBSTITUTE(PROPER($C$8),"_",""),2,LEN($C$8)) &amp; " {"</f>
        <v>public class Control {</v>
      </c>
    </row>
    <row r="10" spans="1:13" x14ac:dyDescent="0.2">
      <c r="A10" s="10" t="s">
        <v>34</v>
      </c>
      <c r="B10" s="11" t="s">
        <v>35</v>
      </c>
      <c r="C10" s="11" t="s">
        <v>36</v>
      </c>
      <c r="D10" s="11" t="s">
        <v>33</v>
      </c>
      <c r="E10" s="11" t="s">
        <v>5</v>
      </c>
      <c r="F10" s="11" t="s">
        <v>37</v>
      </c>
      <c r="G10" s="13" t="s">
        <v>38</v>
      </c>
      <c r="H10" s="2"/>
      <c r="I10" s="1" t="s">
        <v>6</v>
      </c>
      <c r="J10" s="1"/>
      <c r="K10" s="2"/>
      <c r="L10" s="2"/>
      <c r="M10" s="2" t="str">
        <f>"    @Id"</f>
        <v xml:space="preserve">    @Id</v>
      </c>
    </row>
    <row r="11" spans="1:13" x14ac:dyDescent="0.2">
      <c r="A11" s="5">
        <v>1</v>
      </c>
      <c r="B11" s="6" t="s">
        <v>7</v>
      </c>
      <c r="C11" s="7" t="s">
        <v>8</v>
      </c>
      <c r="D11" s="9" t="s">
        <v>9</v>
      </c>
      <c r="E11" s="8" t="s">
        <v>10</v>
      </c>
      <c r="F11" s="8" t="s">
        <v>82</v>
      </c>
      <c r="G11" s="9"/>
      <c r="H11" s="2"/>
      <c r="I11" s="1" t="str">
        <f>"    " &amp; C11 &amp; " " &amp; D11 &amp; IF(E11="yes"," NOT NULL", "") &amp; IF(LEN(F11) &gt; 0," DEFAULT " &amp; F11, "") &amp; ","</f>
        <v xml:space="preserve">    id bigint NOT NULL DEFAULT id_generator(),</v>
      </c>
      <c r="J11" s="1"/>
      <c r="K11" s="2"/>
      <c r="L11" s="2"/>
      <c r="M11" s="2" t="str">
        <f>"    private "&amp; VLOOKUP($D11, '[1]Post-Java'!$A$2:$B$19, 2, FALSE) &amp;" "&amp;LOWER(LEFT($C11))&amp;MID(SUBSTITUTE(PROPER($C11),"_",""),2,LEN($C11))&amp;IF(AND(LEN($F11)&gt;0, $C11&lt;&gt;"id")," = " &amp; $F11,"")&amp;";"</f>
        <v xml:space="preserve">    private Long id;</v>
      </c>
    </row>
    <row r="12" spans="1:13" x14ac:dyDescent="0.2">
      <c r="A12" s="5">
        <v>2</v>
      </c>
      <c r="B12" s="6" t="s">
        <v>39</v>
      </c>
      <c r="C12" s="7" t="s">
        <v>11</v>
      </c>
      <c r="D12" s="9" t="s">
        <v>12</v>
      </c>
      <c r="E12" s="8"/>
      <c r="F12" s="8"/>
      <c r="G12" s="9" t="s">
        <v>123</v>
      </c>
      <c r="H12" s="2"/>
      <c r="I12" s="1" t="str">
        <f t="shared" ref="I12:I24" si="0">"    " &amp; C12 &amp; " " &amp; D12 &amp; IF(E12="yes"," NOT NULL", "") &amp; IF(LEN(F12) &gt; 0," DEFAULT " &amp; F12, "") &amp; ","</f>
        <v xml:space="preserve">    code varchar(50),</v>
      </c>
      <c r="J12" s="1"/>
      <c r="K12" s="2"/>
      <c r="L12" s="2"/>
      <c r="M12" s="2" t="str">
        <f>"    private "&amp; VLOOKUP($D12, '[1]Post-Java'!$A$2:$B$19, 2, FALSE) &amp;" "&amp;LOWER(LEFT($C12))&amp;MID(SUBSTITUTE(PROPER($C12),"_",""),2,LEN($C12))&amp;IF(AND(LEN($F12)&gt;0, $C12&lt;&gt;"id")," = " &amp; $F12,"")&amp;";"</f>
        <v xml:space="preserve">    private String code;</v>
      </c>
    </row>
    <row r="13" spans="1:13" x14ac:dyDescent="0.2">
      <c r="A13" s="5">
        <v>3</v>
      </c>
      <c r="B13" s="6" t="s">
        <v>4</v>
      </c>
      <c r="C13" s="7" t="s">
        <v>13</v>
      </c>
      <c r="D13" s="9" t="s">
        <v>14</v>
      </c>
      <c r="E13" s="8"/>
      <c r="F13" s="8"/>
      <c r="G13" s="9"/>
      <c r="H13" s="2"/>
      <c r="I13" s="1" t="str">
        <f t="shared" si="0"/>
        <v xml:space="preserve">    name varchar(255),</v>
      </c>
      <c r="J13" s="1"/>
      <c r="K13" s="2"/>
      <c r="L13" s="2"/>
      <c r="M13" s="2" t="str">
        <f>"    private "&amp; VLOOKUP($D13, '[1]Post-Java'!$A$2:$B$19, 2, FALSE) &amp;" "&amp;LOWER(LEFT($C13))&amp;MID(SUBSTITUTE(PROPER($C13),"_",""),2,LEN($C13))&amp;IF(AND(LEN($F13)&gt;0, $C13&lt;&gt;"id")," = " &amp; $F13,"")&amp;";"</f>
        <v xml:space="preserve">    private String name;</v>
      </c>
    </row>
    <row r="14" spans="1:13" x14ac:dyDescent="0.2">
      <c r="A14" s="5">
        <v>4</v>
      </c>
      <c r="B14" s="6"/>
      <c r="C14" s="7" t="s">
        <v>198</v>
      </c>
      <c r="D14" s="9" t="s">
        <v>153</v>
      </c>
      <c r="E14" s="8"/>
      <c r="F14" s="17" t="s">
        <v>161</v>
      </c>
      <c r="G14" s="9"/>
      <c r="H14" s="2"/>
      <c r="I14" s="1" t="str">
        <f t="shared" si="0"/>
        <v xml:space="preserve">    confirm boolean DEFAULT false,</v>
      </c>
      <c r="J14" s="1"/>
      <c r="K14" s="2"/>
      <c r="L14" s="2"/>
      <c r="M14" s="2" t="str">
        <f>"    private "&amp; VLOOKUP($D14, '[1]Post-Java'!$A$2:$B$19, 2, FALSE) &amp;" "&amp;LOWER(LEFT($C14))&amp;MID(SUBSTITUTE(PROPER($C14),"_",""),2,LEN($C14))&amp;IF(AND(LEN($F14)&gt;0, $C14&lt;&gt;"id")," = " &amp; $F14,"")&amp;";"</f>
        <v xml:space="preserve">    private Boolean confirm = false;</v>
      </c>
    </row>
    <row r="15" spans="1:13" x14ac:dyDescent="0.2">
      <c r="A15" s="5">
        <v>5</v>
      </c>
      <c r="B15" s="6"/>
      <c r="C15" s="7" t="s">
        <v>195</v>
      </c>
      <c r="D15" s="9" t="s">
        <v>153</v>
      </c>
      <c r="E15" s="8"/>
      <c r="F15" s="17" t="s">
        <v>161</v>
      </c>
      <c r="G15" s="9"/>
      <c r="H15" s="2"/>
      <c r="I15" s="1" t="str">
        <f t="shared" si="0"/>
        <v xml:space="preserve">    require_password boolean DEFAULT false,</v>
      </c>
      <c r="J15" s="1"/>
      <c r="K15" s="2"/>
      <c r="L15" s="2"/>
      <c r="M15" s="2" t="str">
        <f>"    private "&amp; VLOOKUP($D15, '[1]Post-Java'!$A$2:$B$19, 2, FALSE) &amp;" "&amp;LOWER(LEFT($C15))&amp;MID(SUBSTITUTE(PROPER($C15),"_",""),2,LEN($C15))&amp;IF(AND(LEN($F15)&gt;0, $C15&lt;&gt;"id")," = " &amp; $F15,"")&amp;";"</f>
        <v xml:space="preserve">    private Boolean requirePassword = false;</v>
      </c>
    </row>
    <row r="16" spans="1:13" x14ac:dyDescent="0.2">
      <c r="A16" s="5">
        <v>6</v>
      </c>
      <c r="B16" s="6" t="s">
        <v>89</v>
      </c>
      <c r="C16" s="7" t="s">
        <v>87</v>
      </c>
      <c r="D16" s="9" t="s">
        <v>9</v>
      </c>
      <c r="E16" s="8"/>
      <c r="F16" s="8"/>
      <c r="G16" s="9"/>
      <c r="H16" s="2"/>
      <c r="I16" s="1" t="str">
        <f t="shared" si="0"/>
        <v xml:space="preserve">    sort bigint,</v>
      </c>
      <c r="J16" s="1"/>
      <c r="K16" s="2"/>
      <c r="L16" s="2"/>
      <c r="M16" s="2" t="str">
        <f>"    private "&amp; VLOOKUP($D16, '[1]Post-Java'!$A$2:$B$19, 2, FALSE) &amp;" "&amp;LOWER(LEFT($C16))&amp;MID(SUBSTITUTE(PROPER($C16),"_",""),2,LEN($C16))&amp;IF(AND(LEN($F16)&gt;0, $C16&lt;&gt;"id")," = " &amp; $F16,"")&amp;";"</f>
        <v xml:space="preserve">    private Long sort;</v>
      </c>
    </row>
    <row r="17" spans="1:13" x14ac:dyDescent="0.2">
      <c r="A17" s="5">
        <v>7</v>
      </c>
      <c r="B17" s="6" t="s">
        <v>19</v>
      </c>
      <c r="C17" s="7" t="s">
        <v>20</v>
      </c>
      <c r="D17" s="9" t="s">
        <v>153</v>
      </c>
      <c r="E17" s="8"/>
      <c r="F17" s="17" t="s">
        <v>161</v>
      </c>
      <c r="G17" s="9" t="s">
        <v>154</v>
      </c>
      <c r="H17" s="2"/>
      <c r="I17" s="1" t="str">
        <f t="shared" si="0"/>
        <v xml:space="preserve">    disabled boolean DEFAULT false,</v>
      </c>
      <c r="J17" s="1"/>
      <c r="K17" s="2"/>
      <c r="L17" s="2"/>
      <c r="M17" s="2"/>
    </row>
    <row r="18" spans="1:13" x14ac:dyDescent="0.2">
      <c r="A18" s="5">
        <v>8</v>
      </c>
      <c r="B18" s="6" t="s">
        <v>40</v>
      </c>
      <c r="C18" s="7" t="s">
        <v>21</v>
      </c>
      <c r="D18" s="9" t="s">
        <v>9</v>
      </c>
      <c r="E18" s="8"/>
      <c r="F18" s="8"/>
      <c r="G18" s="9"/>
      <c r="H18" s="2"/>
      <c r="I18" s="1" t="str">
        <f t="shared" si="0"/>
        <v xml:space="preserve">    created_by bigint,</v>
      </c>
      <c r="J18" s="1"/>
      <c r="K18" s="2"/>
      <c r="L18" s="2"/>
      <c r="M18" s="2"/>
    </row>
    <row r="19" spans="1:13" x14ac:dyDescent="0.2">
      <c r="A19" s="5">
        <v>9</v>
      </c>
      <c r="B19" s="6" t="s">
        <v>22</v>
      </c>
      <c r="C19" s="7" t="s">
        <v>23</v>
      </c>
      <c r="D19" s="9" t="s">
        <v>9</v>
      </c>
      <c r="E19" s="8"/>
      <c r="F19" s="8"/>
      <c r="G19" s="9"/>
      <c r="H19" s="2"/>
      <c r="I19" s="1" t="str">
        <f t="shared" si="0"/>
        <v xml:space="preserve">    created_date bigint,</v>
      </c>
      <c r="J19" s="1"/>
      <c r="K19" s="2"/>
      <c r="L19" s="2"/>
      <c r="M19" s="2"/>
    </row>
    <row r="20" spans="1:13" x14ac:dyDescent="0.2">
      <c r="A20" s="5">
        <v>10</v>
      </c>
      <c r="B20" s="6" t="s">
        <v>41</v>
      </c>
      <c r="C20" s="7" t="s">
        <v>24</v>
      </c>
      <c r="D20" s="9" t="s">
        <v>9</v>
      </c>
      <c r="E20" s="8"/>
      <c r="F20" s="8"/>
      <c r="G20" s="9"/>
      <c r="H20" s="2"/>
      <c r="I20" s="1" t="str">
        <f t="shared" si="0"/>
        <v xml:space="preserve">    updated_by bigint,</v>
      </c>
      <c r="J20" s="1"/>
      <c r="K20" s="2"/>
      <c r="L20" s="2"/>
      <c r="M20" s="2"/>
    </row>
    <row r="21" spans="1:13" x14ac:dyDescent="0.2">
      <c r="A21" s="5">
        <v>11</v>
      </c>
      <c r="B21" s="6" t="s">
        <v>3</v>
      </c>
      <c r="C21" s="7" t="s">
        <v>25</v>
      </c>
      <c r="D21" s="9" t="s">
        <v>9</v>
      </c>
      <c r="E21" s="8"/>
      <c r="F21" s="8"/>
      <c r="G21" s="9"/>
      <c r="H21" s="2"/>
      <c r="I21" s="1" t="str">
        <f t="shared" si="0"/>
        <v xml:space="preserve">    updated_date bigint,</v>
      </c>
      <c r="J21" s="1"/>
      <c r="K21" s="2"/>
      <c r="L21" s="2"/>
      <c r="M21" s="2"/>
    </row>
    <row r="22" spans="1:13" x14ac:dyDescent="0.2">
      <c r="A22" s="5">
        <v>12</v>
      </c>
      <c r="B22" s="6" t="s">
        <v>42</v>
      </c>
      <c r="C22" s="7" t="s">
        <v>26</v>
      </c>
      <c r="D22" s="9" t="s">
        <v>9</v>
      </c>
      <c r="E22" s="8"/>
      <c r="F22" s="8"/>
      <c r="G22" s="9"/>
      <c r="H22" s="2"/>
      <c r="I22" s="1" t="str">
        <f t="shared" si="0"/>
        <v xml:space="preserve">    deleted_by bigint,</v>
      </c>
      <c r="J22" s="1"/>
      <c r="K22" s="2"/>
      <c r="L22" s="2"/>
      <c r="M22" s="2"/>
    </row>
    <row r="23" spans="1:13" x14ac:dyDescent="0.2">
      <c r="A23" s="5">
        <v>13</v>
      </c>
      <c r="B23" s="6" t="s">
        <v>27</v>
      </c>
      <c r="C23" s="7" t="s">
        <v>28</v>
      </c>
      <c r="D23" s="9" t="s">
        <v>9</v>
      </c>
      <c r="E23" s="8"/>
      <c r="F23" s="8"/>
      <c r="G23" s="9"/>
      <c r="H23" s="2"/>
      <c r="I23" s="1" t="str">
        <f t="shared" si="0"/>
        <v xml:space="preserve">    deleted_date bigint,</v>
      </c>
      <c r="J23" s="1"/>
      <c r="K23" s="2"/>
      <c r="L23" s="2"/>
      <c r="M23" s="2"/>
    </row>
    <row r="24" spans="1:13" x14ac:dyDescent="0.2">
      <c r="A24" s="5">
        <v>14</v>
      </c>
      <c r="B24" s="6" t="s">
        <v>29</v>
      </c>
      <c r="C24" s="7" t="s">
        <v>30</v>
      </c>
      <c r="D24" s="9" t="s">
        <v>31</v>
      </c>
      <c r="E24" s="8"/>
      <c r="F24" s="8">
        <v>1</v>
      </c>
      <c r="G24" s="9"/>
      <c r="H24" s="2"/>
      <c r="I24" s="1" t="str">
        <f t="shared" si="0"/>
        <v xml:space="preserve">    version integer DEFAULT 1,</v>
      </c>
      <c r="J24" s="1"/>
      <c r="K24" s="2"/>
      <c r="L24" s="2"/>
      <c r="M24" s="2"/>
    </row>
    <row r="25" spans="1:13" x14ac:dyDescent="0.2">
      <c r="A25" s="2"/>
      <c r="B25" s="2"/>
      <c r="C25" s="2"/>
      <c r="D25" s="2"/>
      <c r="E25" s="2"/>
      <c r="F25" s="2"/>
      <c r="G25" s="2"/>
      <c r="H25" s="2"/>
      <c r="I25" s="1" t="str">
        <f>"    CONSTRAINT " &amp; IF(ISERROR(SEARCH(".",$C$8)), $C$8, MID($C$8,SEARCH(".",$C$8) + 1,(LEN($C$8)-SEARCH(".",$C$8)))) &amp; "_pk PRIMARY KEY (" &amp; $C$11 &amp; ")"</f>
        <v xml:space="preserve">    CONSTRAINT control_pk PRIMARY KEY (id)</v>
      </c>
      <c r="J25" s="1"/>
      <c r="K25" s="2"/>
      <c r="L25" s="2"/>
      <c r="M25" s="3" t="s">
        <v>128</v>
      </c>
    </row>
    <row r="26" spans="1:13" ht="20" x14ac:dyDescent="0.2">
      <c r="A26" s="20" t="s">
        <v>81</v>
      </c>
      <c r="B26" s="20"/>
      <c r="C26" s="20"/>
      <c r="D26" s="20"/>
      <c r="E26" s="20"/>
      <c r="F26" s="20"/>
      <c r="G26" s="20"/>
      <c r="H26" s="2"/>
      <c r="I26" s="1" t="s">
        <v>32</v>
      </c>
      <c r="J26" s="1"/>
      <c r="K26" s="2"/>
      <c r="L26" s="2"/>
      <c r="M26" s="2"/>
    </row>
    <row r="27" spans="1:13" x14ac:dyDescent="0.2">
      <c r="A27" s="10" t="s">
        <v>34</v>
      </c>
      <c r="B27" s="11" t="s">
        <v>35</v>
      </c>
      <c r="C27" s="11" t="s">
        <v>36</v>
      </c>
      <c r="D27" s="11" t="s">
        <v>33</v>
      </c>
      <c r="E27" s="11" t="s">
        <v>5</v>
      </c>
      <c r="F27" s="11" t="s">
        <v>37</v>
      </c>
      <c r="G27" s="13" t="s">
        <v>38</v>
      </c>
    </row>
    <row r="28" spans="1:13" x14ac:dyDescent="0.2">
      <c r="A28" s="5">
        <v>1</v>
      </c>
      <c r="B28" s="6"/>
      <c r="C28" s="7"/>
      <c r="D28" s="9"/>
      <c r="E28" s="8" t="s">
        <v>10</v>
      </c>
      <c r="F28" s="8">
        <v>1</v>
      </c>
      <c r="G28" s="9"/>
      <c r="I28" s="3" t="str">
        <f>"ALTER TABLE " &amp; $C$8 &amp; "
ADD COLUMN " &amp; C28 &amp; " " &amp; D28 &amp; IF(E28="yes"," NOT NULL", "") &amp; IF(LEN(F28) &gt; 0," DEFAULT " &amp; F28, "") &amp; ";"</f>
        <v>ALTER TABLE control
ADD COLUMN   NOT NULL DEFAULT 1;</v>
      </c>
      <c r="M28" s="2" t="e">
        <f>"    private "&amp; VLOOKUP($D28, '[1]Post-Java'!$A$2:$B$19, 2, FALSE) &amp;" "&amp;LOWER(LEFT($C28))&amp;MID(SUBSTITUTE(PROPER($C28),"_",""),2,LEN($C28))&amp;IF(AND(LEN($F28)&gt;0, $C28&lt;&gt;"id")," = " &amp; $F28,"")&amp;";"</f>
        <v>#N/A</v>
      </c>
    </row>
    <row r="29" spans="1:13" x14ac:dyDescent="0.2">
      <c r="A29" s="5">
        <v>2</v>
      </c>
      <c r="B29" s="6"/>
      <c r="C29" s="7"/>
      <c r="D29" s="9"/>
      <c r="E29" s="8"/>
      <c r="F29" s="8"/>
      <c r="G29" s="9"/>
      <c r="I29" s="3" t="str">
        <f t="shared" ref="I29:I31" si="1">"ALTER TABLE " &amp; $C$8 &amp; "
ADD COLUMN " &amp; C29 &amp; " " &amp; D29 &amp; IF(E29="yes"," NOT NULL", "") &amp; IF(LEN(F29) &gt; 0," DEFAULT " &amp; F29, "") &amp; ";"</f>
        <v>ALTER TABLE control
ADD COLUMN  ;</v>
      </c>
      <c r="M29" s="2" t="e">
        <f>"    private "&amp; VLOOKUP($D29, '[1]Post-Java'!$A$2:$B$19, 2, FALSE) &amp;" "&amp;LOWER(LEFT($C29))&amp;MID(SUBSTITUTE(PROPER($C29),"_",""),2,LEN($C29))&amp;IF(AND(LEN($F29)&gt;0, $C29&lt;&gt;"id")," = " &amp; $F29,"")&amp;";"</f>
        <v>#N/A</v>
      </c>
    </row>
    <row r="30" spans="1:13" x14ac:dyDescent="0.2">
      <c r="A30" s="5">
        <v>3</v>
      </c>
      <c r="B30" s="6"/>
      <c r="C30" s="7"/>
      <c r="D30" s="9"/>
      <c r="E30" s="8"/>
      <c r="F30" s="8"/>
      <c r="G30" s="9"/>
      <c r="I30" s="3" t="str">
        <f t="shared" si="1"/>
        <v>ALTER TABLE control
ADD COLUMN  ;</v>
      </c>
      <c r="M30" s="2" t="e">
        <f>"    private "&amp; VLOOKUP($D30, '[1]Post-Java'!$A$2:$B$19, 2, FALSE) &amp;" "&amp;LOWER(LEFT($C30))&amp;MID(SUBSTITUTE(PROPER($C30),"_",""),2,LEN($C30))&amp;IF(AND(LEN($F30)&gt;0, $C30&lt;&gt;"id")," = " &amp; $F30,"")&amp;";"</f>
        <v>#N/A</v>
      </c>
    </row>
    <row r="31" spans="1:13" x14ac:dyDescent="0.2">
      <c r="A31" s="5">
        <v>4</v>
      </c>
      <c r="B31" s="6"/>
      <c r="C31" s="7"/>
      <c r="D31" s="9"/>
      <c r="E31" s="8"/>
      <c r="F31" s="8"/>
      <c r="G31" s="9"/>
      <c r="I31" s="3" t="str">
        <f t="shared" si="1"/>
        <v>ALTER TABLE control
ADD COLUMN  ;</v>
      </c>
      <c r="M31" s="2" t="e">
        <f>"    private "&amp; VLOOKUP($D31, '[1]Post-Java'!$A$2:$B$19, 2, FALSE) &amp;" "&amp;LOWER(LEFT($C31))&amp;MID(SUBSTITUTE(PROPER($C31),"_",""),2,LEN($C31))&amp;IF(AND(LEN($F31)&gt;0, $C31&lt;&gt;"id")," = " &amp; $F31,"")&amp;";"</f>
        <v>#N/A</v>
      </c>
    </row>
  </sheetData>
  <mergeCells count="7">
    <mergeCell ref="A26:G26"/>
    <mergeCell ref="A7:B7"/>
    <mergeCell ref="C7:D7"/>
    <mergeCell ref="F7:G7"/>
    <mergeCell ref="A8:B8"/>
    <mergeCell ref="C8:D8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Overview</vt:lpstr>
      <vt:lpstr>Relationship</vt:lpstr>
      <vt:lpstr>notification</vt:lpstr>
      <vt:lpstr>human_or_org</vt:lpstr>
      <vt:lpstr>owner_org</vt:lpstr>
      <vt:lpstr>role</vt:lpstr>
      <vt:lpstr>assignment_role</vt:lpstr>
      <vt:lpstr>role_detail</vt:lpstr>
      <vt:lpstr>control</vt:lpstr>
      <vt:lpstr>role_control</vt:lpstr>
      <vt:lpstr>human_org</vt:lpstr>
      <vt:lpstr>menu_org</vt:lpstr>
      <vt:lpstr>menu</vt:lpstr>
      <vt:lpstr>menu_control</vt:lpstr>
      <vt:lpstr>user_settings</vt:lpstr>
      <vt:lpstr>locale_resource</vt:lpstr>
      <vt:lpstr>global_param</vt:lpstr>
      <vt:lpstr>language</vt:lpstr>
      <vt:lpstr>menu_history</vt:lpstr>
      <vt:lpstr>auth_token</vt:lpstr>
      <vt:lpstr>news</vt:lpstr>
      <vt:lpstr>search_field</vt:lpstr>
      <vt:lpstr>search_field_menu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2020-01-17T08:12:53Z</dcterms:created>
  <dcterms:modified xsi:type="dcterms:W3CDTF">2020-05-29T09:18:05Z</dcterms:modified>
</cp:coreProperties>
</file>