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skycore-grpc/database/"/>
    </mc:Choice>
  </mc:AlternateContent>
  <xr:revisionPtr revIDLastSave="0" documentId="13_ncr:1_{15AF4F4F-942A-2447-9287-C078595FF721}" xr6:coauthVersionLast="45" xr6:coauthVersionMax="45" xr10:uidLastSave="{00000000-0000-0000-0000-000000000000}"/>
  <bookViews>
    <workbookView xWindow="0" yWindow="460" windowWidth="28800" windowHeight="16520" activeTab="9" xr2:uid="{00000000-000D-0000-FFFF-FFFF00000000}"/>
  </bookViews>
  <sheets>
    <sheet name="Overview" sheetId="4" r:id="rId1"/>
    <sheet name="Relationship" sheetId="5" r:id="rId2"/>
    <sheet name="org" sheetId="14" r:id="rId3"/>
    <sheet name="filesystem " sheetId="15" r:id="rId4"/>
    <sheet name="locale_resource" sheetId="16" r:id="rId5"/>
    <sheet name="account" sheetId="17" r:id="rId6"/>
    <sheet name="account_org" sheetId="42" r:id="rId7"/>
    <sheet name="refresh_token" sheetId="18" r:id="rId8"/>
    <sheet name="user_setting" sheetId="19" r:id="rId9"/>
    <sheet name="role" sheetId="30" r:id="rId10"/>
    <sheet name="assignment_role" sheetId="31" r:id="rId11"/>
    <sheet name="menu" sheetId="33" r:id="rId12"/>
    <sheet name="menu_org" sheetId="34" r:id="rId13"/>
    <sheet name="role_detail" sheetId="32" r:id="rId14"/>
    <sheet name="control" sheetId="35" r:id="rId15"/>
    <sheet name="menu_control" sheetId="36" r:id="rId16"/>
    <sheet name="role_control" sheetId="37" r:id="rId17"/>
    <sheet name="menu_history" sheetId="44" r:id="rId18"/>
    <sheet name="language" sheetId="46" r:id="rId19"/>
    <sheet name="sky_log" sheetId="47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7" l="1"/>
  <c r="L4" i="46"/>
  <c r="L4" i="44"/>
  <c r="L4" i="37"/>
  <c r="L4" i="36"/>
  <c r="L4" i="35"/>
  <c r="L4" i="32"/>
  <c r="L4" i="34"/>
  <c r="L4" i="33"/>
  <c r="L4" i="31"/>
  <c r="L4" i="19"/>
  <c r="L4" i="18"/>
  <c r="L4" i="42"/>
  <c r="L6" i="17"/>
  <c r="L4" i="16"/>
  <c r="L4" i="15"/>
  <c r="L4" i="14"/>
  <c r="L4" i="30"/>
  <c r="L12" i="47" l="1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11" i="47"/>
  <c r="L12" i="46"/>
  <c r="L13" i="46"/>
  <c r="L14" i="46"/>
  <c r="L15" i="46"/>
  <c r="L16" i="46"/>
  <c r="L17" i="46"/>
  <c r="L18" i="46"/>
  <c r="L19" i="46"/>
  <c r="L20" i="46"/>
  <c r="L21" i="46"/>
  <c r="L22" i="46"/>
  <c r="L11" i="46"/>
  <c r="L12" i="44"/>
  <c r="L13" i="44"/>
  <c r="L14" i="44"/>
  <c r="L15" i="44"/>
  <c r="L16" i="44"/>
  <c r="L17" i="44"/>
  <c r="L18" i="44"/>
  <c r="L19" i="44"/>
  <c r="L20" i="44"/>
  <c r="L21" i="44"/>
  <c r="L22" i="44"/>
  <c r="L23" i="44"/>
  <c r="L11" i="44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11" i="37"/>
  <c r="L12" i="36"/>
  <c r="L13" i="36"/>
  <c r="L14" i="36"/>
  <c r="L15" i="36"/>
  <c r="L16" i="36"/>
  <c r="L17" i="36"/>
  <c r="L18" i="36"/>
  <c r="L19" i="36"/>
  <c r="L20" i="36"/>
  <c r="L21" i="36"/>
  <c r="L11" i="36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11" i="35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11" i="32"/>
  <c r="L12" i="34"/>
  <c r="L13" i="34"/>
  <c r="L14" i="34"/>
  <c r="L15" i="34"/>
  <c r="L16" i="34"/>
  <c r="L17" i="34"/>
  <c r="L18" i="34"/>
  <c r="L19" i="34"/>
  <c r="L20" i="34"/>
  <c r="L21" i="34"/>
  <c r="L22" i="34"/>
  <c r="L11" i="34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2" i="31"/>
  <c r="L13" i="31"/>
  <c r="L14" i="31"/>
  <c r="L15" i="31"/>
  <c r="L16" i="31"/>
  <c r="L17" i="31"/>
  <c r="L18" i="31"/>
  <c r="L19" i="31"/>
  <c r="L20" i="31"/>
  <c r="L21" i="31"/>
  <c r="L11" i="31"/>
  <c r="L12" i="30"/>
  <c r="L13" i="30"/>
  <c r="L14" i="30"/>
  <c r="L15" i="30"/>
  <c r="L16" i="30"/>
  <c r="L17" i="30"/>
  <c r="L18" i="30"/>
  <c r="L19" i="30"/>
  <c r="L20" i="30"/>
  <c r="L21" i="30"/>
  <c r="L22" i="30"/>
  <c r="L23" i="30"/>
  <c r="L11" i="30"/>
  <c r="L12" i="19"/>
  <c r="L13" i="19"/>
  <c r="L14" i="19"/>
  <c r="L15" i="19"/>
  <c r="L16" i="19"/>
  <c r="L17" i="19"/>
  <c r="L11" i="19"/>
  <c r="L12" i="18"/>
  <c r="L13" i="18"/>
  <c r="L14" i="18"/>
  <c r="L11" i="18"/>
  <c r="L12" i="42"/>
  <c r="L13" i="42"/>
  <c r="L14" i="42"/>
  <c r="L15" i="42"/>
  <c r="L16" i="42"/>
  <c r="L17" i="42"/>
  <c r="L18" i="42"/>
  <c r="L19" i="42"/>
  <c r="L20" i="42"/>
  <c r="L21" i="42"/>
  <c r="L11" i="42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11" i="17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11" i="16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11" i="15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9" i="47"/>
  <c r="L9" i="46"/>
  <c r="L9" i="44"/>
  <c r="L9" i="37"/>
  <c r="L9" i="36"/>
  <c r="L9" i="35"/>
  <c r="L9" i="32"/>
  <c r="L9" i="34"/>
  <c r="L9" i="33"/>
  <c r="L9" i="31"/>
  <c r="L9" i="30"/>
  <c r="L9" i="19"/>
  <c r="L9" i="18"/>
  <c r="L9" i="42"/>
  <c r="L9" i="16"/>
  <c r="L9" i="15"/>
  <c r="L9" i="14" l="1"/>
  <c r="H19" i="47" l="1"/>
  <c r="H47" i="47" l="1"/>
  <c r="H46" i="47"/>
  <c r="H44" i="47"/>
  <c r="H43" i="47"/>
  <c r="H41" i="47" l="1"/>
  <c r="H40" i="47"/>
  <c r="H15" i="47"/>
  <c r="H16" i="47"/>
  <c r="H17" i="47"/>
  <c r="H18" i="47"/>
  <c r="H20" i="47"/>
  <c r="H21" i="47"/>
  <c r="H38" i="47"/>
  <c r="H37" i="47"/>
  <c r="H35" i="47"/>
  <c r="H34" i="47"/>
  <c r="H33" i="47"/>
  <c r="H32" i="47"/>
  <c r="H29" i="47"/>
  <c r="H28" i="47"/>
  <c r="H27" i="47"/>
  <c r="H26" i="47"/>
  <c r="H25" i="47"/>
  <c r="H24" i="47"/>
  <c r="H23" i="47"/>
  <c r="H22" i="47"/>
  <c r="H14" i="47"/>
  <c r="H13" i="47"/>
  <c r="Q12" i="47"/>
  <c r="H12" i="47"/>
  <c r="Q11" i="47"/>
  <c r="H11" i="47"/>
  <c r="Q10" i="47"/>
  <c r="Q9" i="47"/>
  <c r="H9" i="47"/>
  <c r="H8" i="47"/>
  <c r="H35" i="46" l="1"/>
  <c r="H34" i="46"/>
  <c r="H32" i="46"/>
  <c r="H31" i="46"/>
  <c r="H29" i="46"/>
  <c r="H28" i="46"/>
  <c r="H27" i="46"/>
  <c r="H26" i="46"/>
  <c r="H23" i="46"/>
  <c r="H22" i="46"/>
  <c r="H21" i="46"/>
  <c r="H20" i="46"/>
  <c r="H19" i="46"/>
  <c r="H18" i="46"/>
  <c r="H17" i="46"/>
  <c r="H16" i="46"/>
  <c r="H15" i="46"/>
  <c r="H14" i="46"/>
  <c r="H13" i="46"/>
  <c r="Q12" i="46"/>
  <c r="H12" i="46"/>
  <c r="Q11" i="46"/>
  <c r="H11" i="46"/>
  <c r="Q10" i="46"/>
  <c r="Q9" i="46"/>
  <c r="H9" i="46"/>
  <c r="H8" i="46"/>
  <c r="H16" i="33" l="1"/>
  <c r="H45" i="44" l="1"/>
  <c r="H44" i="44"/>
  <c r="H42" i="44"/>
  <c r="H41" i="44"/>
  <c r="H39" i="44"/>
  <c r="H38" i="44"/>
  <c r="H36" i="44"/>
  <c r="H35" i="44"/>
  <c r="H33" i="44"/>
  <c r="H32" i="44"/>
  <c r="H30" i="44"/>
  <c r="H29" i="44"/>
  <c r="H28" i="44"/>
  <c r="H27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Q12" i="44"/>
  <c r="H12" i="44"/>
  <c r="Q11" i="44"/>
  <c r="H11" i="44"/>
  <c r="Q10" i="44"/>
  <c r="Q9" i="44"/>
  <c r="H9" i="44"/>
  <c r="H8" i="44"/>
  <c r="H41" i="35" l="1"/>
  <c r="H40" i="35"/>
  <c r="H12" i="35"/>
  <c r="H12" i="33"/>
  <c r="H27" i="19"/>
  <c r="H26" i="19"/>
  <c r="H12" i="19"/>
  <c r="H37" i="42" l="1"/>
  <c r="H36" i="42"/>
  <c r="H34" i="42"/>
  <c r="H33" i="42"/>
  <c r="H31" i="42"/>
  <c r="H30" i="42"/>
  <c r="H28" i="42"/>
  <c r="H27" i="42"/>
  <c r="H26" i="42"/>
  <c r="H25" i="42"/>
  <c r="H22" i="42"/>
  <c r="H21" i="42"/>
  <c r="H20" i="42"/>
  <c r="H19" i="42"/>
  <c r="H18" i="42"/>
  <c r="H17" i="42"/>
  <c r="H16" i="42"/>
  <c r="H15" i="42"/>
  <c r="H14" i="42"/>
  <c r="H13" i="42"/>
  <c r="Q12" i="42"/>
  <c r="H12" i="42"/>
  <c r="Q11" i="42"/>
  <c r="H11" i="42"/>
  <c r="Q10" i="42"/>
  <c r="Q9" i="42"/>
  <c r="H9" i="42"/>
  <c r="H8" i="42"/>
  <c r="H41" i="37" l="1"/>
  <c r="H40" i="37"/>
  <c r="H38" i="37"/>
  <c r="H37" i="37"/>
  <c r="H35" i="37"/>
  <c r="H34" i="37"/>
  <c r="H16" i="37"/>
  <c r="H17" i="37"/>
  <c r="H32" i="37"/>
  <c r="H31" i="37"/>
  <c r="H30" i="37"/>
  <c r="H29" i="37"/>
  <c r="H26" i="37"/>
  <c r="H25" i="37"/>
  <c r="H24" i="37"/>
  <c r="H23" i="37"/>
  <c r="H22" i="37"/>
  <c r="H21" i="37"/>
  <c r="H20" i="37"/>
  <c r="H19" i="37"/>
  <c r="H18" i="37"/>
  <c r="H15" i="37"/>
  <c r="H14" i="37"/>
  <c r="H13" i="37"/>
  <c r="Q12" i="37"/>
  <c r="H12" i="37"/>
  <c r="Q11" i="37"/>
  <c r="H11" i="37"/>
  <c r="Q10" i="37"/>
  <c r="Q9" i="37"/>
  <c r="H9" i="37"/>
  <c r="H8" i="37"/>
  <c r="H37" i="36"/>
  <c r="H34" i="36"/>
  <c r="H36" i="36"/>
  <c r="H33" i="36"/>
  <c r="H31" i="36"/>
  <c r="H30" i="36"/>
  <c r="H28" i="36"/>
  <c r="H27" i="36"/>
  <c r="H26" i="36"/>
  <c r="H25" i="36"/>
  <c r="H22" i="36"/>
  <c r="H21" i="36"/>
  <c r="H20" i="36"/>
  <c r="H19" i="36"/>
  <c r="H18" i="36"/>
  <c r="H17" i="36"/>
  <c r="H16" i="36"/>
  <c r="H15" i="36"/>
  <c r="H14" i="36"/>
  <c r="H13" i="36"/>
  <c r="Q12" i="36"/>
  <c r="H12" i="36"/>
  <c r="Q11" i="36"/>
  <c r="H11" i="36"/>
  <c r="Q10" i="36"/>
  <c r="Q9" i="36"/>
  <c r="H9" i="36"/>
  <c r="H8" i="36"/>
  <c r="H38" i="35"/>
  <c r="H37" i="35"/>
  <c r="H35" i="35"/>
  <c r="H34" i="35"/>
  <c r="H32" i="35"/>
  <c r="H31" i="35"/>
  <c r="H30" i="35"/>
  <c r="H29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Q13" i="35"/>
  <c r="H13" i="35"/>
  <c r="Q11" i="35"/>
  <c r="H11" i="35"/>
  <c r="Q10" i="35"/>
  <c r="Q9" i="35"/>
  <c r="H9" i="35"/>
  <c r="H8" i="35"/>
  <c r="H28" i="32"/>
  <c r="H14" i="32"/>
  <c r="H15" i="32"/>
  <c r="H16" i="32"/>
  <c r="H17" i="17" l="1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29" i="34"/>
  <c r="H28" i="34"/>
  <c r="H27" i="34"/>
  <c r="H26" i="34"/>
  <c r="H23" i="34"/>
  <c r="H22" i="34"/>
  <c r="H21" i="34"/>
  <c r="H20" i="34"/>
  <c r="H19" i="34"/>
  <c r="H18" i="34"/>
  <c r="H17" i="34"/>
  <c r="H16" i="34"/>
  <c r="H15" i="34"/>
  <c r="H14" i="34"/>
  <c r="H13" i="34"/>
  <c r="Q12" i="34"/>
  <c r="H12" i="34"/>
  <c r="Q11" i="34"/>
  <c r="H11" i="34"/>
  <c r="Q10" i="34"/>
  <c r="Q9" i="34"/>
  <c r="H9" i="34"/>
  <c r="H8" i="34"/>
  <c r="H15" i="33"/>
  <c r="H17" i="33"/>
  <c r="H18" i="33"/>
  <c r="H19" i="33"/>
  <c r="H20" i="33"/>
  <c r="H21" i="33"/>
  <c r="H22" i="33"/>
  <c r="H23" i="33"/>
  <c r="H31" i="33"/>
  <c r="H30" i="33"/>
  <c r="H29" i="33"/>
  <c r="H28" i="33"/>
  <c r="H25" i="33"/>
  <c r="H24" i="33"/>
  <c r="H14" i="33"/>
  <c r="Q13" i="33"/>
  <c r="H13" i="33"/>
  <c r="Q11" i="33"/>
  <c r="H11" i="33"/>
  <c r="Q10" i="33"/>
  <c r="Q9" i="33"/>
  <c r="H9" i="33"/>
  <c r="H8" i="33"/>
  <c r="H31" i="32"/>
  <c r="H30" i="32"/>
  <c r="H29" i="32"/>
  <c r="H25" i="32"/>
  <c r="H24" i="32"/>
  <c r="H23" i="32"/>
  <c r="H22" i="32"/>
  <c r="H21" i="32"/>
  <c r="H20" i="32"/>
  <c r="H19" i="32"/>
  <c r="H18" i="32"/>
  <c r="H17" i="32"/>
  <c r="H13" i="32"/>
  <c r="Q12" i="32"/>
  <c r="H12" i="32"/>
  <c r="Q11" i="32"/>
  <c r="H11" i="32"/>
  <c r="Q10" i="32"/>
  <c r="Q9" i="32"/>
  <c r="H9" i="32"/>
  <c r="H8" i="32"/>
  <c r="H28" i="31" l="1"/>
  <c r="H27" i="31"/>
  <c r="H26" i="31"/>
  <c r="H25" i="31"/>
  <c r="H22" i="31"/>
  <c r="H21" i="31"/>
  <c r="H20" i="31"/>
  <c r="H19" i="31"/>
  <c r="H18" i="31"/>
  <c r="H17" i="31"/>
  <c r="H16" i="31"/>
  <c r="H15" i="31"/>
  <c r="H14" i="31"/>
  <c r="H13" i="31"/>
  <c r="Q12" i="31"/>
  <c r="H12" i="31"/>
  <c r="Q11" i="31"/>
  <c r="H11" i="31"/>
  <c r="Q10" i="31"/>
  <c r="Q9" i="31"/>
  <c r="H9" i="31"/>
  <c r="H8" i="31"/>
  <c r="H30" i="30"/>
  <c r="H29" i="30"/>
  <c r="H28" i="30"/>
  <c r="H27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Q12" i="30"/>
  <c r="H12" i="30"/>
  <c r="Q11" i="30"/>
  <c r="H11" i="30"/>
  <c r="Q10" i="30"/>
  <c r="Q9" i="30"/>
  <c r="H9" i="30"/>
  <c r="H8" i="30"/>
  <c r="H13" i="19"/>
  <c r="H14" i="19"/>
  <c r="H15" i="19"/>
  <c r="H16" i="19"/>
  <c r="H17" i="19"/>
  <c r="H24" i="19"/>
  <c r="H23" i="19"/>
  <c r="H22" i="19"/>
  <c r="H21" i="19"/>
  <c r="H18" i="19"/>
  <c r="Q13" i="19"/>
  <c r="Q11" i="19"/>
  <c r="H11" i="19"/>
  <c r="Q10" i="19"/>
  <c r="Q9" i="19"/>
  <c r="H9" i="19"/>
  <c r="H8" i="19"/>
  <c r="H21" i="18" l="1"/>
  <c r="H20" i="18"/>
  <c r="H19" i="18"/>
  <c r="H18" i="18"/>
  <c r="H15" i="18"/>
  <c r="H14" i="18"/>
  <c r="H13" i="18"/>
  <c r="Q12" i="18"/>
  <c r="H12" i="18"/>
  <c r="Q11" i="18"/>
  <c r="H11" i="18"/>
  <c r="Q10" i="18"/>
  <c r="Q9" i="18"/>
  <c r="H9" i="18"/>
  <c r="H8" i="18"/>
  <c r="H43" i="17" l="1"/>
  <c r="H42" i="17"/>
  <c r="H41" i="17"/>
  <c r="H40" i="17"/>
  <c r="H16" i="17"/>
  <c r="H15" i="17"/>
  <c r="H14" i="17"/>
  <c r="H13" i="17"/>
  <c r="Q12" i="17"/>
  <c r="H12" i="17"/>
  <c r="Q11" i="17"/>
  <c r="H11" i="17"/>
  <c r="Q10" i="17"/>
  <c r="Q9" i="17"/>
  <c r="H9" i="17"/>
  <c r="H8" i="17"/>
  <c r="H19" i="16" l="1"/>
  <c r="H32" i="15" l="1"/>
  <c r="H15" i="16" l="1"/>
  <c r="H16" i="16"/>
  <c r="H17" i="16"/>
  <c r="H33" i="16"/>
  <c r="H32" i="16"/>
  <c r="H31" i="16"/>
  <c r="H30" i="16"/>
  <c r="H27" i="16"/>
  <c r="H26" i="16"/>
  <c r="H25" i="16"/>
  <c r="H24" i="16"/>
  <c r="H23" i="16"/>
  <c r="H22" i="16"/>
  <c r="H21" i="16"/>
  <c r="H20" i="16"/>
  <c r="H18" i="16"/>
  <c r="H14" i="16"/>
  <c r="H13" i="16"/>
  <c r="Q12" i="16"/>
  <c r="H12" i="16"/>
  <c r="Q11" i="16"/>
  <c r="H11" i="16"/>
  <c r="Q10" i="16"/>
  <c r="Q9" i="16"/>
  <c r="H9" i="16"/>
  <c r="H8" i="16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34" i="14"/>
  <c r="H35" i="14"/>
  <c r="H36" i="14"/>
  <c r="H37" i="14"/>
  <c r="H38" i="14"/>
  <c r="H39" i="14"/>
  <c r="H40" i="14"/>
  <c r="H41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57" i="14"/>
  <c r="H19" i="15"/>
  <c r="H27" i="15"/>
  <c r="H35" i="15"/>
  <c r="H28" i="15"/>
  <c r="H26" i="15"/>
  <c r="H25" i="15"/>
  <c r="H24" i="15"/>
  <c r="H23" i="15"/>
  <c r="H22" i="15"/>
  <c r="H21" i="15"/>
  <c r="H20" i="15"/>
  <c r="H18" i="15"/>
  <c r="H17" i="15"/>
  <c r="H16" i="15"/>
  <c r="H15" i="15"/>
  <c r="H14" i="15"/>
  <c r="H13" i="15"/>
  <c r="Q12" i="15"/>
  <c r="H12" i="15"/>
  <c r="H11" i="15"/>
  <c r="Q10" i="15"/>
  <c r="H9" i="15" l="1"/>
  <c r="H34" i="15"/>
  <c r="H33" i="15"/>
  <c r="Q9" i="15"/>
  <c r="Q11" i="15"/>
  <c r="Q16" i="15"/>
  <c r="H8" i="15"/>
  <c r="H29" i="15"/>
  <c r="H72" i="14" l="1"/>
  <c r="H71" i="14"/>
  <c r="H70" i="14"/>
  <c r="H69" i="14"/>
  <c r="H66" i="14"/>
  <c r="H65" i="14"/>
  <c r="H64" i="14"/>
  <c r="H63" i="14"/>
  <c r="H62" i="14"/>
  <c r="H61" i="14"/>
  <c r="H60" i="14"/>
  <c r="H59" i="14"/>
  <c r="H58" i="14"/>
  <c r="H16" i="14"/>
  <c r="H15" i="14"/>
  <c r="H14" i="14"/>
  <c r="H13" i="14"/>
  <c r="Q12" i="14"/>
  <c r="H12" i="14"/>
  <c r="Q11" i="14"/>
  <c r="H11" i="14"/>
  <c r="Q10" i="14"/>
  <c r="Q9" i="14"/>
  <c r="H9" i="14"/>
  <c r="H8" i="14"/>
</calcChain>
</file>

<file path=xl/sharedStrings.xml><?xml version="1.0" encoding="utf-8"?>
<sst xmlns="http://schemas.openxmlformats.org/spreadsheetml/2006/main" count="1701" uniqueCount="364">
  <si>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</si>
  <si>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</si>
  <si>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</si>
  <si>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</si>
  <si>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</si>
  <si>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</si>
  <si>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</si>
  <si>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</si>
  <si>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</si>
  <si>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yes</t>
  </si>
  <si>
    <t>code</t>
  </si>
  <si>
    <t>name</t>
  </si>
  <si>
    <t>Đã khóa</t>
  </si>
  <si>
    <t>disabled</t>
  </si>
  <si>
    <t>created_by</t>
  </si>
  <si>
    <t>Ngày tạo</t>
  </si>
  <si>
    <t>updated_by</t>
  </si>
  <si>
    <t>deleted_by</t>
  </si>
  <si>
    <t>Ngày xóa</t>
  </si>
  <si>
    <t>Version</t>
  </si>
  <si>
    <t>version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</si>
  <si>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</si>
  <si>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</si>
  <si>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</si>
  <si>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</si>
  <si>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</si>
  <si>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</si>
  <si>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</si>
  <si>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</si>
  <si>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</si>
  <si>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</si>
  <si>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</si>
  <si>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ADD MORE COLUMN</t>
  </si>
  <si>
    <t>id_generator()</t>
  </si>
  <si>
    <t>sort</t>
  </si>
  <si>
    <t>Sắp xếp</t>
  </si>
  <si>
    <t>false: Chưa khoá, true: đã khoá</t>
  </si>
  <si>
    <t>false</t>
  </si>
  <si>
    <t>BIGINT</t>
  </si>
  <si>
    <t>INTEGER</t>
  </si>
  <si>
    <t>TEXT</t>
  </si>
  <si>
    <t>BOOLEAN</t>
  </si>
  <si>
    <t>}</t>
  </si>
  <si>
    <r>
      <t>'use strict'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</si>
  <si>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{ </t>
    </r>
    <r>
      <rPr>
        <sz val="12"/>
        <color rgb="FF4EC9B0"/>
        <rFont val="Menlo"/>
        <family val="2"/>
      </rPr>
      <t>Model</t>
    </r>
    <r>
      <rPr>
        <sz val="12"/>
        <color rgb="FFD4D4D4"/>
        <rFont val="Menlo"/>
        <family val="2"/>
      </rPr>
      <t xml:space="preserve"> } = </t>
    </r>
    <r>
      <rPr>
        <sz val="12"/>
        <color rgb="FFDCDCAA"/>
        <rFont val="Menlo"/>
        <family val="2"/>
      </rPr>
      <t>require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'objection'</t>
    </r>
    <r>
      <rPr>
        <sz val="12"/>
        <color rgb="FFD4D4D4"/>
        <rFont val="Menlo"/>
        <family val="2"/>
      </rPr>
      <t>);</t>
    </r>
  </si>
  <si>
    <r>
      <t>module</t>
    </r>
    <r>
      <rPr>
        <sz val="12"/>
        <color rgb="FFD4D4D4"/>
        <rFont val="Menlo"/>
        <family val="2"/>
      </rPr>
      <t>.</t>
    </r>
    <r>
      <rPr>
        <sz val="12"/>
        <color rgb="FF4EC9B0"/>
        <rFont val="Menlo"/>
        <family val="2"/>
      </rPr>
      <t>exports</t>
    </r>
    <r>
      <rPr>
        <sz val="12"/>
        <color rgb="FFD4D4D4"/>
        <rFont val="Menlo"/>
        <family val="2"/>
      </rPr>
      <t xml:space="preserve"> = {</t>
    </r>
  </si>
  <si>
    <t>};</t>
  </si>
  <si>
    <t>Công ty</t>
  </si>
  <si>
    <t>created_at</t>
  </si>
  <si>
    <t>updated_at</t>
  </si>
  <si>
    <t>deleted_at</t>
  </si>
  <si>
    <t>ALTER TABLE tsk_task</t>
  </si>
  <si>
    <t>ADD COLUMN document TSVECTOR</t>
  </si>
  <si>
    <t>GENERATED ALWAYS AS (TO_TSVECTOR('ENGLISH', LOWER(F_UNACCENT(COALESCE(name, ''))) || ' ' || LOWER(F_UNACCENT(COALESCE(description, ''))) || ' ' || LOWER(F_UNACCENT(COALESCE(evaluate_comment, ''))) || ' ' || code )) STORED;</t>
  </si>
  <si>
    <t>DROP INDEX tsk_task_idx_02;</t>
  </si>
  <si>
    <t>CREATE INDEX tsk_task_idx_02 ON tsk_task USING GIN(document);</t>
  </si>
  <si>
    <t>Tên viết tắt</t>
  </si>
  <si>
    <t>nick_name</t>
  </si>
  <si>
    <t>Tên công ty</t>
  </si>
  <si>
    <t>business_name</t>
  </si>
  <si>
    <t>Logo</t>
  </si>
  <si>
    <t>filesystem</t>
  </si>
  <si>
    <t>Thư mục root</t>
  </si>
  <si>
    <t>Chu Hoàng Long</t>
  </si>
  <si>
    <t>company_id</t>
  </si>
  <si>
    <t>Chi nhánh</t>
  </si>
  <si>
    <t>branch_id</t>
  </si>
  <si>
    <t>Lưu kế tiếp</t>
  </si>
  <si>
    <t>next_id</t>
  </si>
  <si>
    <t>Directory</t>
  </si>
  <si>
    <t>dirpath</t>
  </si>
  <si>
    <t>Nhóm</t>
  </si>
  <si>
    <t>fs_group_id</t>
  </si>
  <si>
    <t>Phân loại</t>
  </si>
  <si>
    <t>category</t>
  </si>
  <si>
    <t>Min free size</t>
  </si>
  <si>
    <t>min_space_free</t>
  </si>
  <si>
    <t>Ghi chú</t>
  </si>
  <si>
    <t>note</t>
  </si>
  <si>
    <t>Trạng thái</t>
  </si>
  <si>
    <t>status</t>
  </si>
  <si>
    <t>Người tạo</t>
  </si>
  <si>
    <t>Người xóa</t>
  </si>
  <si>
    <t>SMALLINT</t>
  </si>
  <si>
    <t>date_generator()</t>
  </si>
  <si>
    <t>Path system</t>
  </si>
  <si>
    <t>filesystem_id</t>
  </si>
  <si>
    <t>Path</t>
  </si>
  <si>
    <t>filepath</t>
  </si>
  <si>
    <t>logo_filename</t>
  </si>
  <si>
    <t>login_logo_filename</t>
  </si>
  <si>
    <t>Logo name</t>
  </si>
  <si>
    <t>Host</t>
  </si>
  <si>
    <t>host</t>
  </si>
  <si>
    <t>portal</t>
  </si>
  <si>
    <t>Portal</t>
  </si>
  <si>
    <t>portal_style</t>
  </si>
  <si>
    <t>portal_login</t>
  </si>
  <si>
    <t>Bệnh án</t>
  </si>
  <si>
    <t>portal_emr</t>
  </si>
  <si>
    <t>Pacs</t>
  </si>
  <si>
    <t>portal_pacs</t>
  </si>
  <si>
    <t>Đơn thuốc</t>
  </si>
  <si>
    <t>portal_pres</t>
  </si>
  <si>
    <t>pacs_url</t>
  </si>
  <si>
    <t>viewer_url</t>
  </si>
  <si>
    <t>Locale</t>
  </si>
  <si>
    <t>locale</t>
  </si>
  <si>
    <t>locale_foreign</t>
  </si>
  <si>
    <t>TimeZone</t>
  </si>
  <si>
    <t>time_zone</t>
  </si>
  <si>
    <t>Diff hour</t>
  </si>
  <si>
    <t>diff_hour</t>
  </si>
  <si>
    <t>portal_logo_filename</t>
  </si>
  <si>
    <t>Host pacs</t>
  </si>
  <si>
    <t>Host viewer</t>
  </si>
  <si>
    <t>DOUBLE PRECISION</t>
  </si>
  <si>
    <t>parent_id</t>
  </si>
  <si>
    <t>Parent</t>
  </si>
  <si>
    <t>org</t>
  </si>
  <si>
    <t>Hội sở chính</t>
  </si>
  <si>
    <t>headquarter</t>
  </si>
  <si>
    <t>Kỳ tài chính</t>
  </si>
  <si>
    <t>fiscal_code</t>
  </si>
  <si>
    <t>Số DKKD</t>
  </si>
  <si>
    <t>registration_no</t>
  </si>
  <si>
    <t>Mã số thuế</t>
  </si>
  <si>
    <t>tax_code</t>
  </si>
  <si>
    <t>Ngày kỷ niệm</t>
  </si>
  <si>
    <t>Giờ làm việc</t>
  </si>
  <si>
    <t>am_start</t>
  </si>
  <si>
    <t>am_end</t>
  </si>
  <si>
    <t>pm_start</t>
  </si>
  <si>
    <t>pm_end</t>
  </si>
  <si>
    <t>Số giờ</t>
  </si>
  <si>
    <t>work_hour</t>
  </si>
  <si>
    <t>Nghỉ trưa</t>
  </si>
  <si>
    <t>break_time</t>
  </si>
  <si>
    <t>Người đại diện</t>
  </si>
  <si>
    <t>representative</t>
  </si>
  <si>
    <t>Chức vụ</t>
  </si>
  <si>
    <t>representative_title</t>
  </si>
  <si>
    <t>Kết nối ngoài</t>
  </si>
  <si>
    <t>ext_database</t>
  </si>
  <si>
    <t>Tên nước</t>
  </si>
  <si>
    <t>country_id</t>
  </si>
  <si>
    <t>Tên bang</t>
  </si>
  <si>
    <t>state_id</t>
  </si>
  <si>
    <t>Tỉnh/Thành</t>
  </si>
  <si>
    <t>province_id</t>
  </si>
  <si>
    <t>district_id</t>
  </si>
  <si>
    <t>ward_id</t>
  </si>
  <si>
    <t>Quận</t>
  </si>
  <si>
    <t>Huyện</t>
  </si>
  <si>
    <t>code_prefix</t>
  </si>
  <si>
    <t>code_suffix</t>
  </si>
  <si>
    <t>org_type</t>
  </si>
  <si>
    <t>Type</t>
  </si>
  <si>
    <t>Code_prefix</t>
  </si>
  <si>
    <t>Code_suffix</t>
  </si>
  <si>
    <t>anniversary_date</t>
  </si>
  <si>
    <t>cấu hình tìm kiếm vị trí khách hàng</t>
  </si>
  <si>
    <t>cho worktime</t>
  </si>
  <si>
    <t>Tổ chức</t>
  </si>
  <si>
    <t>Ngôn ngữ</t>
  </si>
  <si>
    <t>Màn hình</t>
  </si>
  <si>
    <t>type_group</t>
  </si>
  <si>
    <t>Key</t>
  </si>
  <si>
    <t>key</t>
  </si>
  <si>
    <t>Từ ngữ</t>
  </si>
  <si>
    <t>value</t>
  </si>
  <si>
    <t>I18N</t>
  </si>
  <si>
    <t>Thứ tự sort</t>
  </si>
  <si>
    <t>DROP INDEX tsk_task_idx_01;</t>
  </si>
  <si>
    <t>CREATE INDEX tsk_task_idx_01 ON tsk_task USING GIN(document);</t>
  </si>
  <si>
    <t>DROP INDEX filesystem_idx01;</t>
  </si>
  <si>
    <t>DROP INDEX filesystem_idx02;</t>
  </si>
  <si>
    <t>DROP INDEX org_idx01;</t>
  </si>
  <si>
    <t>DROP INDEX org_idx02;</t>
  </si>
  <si>
    <t>CREATE INDEX org_idx01 ON org (deleted_by NULLS FIRST);</t>
  </si>
  <si>
    <t>CREATE INDEX org_idx02 ON org (deleted_by NULLS FIRST, disabled NULLS FIRST);</t>
  </si>
  <si>
    <t>CREATE INDEX filesystem_idx01 ON filesystem (deleted_by NULLS FIRST);</t>
  </si>
  <si>
    <t>CREATE INDEX filesystem_idx02 ON filesystem (deleted_by NULLS FIRST, disabled NULLS FIRST);</t>
  </si>
  <si>
    <t>account</t>
  </si>
  <si>
    <t>Tài khoản</t>
  </si>
  <si>
    <t>Tên tài khoản</t>
  </si>
  <si>
    <t>username</t>
  </si>
  <si>
    <t>Mật khẩu</t>
  </si>
  <si>
    <t>password</t>
  </si>
  <si>
    <t>đã được mã hóa</t>
  </si>
  <si>
    <t>password_expiry</t>
  </si>
  <si>
    <t>Mật khẩu hết hạn</t>
  </si>
  <si>
    <t>change_password</t>
  </si>
  <si>
    <t>date</t>
  </si>
  <si>
    <t>Thay đổi mật khẩu</t>
  </si>
  <si>
    <t>false: không đổi, true: đổi</t>
  </si>
  <si>
    <t>email</t>
  </si>
  <si>
    <t>mobile</t>
  </si>
  <si>
    <t>white_start_date</t>
  </si>
  <si>
    <t>white_end_date</t>
  </si>
  <si>
    <t>Khoảng thời gian truy cập theo danh sách ở white_ip</t>
  </si>
  <si>
    <t>Sổ nội bộ</t>
  </si>
  <si>
    <t>av_internal_ledger</t>
  </si>
  <si>
    <t>na_internal_ledger</t>
  </si>
  <si>
    <t>Số tài chính</t>
  </si>
  <si>
    <t>av_financial_ledger</t>
  </si>
  <si>
    <t>na_financial_ledger</t>
  </si>
  <si>
    <t>Dành cho quản trị sổ tiền</t>
  </si>
  <si>
    <t>external</t>
  </si>
  <si>
    <t>External</t>
  </si>
  <si>
    <t>1: giới hạn menu (bỏ qua white date)
2: không giới hạn menu (có check white date)
3: full menu không check white date</t>
  </si>
  <si>
    <t>type</t>
  </si>
  <si>
    <t>refresh_token</t>
  </si>
  <si>
    <t>Token</t>
  </si>
  <si>
    <t>token</t>
  </si>
  <si>
    <t>id của Account</t>
  </si>
  <si>
    <t>DROP INDEX refresh_token_idx01;</t>
  </si>
  <si>
    <t>account_id</t>
  </si>
  <si>
    <t>refresh token</t>
  </si>
  <si>
    <t>CREATE INDEX refresh_token_idx01 ON refresh_token (account_id NULLS FIRST);</t>
  </si>
  <si>
    <t>DROP INDEX account_idx01;</t>
  </si>
  <si>
    <t>CREATE INDEX account_idx01 ON account (deleted_by NULLS FIRST);</t>
  </si>
  <si>
    <t>DROP INDEX account_idx02;</t>
  </si>
  <si>
    <t>CREATE INDEX account_idx02 ON account (deleted_by NULLS FIRST, disabled NULLS FIRST);</t>
  </si>
  <si>
    <t>locale_resource</t>
  </si>
  <si>
    <t>DROP INDEX locale_resource_idx01;</t>
  </si>
  <si>
    <t>CREATE INDEX locale_resource_idx01 ON locale_resource (deleted_by NULLS FIRST);</t>
  </si>
  <si>
    <t>DROP INDEX locale_resource_idx02;</t>
  </si>
  <si>
    <t>CREATE INDEX locale_resource_idx02 ON locale_resource (deleted_by NULLS FIRST, disabled NULLS FIRST);</t>
  </si>
  <si>
    <t>user_setting</t>
  </si>
  <si>
    <t>menu_path</t>
  </si>
  <si>
    <t>element_id</t>
  </si>
  <si>
    <t>element_id html</t>
  </si>
  <si>
    <t>role</t>
  </si>
  <si>
    <t>Thiết lập của ng dùng</t>
  </si>
  <si>
    <t>org_id</t>
  </si>
  <si>
    <t>DROP INDEX role_idx01;</t>
  </si>
  <si>
    <t>DROP INDEX role_idx02;</t>
  </si>
  <si>
    <t>CREATE INDEX role_idx02 ON role (deleted_by NULLS FIRST, disabled NULLS FIRST);</t>
  </si>
  <si>
    <t>CREATE INDEX role_idx01 ON role (deleted_by NULLS FIRST);</t>
  </si>
  <si>
    <t>DROP INDEX role_idx03;</t>
  </si>
  <si>
    <t>CREATE INDEX role_idx03 ON role (org_id NULLS FIRST);</t>
  </si>
  <si>
    <t>assignment_role</t>
  </si>
  <si>
    <t>role_id</t>
  </si>
  <si>
    <t>DROP INDEX assignment_role_idx01;</t>
  </si>
  <si>
    <t>CREATE INDEX assignment_role_idx01 ON assignment_role (deleted_by NULLS FIRST);</t>
  </si>
  <si>
    <t>DROP INDEX assignment_role_idx02;</t>
  </si>
  <si>
    <t>CREATE INDEX assignment_role_idx02 ON assignment_role (deleted_by NULLS FIRST, disabled NULLS FIRST);</t>
  </si>
  <si>
    <t>DROP INDEX assignment_role_idx03;</t>
  </si>
  <si>
    <t>CREATE INDEX assignment_role_idx03 ON assignment_role (role_id NULLS FIRST, account_id NULLS FIRST);</t>
  </si>
  <si>
    <t>role_detail</t>
  </si>
  <si>
    <t>Chi tiết quyền</t>
  </si>
  <si>
    <t>menu</t>
  </si>
  <si>
    <t>Thực đơn</t>
  </si>
  <si>
    <t>DROP INDEX menu_idx01;</t>
  </si>
  <si>
    <t>CREATE INDEX menu_idx01 ON menu (deleted_by NULLS FIRST);</t>
  </si>
  <si>
    <t>DROP INDEX menu_idx02;</t>
  </si>
  <si>
    <t>CREATE INDEX menu_idx02 ON menu (deleted_by NULLS FIRST, disabled NULLS FIRST);</t>
  </si>
  <si>
    <t>menu_org</t>
  </si>
  <si>
    <t>Mã số menu</t>
  </si>
  <si>
    <t>menu_id</t>
  </si>
  <si>
    <t>DROP INDEX menu_org_idx01;</t>
  </si>
  <si>
    <t>CREATE INDEX menu_org_idx01 ON menu_org (deleted_by NULLS FIRST);</t>
  </si>
  <si>
    <t>DROP INDEX menu_org_idx02;</t>
  </si>
  <si>
    <t>CREATE INDEX menu_org_idx02 ON menu_org (deleted_by NULLS FIRST, disabled NULLS FIRST);</t>
  </si>
  <si>
    <t>icon</t>
  </si>
  <si>
    <t>Icon Path system</t>
  </si>
  <si>
    <t>Icon name</t>
  </si>
  <si>
    <t>icon_filename</t>
  </si>
  <si>
    <t>icon_filesystem_id</t>
  </si>
  <si>
    <t>icon_filepath</t>
  </si>
  <si>
    <t>menu_org_id</t>
  </si>
  <si>
    <t>is_private</t>
  </si>
  <si>
    <t>data_level</t>
  </si>
  <si>
    <t>approve</t>
  </si>
  <si>
    <t>Chấp thuận</t>
  </si>
  <si>
    <t>Cấp độ dữ liệu</t>
  </si>
  <si>
    <t>Tính chất cá nhân</t>
  </si>
  <si>
    <t>DROP INDEX  role_detail_idx01;</t>
  </si>
  <si>
    <t>CREATE INDEX role_detail_idx01 ON role_detail (deleted_by NULLS FIRST);</t>
  </si>
  <si>
    <t>DROP INDEX role_detail_idx02;</t>
  </si>
  <si>
    <t>CREATE INDEX role_detail_idx02 ON role_detail (deleted_by NULLS FIRST, disabled NULLS FIRST);</t>
  </si>
  <si>
    <t>DROP INDEX role_detail_idx03;</t>
  </si>
  <si>
    <t>CREATE INDEX role_detail_idx03 ON role_detail (role_id NULLS FIRST, menu_org_id NULLS FIRST);</t>
  </si>
  <si>
    <t>control</t>
  </si>
  <si>
    <t>Thành phần điều khiển trên view</t>
  </si>
  <si>
    <t>confirm</t>
  </si>
  <si>
    <t>require_password</t>
  </si>
  <si>
    <t>yêu cầu mật khẩu</t>
  </si>
  <si>
    <t>Thứ tự sắp xếp</t>
  </si>
  <si>
    <t>Confirm</t>
  </si>
  <si>
    <t>menu_control</t>
  </si>
  <si>
    <t>Thực đơn Control</t>
  </si>
  <si>
    <t>control_id</t>
  </si>
  <si>
    <t>SAVE_BTN, DEL_BTN, MORE_BTN, PRINT_BTN</t>
  </si>
  <si>
    <t>role_control</t>
  </si>
  <si>
    <t>Chi tiết từng control trên role</t>
  </si>
  <si>
    <t>menu_control_id</t>
  </si>
  <si>
    <t>role_detail_id</t>
  </si>
  <si>
    <t>render_control</t>
  </si>
  <si>
    <t>disable_control</t>
  </si>
  <si>
    <t>Yêu cầu mật khẩu</t>
  </si>
  <si>
    <t>giới hạn quyền xem, số càng lớn quyền càng cao</t>
  </si>
  <si>
    <t>Ẩn/hiện control. True là render.</t>
  </si>
  <si>
    <t>Render lên nhưng không cho click</t>
  </si>
  <si>
    <t>hiện thông báo confirm. Thiệt lập giá trị default cho role_control</t>
  </si>
  <si>
    <t>hiện mật khẩu để nhập vào rồi mới đc thực hiện tiếp. Thiết lập giá trị default cho role_control</t>
  </si>
  <si>
    <t>Hiện thông báo confirm.</t>
  </si>
  <si>
    <t>Hiện mật khẩu để nhập vào rồi mới đc thực hiện tiếp</t>
  </si>
  <si>
    <t>account_org</t>
  </si>
  <si>
    <t>Mã nhân sự</t>
  </si>
  <si>
    <t>dep_id</t>
  </si>
  <si>
    <t>Phân bổ menu cho phòng ban</t>
  </si>
  <si>
    <t>Phòng ban</t>
  </si>
  <si>
    <t>DROP INDEX menu_idx03;</t>
  </si>
  <si>
    <t>DROP INDEX menu_org_idx03;</t>
  </si>
  <si>
    <t>CREATE INDEX menu_org_idx03 ON menu_org (menu_id NULLS FIRST, dep_id NULLS FIRST);</t>
  </si>
  <si>
    <t>0: user bình thường
1: admin
2: supper admin
3: root
4: dev</t>
  </si>
  <si>
    <t>menu_history</t>
  </si>
  <si>
    <t>Lịch sử truy cập menu</t>
  </si>
  <si>
    <t>last_access</t>
  </si>
  <si>
    <t>Thời gian truy cập cuối</t>
  </si>
  <si>
    <t>Dùng để order cho bảng menu</t>
  </si>
  <si>
    <t>path</t>
  </si>
  <si>
    <t>Đường dẫn tới view</t>
  </si>
  <si>
    <t>CREATE INDEX menu_idx03 ON menu (company_id NULLS FIRST);</t>
  </si>
  <si>
    <t>Phân bổ nhân sự vào phòng ban</t>
  </si>
  <si>
    <t>Mã số phòng ban</t>
  </si>
  <si>
    <t>language</t>
  </si>
  <si>
    <t>DROP INDEX org_idx03;</t>
  </si>
  <si>
    <t>CREATE INDEX org_idx03 ON org (org_type NULLS FIRST);</t>
  </si>
  <si>
    <t>DROP INDEX org_idx04;</t>
  </si>
  <si>
    <t>CREATE INDEX org_idx04 ON org (parent_id NULLS FIRST);</t>
  </si>
  <si>
    <t>DROP INDEX org_idx05;</t>
  </si>
  <si>
    <t>CREATE INDEX org_idx05 ON org (id, parent_id NULLS FIRST);</t>
  </si>
  <si>
    <t>DROP INDEX menu_org_idx04;</t>
  </si>
  <si>
    <t>CREATE INDEX menu_org_idx04 ON menu_org (dep_id NULLS FIRST);</t>
  </si>
  <si>
    <t>DROP INDEX assignment_role_idx04;</t>
  </si>
  <si>
    <t>CREATE INDEX assignment_role_idx04 ON assignment_role (account_id NULLS FIRST);</t>
  </si>
  <si>
    <t>language_id</t>
  </si>
  <si>
    <t>DROP INDEX locale_resource_idx03;</t>
  </si>
  <si>
    <t>CREATE INDEX locale_resource_idx03 ON locale_resource (company_id NULLS FIRST);</t>
  </si>
  <si>
    <t>DROP INDEX locale_resource_idx04;</t>
  </si>
  <si>
    <t>CREATE INDEX locale_resource_idx04 ON locale_resource (language_id NULLS FIRST);</t>
  </si>
  <si>
    <t>log</t>
  </si>
  <si>
    <t>ip_client</t>
  </si>
  <si>
    <t>ip client</t>
  </si>
  <si>
    <t>device</t>
  </si>
  <si>
    <t>Thiết bị</t>
  </si>
  <si>
    <t>os</t>
  </si>
  <si>
    <t>Hệ điều hành</t>
  </si>
  <si>
    <t>browser</t>
  </si>
  <si>
    <t>Trình duyệt</t>
  </si>
  <si>
    <t>description</t>
  </si>
  <si>
    <t>reason</t>
  </si>
  <si>
    <t>Lí do</t>
  </si>
  <si>
    <t>sky_log</t>
  </si>
  <si>
    <t>Mô tả chi tiết</t>
  </si>
  <si>
    <t>Mô tả ngắn gọn</t>
  </si>
  <si>
    <t>Dạng json</t>
  </si>
  <si>
    <t>short_description</t>
  </si>
  <si>
    <t>Field quan trọng cần chú ý truyền vào</t>
  </si>
  <si>
    <t>syntax = "proto3";</t>
  </si>
  <si>
    <t>option go_package = ".;pt";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</si>
</sst>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569CD6"/>
      <name val="Menlo"/>
      <family val="2"/>
    </font>
    <font>
      <sz val="12"/>
      <color rgb="FF4EC9B0"/>
      <name val="Menlo"/>
      <family val="2"/>
    </font>
    <font>
      <sz val="12"/>
      <color rgb="FFDCDCAA"/>
      <name val="Menlo"/>
      <family val="2"/>
    </font>
    <font>
      <sz val="12"/>
      <color rgb="FFC586C0"/>
      <name val="Menlo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1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114300</xdr:rowOff>
    </xdr:from>
    <xdr:to>
      <xdr:col>7</xdr:col>
      <xdr:colOff>596900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4521200" y="11303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account</a:t>
          </a:r>
        </a:p>
      </xdr:txBody>
    </xdr:sp>
    <xdr:clientData/>
  </xdr:twoCellAnchor>
  <xdr:twoCellAnchor>
    <xdr:from>
      <xdr:col>7</xdr:col>
      <xdr:colOff>1993900</xdr:colOff>
      <xdr:row>6</xdr:row>
      <xdr:rowOff>76200</xdr:rowOff>
    </xdr:from>
    <xdr:to>
      <xdr:col>7</xdr:col>
      <xdr:colOff>2222500</xdr:colOff>
      <xdr:row>7</xdr:row>
      <xdr:rowOff>127000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7772400" y="12954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635000</xdr:colOff>
      <xdr:row>20</xdr:row>
      <xdr:rowOff>114300</xdr:rowOff>
    </xdr:from>
    <xdr:to>
      <xdr:col>7</xdr:col>
      <xdr:colOff>1663700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5588000" y="41783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7</xdr:col>
      <xdr:colOff>1231900</xdr:colOff>
      <xdr:row>17</xdr:row>
      <xdr:rowOff>0</xdr:rowOff>
    </xdr:from>
    <xdr:to>
      <xdr:col>8</xdr:col>
      <xdr:colOff>812800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70104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8</xdr:col>
      <xdr:colOff>139700</xdr:colOff>
      <xdr:row>7</xdr:row>
      <xdr:rowOff>190500</xdr:rowOff>
    </xdr:from>
    <xdr:to>
      <xdr:col>8</xdr:col>
      <xdr:colOff>590550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/>
      </xdr:nvCxnSpPr>
      <xdr:spPr>
        <a:xfrm flipV="1">
          <a:off x="81915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18</xdr:row>
      <xdr:rowOff>177800</xdr:rowOff>
    </xdr:from>
    <xdr:to>
      <xdr:col>8</xdr:col>
      <xdr:colOff>139700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/>
      </xdr:nvCxnSpPr>
      <xdr:spPr>
        <a:xfrm flipH="1">
          <a:off x="66040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10</xdr:row>
      <xdr:rowOff>152400</xdr:rowOff>
    </xdr:from>
    <xdr:to>
      <xdr:col>7</xdr:col>
      <xdr:colOff>546100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4470400" y="21844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7</xdr:col>
      <xdr:colOff>660400</xdr:colOff>
      <xdr:row>2</xdr:row>
      <xdr:rowOff>38100</xdr:rowOff>
    </xdr:from>
    <xdr:to>
      <xdr:col>7</xdr:col>
      <xdr:colOff>2146300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64389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7</xdr:row>
      <xdr:rowOff>190500</xdr:rowOff>
    </xdr:from>
    <xdr:to>
      <xdr:col>8</xdr:col>
      <xdr:colOff>38100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53975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15</xdr:row>
      <xdr:rowOff>152400</xdr:rowOff>
    </xdr:from>
    <xdr:to>
      <xdr:col>7</xdr:col>
      <xdr:colOff>495300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44196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4</xdr:col>
      <xdr:colOff>88900</xdr:colOff>
      <xdr:row>8</xdr:row>
      <xdr:rowOff>50800</xdr:rowOff>
    </xdr:from>
    <xdr:to>
      <xdr:col>6</xdr:col>
      <xdr:colOff>292100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339090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5</xdr:col>
      <xdr:colOff>88900</xdr:colOff>
      <xdr:row>7</xdr:row>
      <xdr:rowOff>88900</xdr:rowOff>
    </xdr:from>
    <xdr:to>
      <xdr:col>6</xdr:col>
      <xdr:colOff>495300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2"/>
        </xdr:cNvCxnSpPr>
      </xdr:nvCxnSpPr>
      <xdr:spPr>
        <a:xfrm flipV="1">
          <a:off x="4216400" y="1511300"/>
          <a:ext cx="12319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10</xdr:row>
      <xdr:rowOff>25400</xdr:rowOff>
    </xdr:from>
    <xdr:to>
      <xdr:col>5</xdr:col>
      <xdr:colOff>317500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43180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114300</xdr:rowOff>
    </xdr:from>
    <xdr:to>
      <xdr:col>6</xdr:col>
      <xdr:colOff>457200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53721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21</xdr:row>
      <xdr:rowOff>38100</xdr:rowOff>
    </xdr:from>
    <xdr:to>
      <xdr:col>6</xdr:col>
      <xdr:colOff>406400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35052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5</xdr:col>
      <xdr:colOff>304800</xdr:colOff>
      <xdr:row>17</xdr:row>
      <xdr:rowOff>127000</xdr:rowOff>
    </xdr:from>
    <xdr:to>
      <xdr:col>6</xdr:col>
      <xdr:colOff>393700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44323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</xdr:row>
      <xdr:rowOff>50800</xdr:rowOff>
    </xdr:from>
    <xdr:to>
      <xdr:col>7</xdr:col>
      <xdr:colOff>660400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45847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account_org</a:t>
          </a:r>
        </a:p>
      </xdr:txBody>
    </xdr:sp>
    <xdr:clientData/>
  </xdr:twoCellAnchor>
  <xdr:twoCellAnchor>
    <xdr:from>
      <xdr:col>6</xdr:col>
      <xdr:colOff>444500</xdr:colOff>
      <xdr:row>3</xdr:row>
      <xdr:rowOff>25400</xdr:rowOff>
    </xdr:from>
    <xdr:to>
      <xdr:col>6</xdr:col>
      <xdr:colOff>558800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53975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16</xdr:row>
      <xdr:rowOff>139700</xdr:rowOff>
    </xdr:from>
    <xdr:to>
      <xdr:col>7</xdr:col>
      <xdr:colOff>1231900</xdr:colOff>
      <xdr:row>17</xdr:row>
      <xdr:rowOff>190954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  <a:endCxn id="15" idx="1"/>
        </xdr:cNvCxnSpPr>
      </xdr:nvCxnSpPr>
      <xdr:spPr>
        <a:xfrm>
          <a:off x="6400800" y="3405414"/>
          <a:ext cx="736600" cy="255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25</xdr:row>
      <xdr:rowOff>165100</xdr:rowOff>
    </xdr:from>
    <xdr:to>
      <xdr:col>6</xdr:col>
      <xdr:colOff>63500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3822700" y="5245100"/>
          <a:ext cx="11938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5</xdr:col>
      <xdr:colOff>304800</xdr:colOff>
      <xdr:row>23</xdr:row>
      <xdr:rowOff>12700</xdr:rowOff>
    </xdr:from>
    <xdr:to>
      <xdr:col>6</xdr:col>
      <xdr:colOff>749300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  <a:endCxn id="35" idx="1"/>
        </xdr:cNvCxnSpPr>
      </xdr:nvCxnSpPr>
      <xdr:spPr>
        <a:xfrm>
          <a:off x="4523014" y="4707164"/>
          <a:ext cx="1288143" cy="547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2209800</xdr:colOff>
      <xdr:row>6</xdr:row>
      <xdr:rowOff>12700</xdr:rowOff>
    </xdr:from>
    <xdr:to>
      <xdr:col>9</xdr:col>
      <xdr:colOff>520700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7988300" y="1231900"/>
          <a:ext cx="14097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723900</xdr:colOff>
      <xdr:row>6</xdr:row>
      <xdr:rowOff>188913</xdr:rowOff>
    </xdr:from>
    <xdr:to>
      <xdr:col>7</xdr:col>
      <xdr:colOff>1993900</xdr:colOff>
      <xdr:row>6</xdr:row>
      <xdr:rowOff>190500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6502400" y="14081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749300</xdr:colOff>
      <xdr:row>24</xdr:row>
      <xdr:rowOff>165100</xdr:rowOff>
    </xdr:from>
    <xdr:to>
      <xdr:col>7</xdr:col>
      <xdr:colOff>1778000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57023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6</xdr:col>
      <xdr:colOff>76200</xdr:colOff>
      <xdr:row>26</xdr:row>
      <xdr:rowOff>152400</xdr:rowOff>
    </xdr:from>
    <xdr:to>
      <xdr:col>7</xdr:col>
      <xdr:colOff>939800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50292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22</xdr:row>
      <xdr:rowOff>88900</xdr:rowOff>
    </xdr:from>
    <xdr:to>
      <xdr:col>7</xdr:col>
      <xdr:colOff>1028700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endCxn id="14" idx="2"/>
        </xdr:cNvCxnSpPr>
      </xdr:nvCxnSpPr>
      <xdr:spPr>
        <a:xfrm flipH="1" flipV="1">
          <a:off x="65151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1</xdr:row>
      <xdr:rowOff>88900</xdr:rowOff>
    </xdr:from>
    <xdr:to>
      <xdr:col>8</xdr:col>
      <xdr:colOff>635000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74930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7</xdr:col>
      <xdr:colOff>596900</xdr:colOff>
      <xdr:row>3</xdr:row>
      <xdr:rowOff>63500</xdr:rowOff>
    </xdr:from>
    <xdr:to>
      <xdr:col>8</xdr:col>
      <xdr:colOff>38100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63754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698500</xdr:colOff>
      <xdr:row>3</xdr:row>
      <xdr:rowOff>63500</xdr:rowOff>
    </xdr:from>
    <xdr:to>
      <xdr:col>8</xdr:col>
      <xdr:colOff>38100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64770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5</xdr:row>
      <xdr:rowOff>177800</xdr:rowOff>
    </xdr:from>
    <xdr:to>
      <xdr:col>13</xdr:col>
      <xdr:colOff>215900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105410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514350</xdr:colOff>
      <xdr:row>6</xdr:row>
      <xdr:rowOff>165100</xdr:rowOff>
    </xdr:from>
    <xdr:to>
      <xdr:col>11</xdr:col>
      <xdr:colOff>12700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93916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0</xdr:row>
      <xdr:rowOff>25400</xdr:rowOff>
    </xdr:from>
    <xdr:to>
      <xdr:col>14</xdr:col>
      <xdr:colOff>736600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118872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387350</xdr:colOff>
      <xdr:row>0</xdr:row>
      <xdr:rowOff>177800</xdr:rowOff>
    </xdr:from>
    <xdr:to>
      <xdr:col>12</xdr:col>
      <xdr:colOff>508000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92646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16</xdr:row>
      <xdr:rowOff>12700</xdr:rowOff>
    </xdr:from>
    <xdr:to>
      <xdr:col>14</xdr:col>
      <xdr:colOff>469900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116205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7</xdr:col>
      <xdr:colOff>1663700</xdr:colOff>
      <xdr:row>17</xdr:row>
      <xdr:rowOff>0</xdr:rowOff>
    </xdr:from>
    <xdr:to>
      <xdr:col>12</xdr:col>
      <xdr:colOff>266700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74422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14</xdr:row>
      <xdr:rowOff>0</xdr:rowOff>
    </xdr:from>
    <xdr:to>
      <xdr:col>17</xdr:col>
      <xdr:colOff>330200</xdr:colOff>
      <xdr:row>17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64" idx="0"/>
        </xdr:cNvCxnSpPr>
      </xdr:nvCxnSpPr>
      <xdr:spPr>
        <a:xfrm flipV="1">
          <a:off x="15709900" y="2844800"/>
          <a:ext cx="101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558800</xdr:colOff>
      <xdr:row>7</xdr:row>
      <xdr:rowOff>101600</xdr:rowOff>
    </xdr:from>
    <xdr:to>
      <xdr:col>12</xdr:col>
      <xdr:colOff>266700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63373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203200</xdr:colOff>
      <xdr:row>3</xdr:row>
      <xdr:rowOff>63500</xdr:rowOff>
    </xdr:from>
    <xdr:to>
      <xdr:col>18</xdr:col>
      <xdr:colOff>406400</xdr:colOff>
      <xdr:row>5</xdr:row>
      <xdr:rowOff>38100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6BEC57E1-72E4-DB42-9C6C-76AFEDD64DBC}"/>
            </a:ext>
          </a:extLst>
        </xdr:cNvPr>
        <xdr:cNvSpPr/>
      </xdr:nvSpPr>
      <xdr:spPr>
        <a:xfrm>
          <a:off x="14859000" y="6731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auth_token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16</xdr:col>
      <xdr:colOff>177800</xdr:colOff>
      <xdr:row>7</xdr:row>
      <xdr:rowOff>101600</xdr:rowOff>
    </xdr:from>
    <xdr:to>
      <xdr:col>18</xdr:col>
      <xdr:colOff>381000</xdr:colOff>
      <xdr:row>9</xdr:row>
      <xdr:rowOff>76200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4BE1FE63-66D0-B541-A1E9-41BBA5EE0C36}"/>
            </a:ext>
          </a:extLst>
        </xdr:cNvPr>
        <xdr:cNvSpPr/>
      </xdr:nvSpPr>
      <xdr:spPr>
        <a:xfrm>
          <a:off x="14833600" y="152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news</a:t>
          </a:r>
        </a:p>
      </xdr:txBody>
    </xdr:sp>
    <xdr:clientData/>
  </xdr:twoCellAnchor>
  <xdr:twoCellAnchor>
    <xdr:from>
      <xdr:col>0</xdr:col>
      <xdr:colOff>609600</xdr:colOff>
      <xdr:row>7</xdr:row>
      <xdr:rowOff>177800</xdr:rowOff>
    </xdr:from>
    <xdr:to>
      <xdr:col>2</xdr:col>
      <xdr:colOff>812800</xdr:colOff>
      <xdr:row>9</xdr:row>
      <xdr:rowOff>152400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AC6286AE-B4FF-5643-905D-C4F484C90435}"/>
            </a:ext>
          </a:extLst>
        </xdr:cNvPr>
        <xdr:cNvSpPr/>
      </xdr:nvSpPr>
      <xdr:spPr>
        <a:xfrm>
          <a:off x="609600" y="1606550"/>
          <a:ext cx="1890486" cy="38281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notification</a:t>
          </a:r>
        </a:p>
      </xdr:txBody>
    </xdr:sp>
    <xdr:clientData/>
  </xdr:twoCellAnchor>
  <xdr:twoCellAnchor>
    <xdr:from>
      <xdr:col>2</xdr:col>
      <xdr:colOff>812800</xdr:colOff>
      <xdr:row>6</xdr:row>
      <xdr:rowOff>101600</xdr:rowOff>
    </xdr:from>
    <xdr:to>
      <xdr:col>5</xdr:col>
      <xdr:colOff>393700</xdr:colOff>
      <xdr:row>8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D9A290E-73D3-8549-9A35-57C795088096}"/>
            </a:ext>
          </a:extLst>
        </xdr:cNvPr>
        <xdr:cNvCxnSpPr>
          <a:stCxn id="59" idx="3"/>
          <a:endCxn id="2" idx="1"/>
        </xdr:cNvCxnSpPr>
      </xdr:nvCxnSpPr>
      <xdr:spPr>
        <a:xfrm flipV="1">
          <a:off x="2463800" y="1320800"/>
          <a:ext cx="20574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5</xdr:row>
      <xdr:rowOff>190500</xdr:rowOff>
    </xdr:from>
    <xdr:to>
      <xdr:col>5</xdr:col>
      <xdr:colOff>368300</xdr:colOff>
      <xdr:row>7</xdr:row>
      <xdr:rowOff>177800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83EBAF5-277A-EF4F-A934-72C4A44F2473}"/>
            </a:ext>
          </a:extLst>
        </xdr:cNvPr>
        <xdr:cNvCxnSpPr>
          <a:stCxn id="59" idx="0"/>
        </xdr:cNvCxnSpPr>
      </xdr:nvCxnSpPr>
      <xdr:spPr>
        <a:xfrm flipV="1">
          <a:off x="1554843" y="1211036"/>
          <a:ext cx="3031671" cy="39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152400</xdr:rowOff>
    </xdr:from>
    <xdr:to>
      <xdr:col>7</xdr:col>
      <xdr:colOff>2159000</xdr:colOff>
      <xdr:row>17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FCE840D-EB62-A54E-B201-220E3BE4EBB3}"/>
            </a:ext>
          </a:extLst>
        </xdr:cNvPr>
        <xdr:cNvCxnSpPr>
          <a:stCxn id="59" idx="2"/>
          <a:endCxn id="15" idx="0"/>
        </xdr:cNvCxnSpPr>
      </xdr:nvCxnSpPr>
      <xdr:spPr>
        <a:xfrm>
          <a:off x="1536700" y="1981200"/>
          <a:ext cx="64008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165100</xdr:colOff>
      <xdr:row>12</xdr:row>
      <xdr:rowOff>25400</xdr:rowOff>
    </xdr:from>
    <xdr:to>
      <xdr:col>18</xdr:col>
      <xdr:colOff>368300</xdr:colOff>
      <xdr:row>14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B21BAB93-026D-0B46-ADAB-81CA7B629FD5}"/>
            </a:ext>
          </a:extLst>
        </xdr:cNvPr>
        <xdr:cNvSpPr/>
      </xdr:nvSpPr>
      <xdr:spPr>
        <a:xfrm>
          <a:off x="14820900" y="246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</a:t>
          </a:r>
        </a:p>
      </xdr:txBody>
    </xdr:sp>
    <xdr:clientData/>
  </xdr:twoCellAnchor>
  <xdr:twoCellAnchor>
    <xdr:from>
      <xdr:col>16</xdr:col>
      <xdr:colOff>127000</xdr:colOff>
      <xdr:row>17</xdr:row>
      <xdr:rowOff>114300</xdr:rowOff>
    </xdr:from>
    <xdr:to>
      <xdr:col>18</xdr:col>
      <xdr:colOff>330200</xdr:colOff>
      <xdr:row>19</xdr:row>
      <xdr:rowOff>88900</xdr:rowOff>
    </xdr:to>
    <xdr:sp macro="" textlink="">
      <xdr:nvSpPr>
        <xdr:cNvPr id="64" name="Rounded Rectangle 63">
          <a:extLst>
            <a:ext uri="{FF2B5EF4-FFF2-40B4-BE49-F238E27FC236}">
              <a16:creationId xmlns:a16="http://schemas.microsoft.com/office/drawing/2014/main" id="{58096280-DB67-E041-8A78-F12CB13F047D}"/>
            </a:ext>
          </a:extLst>
        </xdr:cNvPr>
        <xdr:cNvSpPr/>
      </xdr:nvSpPr>
      <xdr:spPr>
        <a:xfrm>
          <a:off x="14782800" y="3568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search_field_menu</a:t>
          </a:r>
        </a:p>
      </xdr:txBody>
    </xdr:sp>
    <xdr:clientData/>
  </xdr:twoCellAnchor>
  <xdr:twoCellAnchor>
    <xdr:from>
      <xdr:col>7</xdr:col>
      <xdr:colOff>1689100</xdr:colOff>
      <xdr:row>18</xdr:row>
      <xdr:rowOff>50800</xdr:rowOff>
    </xdr:from>
    <xdr:to>
      <xdr:col>16</xdr:col>
      <xdr:colOff>127000</xdr:colOff>
      <xdr:row>22</xdr:row>
      <xdr:rowOff>38100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FD5714E-446E-144E-B61B-7205462D8CB4}"/>
            </a:ext>
          </a:extLst>
        </xdr:cNvPr>
        <xdr:cNvCxnSpPr/>
      </xdr:nvCxnSpPr>
      <xdr:spPr>
        <a:xfrm flipH="1">
          <a:off x="7467600" y="3708400"/>
          <a:ext cx="73152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int64</v>
          </cell>
        </row>
        <row r="4">
          <cell r="A4" t="str">
            <v>smallint</v>
          </cell>
          <cell r="B4" t="str">
            <v>int32</v>
          </cell>
        </row>
        <row r="5">
          <cell r="A5" t="str">
            <v>integer</v>
          </cell>
          <cell r="B5" t="str">
            <v>int32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</v>
          </cell>
        </row>
        <row r="13">
          <cell r="A13" t="str">
            <v>double precision</v>
          </cell>
          <cell r="B13" t="str">
            <v>double</v>
          </cell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3" workbookViewId="0">
      <selection activeCell="N26" sqref="N26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70"/>
  <sheetViews>
    <sheetView tabSelected="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233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</v>
      </c>
      <c r="I9" s="1"/>
      <c r="J9" s="2"/>
      <c r="K9" s="2"/>
      <c r="L9" s="2" t="str">
        <f>"message " &amp; PROPER(LEFT($C$8)) &amp; MID(SUBSTITUTE(PROPER($C$8),"_",""),2,LEN($C$8)) &amp; " {"</f>
        <v>message Role {</v>
      </c>
      <c r="M9" s="2"/>
      <c r="Q9" s="17" t="str">
        <f>"class " &amp;  PROPER(LEFT($C$8)) &amp; MID(SUBSTITUTE(PROPER($C$8),"_",""),2,LEN($C$8))  &amp; " extends Model {"</f>
        <v>class Role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'role';</v>
      </c>
      <c r="R11" s="18"/>
    </row>
    <row r="12" spans="1:18" x14ac:dyDescent="0.2">
      <c r="A12" s="5">
        <v>2</v>
      </c>
      <c r="B12" s="23" t="s">
        <v>235</v>
      </c>
      <c r="C12" s="7" t="s">
        <v>235</v>
      </c>
      <c r="D12" s="9" t="s">
        <v>38</v>
      </c>
      <c r="E12" s="8"/>
      <c r="F12" s="8"/>
      <c r="G12" s="9"/>
      <c r="H12" s="1" t="str">
        <f t="shared" ref="H12:H23" si="0">"    " &amp; C12 &amp; " " &amp; D12 &amp; IF(E12="yes"," NOT NULL", "") &amp; IF(LEN(F12) &gt; 0," DEFAULT " &amp; F12, "") &amp; ","</f>
        <v xml:space="preserve">    org_id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org_id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/>
      <c r="H13" s="1" t="str">
        <f t="shared" si="0"/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/>
      <c r="R14"/>
    </row>
    <row r="15" spans="1:18" x14ac:dyDescent="0.2">
      <c r="A15" s="5">
        <v>5</v>
      </c>
      <c r="B15" s="6" t="s">
        <v>35</v>
      </c>
      <c r="C15" s="7" t="s">
        <v>34</v>
      </c>
      <c r="D15" s="9" t="s">
        <v>39</v>
      </c>
      <c r="E15" s="8"/>
      <c r="F15" s="8">
        <v>1</v>
      </c>
      <c r="G15" s="9"/>
      <c r="H15" s="1" t="str">
        <f t="shared" si="0"/>
        <v xml:space="preserve">    sort INTEGER DEFAULT 1,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sort = 5 ;</v>
      </c>
      <c r="M15" s="2"/>
      <c r="Q15"/>
      <c r="R15"/>
    </row>
    <row r="16" spans="1:18" x14ac:dyDescent="0.2">
      <c r="A16" s="5">
        <v>17</v>
      </c>
      <c r="B16" s="23" t="s">
        <v>12</v>
      </c>
      <c r="C16" s="22" t="s">
        <v>13</v>
      </c>
      <c r="D16" s="9" t="s">
        <v>41</v>
      </c>
      <c r="E16" s="8"/>
      <c r="F16" s="15" t="b">
        <v>0</v>
      </c>
      <c r="G16" s="9" t="s">
        <v>36</v>
      </c>
      <c r="H16" s="1" t="str">
        <f t="shared" si="0"/>
        <v xml:space="preserve">    disabled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disabled = 6 ;</v>
      </c>
      <c r="M16" s="2"/>
      <c r="Q16" s="20"/>
      <c r="R16" s="20"/>
    </row>
    <row r="17" spans="1:13" x14ac:dyDescent="0.2">
      <c r="A17" s="5">
        <v>18</v>
      </c>
      <c r="B17" s="23" t="s">
        <v>81</v>
      </c>
      <c r="C17" s="22" t="s">
        <v>14</v>
      </c>
      <c r="D17" s="9" t="s">
        <v>38</v>
      </c>
      <c r="E17" s="8"/>
      <c r="F17" s="8"/>
      <c r="G17" s="9"/>
      <c r="H17" s="1" t="str">
        <f t="shared" si="0"/>
        <v xml:space="preserve">    created_by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created_by = 7 ;</v>
      </c>
      <c r="M17" s="2"/>
    </row>
    <row r="18" spans="1:13" x14ac:dyDescent="0.2">
      <c r="A18" s="5">
        <v>19</v>
      </c>
      <c r="B18" s="23" t="s">
        <v>15</v>
      </c>
      <c r="C18" s="22" t="s">
        <v>48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created_at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created_at = 8 ;</v>
      </c>
      <c r="M18" s="2"/>
    </row>
    <row r="19" spans="1:13" x14ac:dyDescent="0.2">
      <c r="A19" s="5">
        <v>20</v>
      </c>
      <c r="B19" s="23" t="s">
        <v>1</v>
      </c>
      <c r="C19" s="22" t="s">
        <v>16</v>
      </c>
      <c r="D19" s="9" t="s">
        <v>38</v>
      </c>
      <c r="E19" s="8"/>
      <c r="F19" s="8"/>
      <c r="G19" s="9"/>
      <c r="H19" s="1" t="str">
        <f t="shared" si="0"/>
        <v xml:space="preserve">    updated_by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updated_by = 9 ;</v>
      </c>
      <c r="M19" s="2"/>
    </row>
    <row r="20" spans="1:13" x14ac:dyDescent="0.2">
      <c r="A20" s="5">
        <v>21</v>
      </c>
      <c r="B20" s="23" t="s">
        <v>3</v>
      </c>
      <c r="C20" s="22" t="s">
        <v>49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updated_at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updated_at = 10 ;</v>
      </c>
      <c r="M20" s="2"/>
    </row>
    <row r="21" spans="1:13" x14ac:dyDescent="0.2">
      <c r="A21" s="5">
        <v>22</v>
      </c>
      <c r="B21" s="23" t="s">
        <v>82</v>
      </c>
      <c r="C21" s="22" t="s">
        <v>17</v>
      </c>
      <c r="D21" s="9" t="s">
        <v>38</v>
      </c>
      <c r="E21" s="8"/>
      <c r="F21" s="8"/>
      <c r="G21" s="9"/>
      <c r="H21" s="1" t="str">
        <f t="shared" si="0"/>
        <v xml:space="preserve">    deleted_by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deleted_by = 11 ;</v>
      </c>
      <c r="M21" s="2"/>
    </row>
    <row r="22" spans="1:13" x14ac:dyDescent="0.2">
      <c r="A22" s="5">
        <v>23</v>
      </c>
      <c r="B22" s="23" t="s">
        <v>18</v>
      </c>
      <c r="C22" s="22" t="s">
        <v>50</v>
      </c>
      <c r="D22" s="9" t="s">
        <v>38</v>
      </c>
      <c r="E22" s="8"/>
      <c r="F22" s="8"/>
      <c r="G22" s="9"/>
      <c r="H22" s="1" t="str">
        <f t="shared" si="0"/>
        <v xml:space="preserve">    deleted_at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deleted_at = 12 ;</v>
      </c>
      <c r="M22" s="2"/>
    </row>
    <row r="23" spans="1:13" x14ac:dyDescent="0.2">
      <c r="A23" s="5">
        <v>24</v>
      </c>
      <c r="B23" s="23" t="s">
        <v>19</v>
      </c>
      <c r="C23" s="22" t="s">
        <v>20</v>
      </c>
      <c r="D23" s="9" t="s">
        <v>39</v>
      </c>
      <c r="E23" s="8"/>
      <c r="F23" s="8">
        <v>1</v>
      </c>
      <c r="G23" s="9"/>
      <c r="H23" s="1" t="str">
        <f t="shared" si="0"/>
        <v xml:space="preserve">    version INTEGER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version = 13 ;</v>
      </c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1" t="str">
        <f>"    CONSTRAINT " &amp; IF(ISERROR(SEARCH(".",$C$8)), $C$8, MID($C$8,SEARCH(".",$C$8) + 1,(LEN($C$8)-SEARCH(".",$C$8)))) &amp; "_pk PRIMARY KEY (" &amp; $C$11 &amp; ")"</f>
        <v xml:space="preserve">    CONSTRAINT role_pk PRIMARY KEY (id)</v>
      </c>
      <c r="I24" s="1"/>
      <c r="J24" s="2"/>
      <c r="K24" s="2"/>
      <c r="L24" s="2" t="s">
        <v>42</v>
      </c>
      <c r="M24" s="2"/>
    </row>
    <row r="25" spans="1:13" ht="20" x14ac:dyDescent="0.2">
      <c r="A25" s="31" t="s">
        <v>32</v>
      </c>
      <c r="B25" s="31"/>
      <c r="C25" s="31"/>
      <c r="D25" s="31"/>
      <c r="E25" s="31"/>
      <c r="F25" s="31"/>
      <c r="G25" s="31"/>
      <c r="H25" s="1" t="s">
        <v>21</v>
      </c>
      <c r="I25" s="1"/>
      <c r="J25" s="2"/>
      <c r="K25" s="2"/>
      <c r="L25" s="2"/>
      <c r="M25" s="2"/>
    </row>
    <row r="26" spans="1:13" x14ac:dyDescent="0.2">
      <c r="A26" s="10" t="s">
        <v>23</v>
      </c>
      <c r="B26" s="11" t="s">
        <v>24</v>
      </c>
      <c r="C26" s="11" t="s">
        <v>25</v>
      </c>
      <c r="D26" s="11" t="s">
        <v>22</v>
      </c>
      <c r="E26" s="11" t="s">
        <v>5</v>
      </c>
      <c r="F26" s="11" t="s">
        <v>26</v>
      </c>
      <c r="G26" s="13" t="s">
        <v>27</v>
      </c>
      <c r="L26" s="2"/>
      <c r="M26" s="2"/>
    </row>
    <row r="27" spans="1:13" x14ac:dyDescent="0.2">
      <c r="A27" s="5">
        <v>1</v>
      </c>
      <c r="B27" s="6"/>
      <c r="C27" s="7"/>
      <c r="D27" s="9"/>
      <c r="E27" s="8" t="s">
        <v>9</v>
      </c>
      <c r="F27" s="8">
        <v>1</v>
      </c>
      <c r="G27" s="9"/>
      <c r="H27" s="3" t="str">
        <f>"ALTER TABLE " &amp; $C$8 &amp; " 
ADD COLUMN " &amp; C27 &amp; " " &amp; D27 &amp; IF(E27="yes"," NOT NULL", "") &amp; IF(LEN(F27) &gt; 0," DEFAULT " &amp; F27, "") &amp; ";"</f>
        <v>ALTER TABLE role 
ADD COLUMN   NOT NULL DEFAULT 1;</v>
      </c>
      <c r="L27" s="2"/>
      <c r="M27" s="2"/>
    </row>
    <row r="28" spans="1:13" x14ac:dyDescent="0.2">
      <c r="A28" s="5">
        <v>2</v>
      </c>
      <c r="B28" s="6"/>
      <c r="C28" s="7"/>
      <c r="D28" s="9"/>
      <c r="E28" s="8"/>
      <c r="F28" s="8"/>
      <c r="G28" s="9"/>
      <c r="H28" s="3" t="str">
        <f t="shared" ref="H28:H30" si="1">"ALTER TABLE " &amp; $C$8 &amp; " 
ADD COLUMN " &amp; C28 &amp; " " &amp; D28 &amp; IF(E28="yes"," NOT NULL", "") &amp; IF(LEN(F28) &gt; 0," DEFAULT " &amp; F28, "") &amp; ";"</f>
        <v>ALTER TABLE role 
ADD COLUMN  ;</v>
      </c>
      <c r="L28" s="2"/>
      <c r="M28" s="2"/>
    </row>
    <row r="29" spans="1:13" x14ac:dyDescent="0.2">
      <c r="A29" s="5">
        <v>3</v>
      </c>
      <c r="B29" s="6"/>
      <c r="C29" s="7"/>
      <c r="D29" s="9"/>
      <c r="E29" s="8"/>
      <c r="F29" s="8"/>
      <c r="G29" s="9"/>
      <c r="H29" s="3" t="str">
        <f t="shared" si="1"/>
        <v>ALTER TABLE role 
ADD COLUMN  ;</v>
      </c>
      <c r="L29" s="2"/>
    </row>
    <row r="30" spans="1:13" x14ac:dyDescent="0.2">
      <c r="A30" s="5">
        <v>4</v>
      </c>
      <c r="B30" s="6"/>
      <c r="C30" s="7"/>
      <c r="D30" s="9"/>
      <c r="E30" s="8"/>
      <c r="F30" s="8"/>
      <c r="G30" s="9"/>
      <c r="H30" s="3" t="str">
        <f t="shared" si="1"/>
        <v>ALTER TABLE role 
ADD COLUMN  ;</v>
      </c>
      <c r="L30" s="2"/>
    </row>
    <row r="31" spans="1:13" x14ac:dyDescent="0.2">
      <c r="L31" s="2"/>
    </row>
    <row r="32" spans="1:13" x14ac:dyDescent="0.2">
      <c r="H32" s="3" t="s">
        <v>236</v>
      </c>
      <c r="L32" s="2"/>
    </row>
    <row r="33" spans="8:12" x14ac:dyDescent="0.2">
      <c r="H33" s="3" t="s">
        <v>239</v>
      </c>
      <c r="L33" s="2"/>
    </row>
    <row r="34" spans="8:12" x14ac:dyDescent="0.2">
      <c r="L34" s="2"/>
    </row>
    <row r="35" spans="8:12" x14ac:dyDescent="0.2">
      <c r="H35" s="3" t="s">
        <v>237</v>
      </c>
      <c r="L35" s="2"/>
    </row>
    <row r="36" spans="8:12" x14ac:dyDescent="0.2">
      <c r="H36" s="3" t="s">
        <v>238</v>
      </c>
      <c r="L36" s="2"/>
    </row>
    <row r="37" spans="8:12" x14ac:dyDescent="0.2">
      <c r="L37" s="2"/>
    </row>
    <row r="38" spans="8:12" x14ac:dyDescent="0.2">
      <c r="H38" s="3" t="s">
        <v>240</v>
      </c>
      <c r="L38" s="2"/>
    </row>
    <row r="39" spans="8:12" x14ac:dyDescent="0.2">
      <c r="H39" s="3" t="s">
        <v>241</v>
      </c>
      <c r="L39" s="2"/>
    </row>
    <row r="40" spans="8:12" x14ac:dyDescent="0.2">
      <c r="L40" s="2"/>
    </row>
    <row r="41" spans="8:12" ht="17" x14ac:dyDescent="0.2">
      <c r="H41" s="21" t="s">
        <v>51</v>
      </c>
      <c r="L41" s="2"/>
    </row>
    <row r="42" spans="8:12" x14ac:dyDescent="0.2">
      <c r="H42" s="3" t="s">
        <v>52</v>
      </c>
      <c r="L42" s="2"/>
    </row>
    <row r="43" spans="8:12" x14ac:dyDescent="0.2">
      <c r="H43" s="3" t="s">
        <v>53</v>
      </c>
      <c r="L43" s="2"/>
    </row>
    <row r="44" spans="8:12" x14ac:dyDescent="0.2">
      <c r="L44" s="2"/>
    </row>
    <row r="45" spans="8:12" x14ac:dyDescent="0.2">
      <c r="H45" s="3" t="s">
        <v>54</v>
      </c>
      <c r="L45" s="2"/>
    </row>
    <row r="46" spans="8:12" x14ac:dyDescent="0.2">
      <c r="H46" s="3" t="s">
        <v>55</v>
      </c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70"/>
  <sheetViews>
    <sheetView topLeftCell="E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assignment_role;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242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assignment_role;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assignment_role</v>
      </c>
      <c r="I9" s="1"/>
      <c r="J9" s="2"/>
      <c r="K9" s="2"/>
      <c r="L9" s="2" t="str">
        <f>"message " &amp; PROPER(LEFT($C$8)) &amp; MID(SUBSTITUTE(PROPER($C$8),"_",""),2,LEN($C$8)) &amp; " {"</f>
        <v>message AssignmentRole {</v>
      </c>
      <c r="M9" s="2"/>
      <c r="Q9" s="17" t="str">
        <f>"class " &amp;  PROPER(LEFT($C$8)) &amp; MID(SUBSTITUTE(PROPER($C$8),"_",""),2,LEN($C$8))  &amp; " extends Model {"</f>
        <v>class AssignmentRole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'assignment_role';</v>
      </c>
      <c r="R11" s="18"/>
    </row>
    <row r="12" spans="1:18" x14ac:dyDescent="0.2">
      <c r="A12" s="5">
        <v>2</v>
      </c>
      <c r="B12" s="6" t="s">
        <v>243</v>
      </c>
      <c r="C12" s="7" t="s">
        <v>243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role_id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role_id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assignment_role_pk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/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 t="s">
        <v>42</v>
      </c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assignment_role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assignment_role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assignment_role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assignment_role 
ADD COLUMN  ;</v>
      </c>
      <c r="L28" s="2"/>
    </row>
    <row r="29" spans="1:13" x14ac:dyDescent="0.2">
      <c r="L29" s="2"/>
    </row>
    <row r="30" spans="1:13" x14ac:dyDescent="0.2">
      <c r="H30" s="3" t="s">
        <v>244</v>
      </c>
      <c r="L30" s="2"/>
    </row>
    <row r="31" spans="1:13" x14ac:dyDescent="0.2">
      <c r="H31" s="3" t="s">
        <v>245</v>
      </c>
      <c r="L31" s="2"/>
    </row>
    <row r="32" spans="1:13" x14ac:dyDescent="0.2">
      <c r="L32" s="2"/>
    </row>
    <row r="33" spans="8:12" x14ac:dyDescent="0.2">
      <c r="H33" s="3" t="s">
        <v>246</v>
      </c>
      <c r="L33" s="2"/>
    </row>
    <row r="34" spans="8:12" x14ac:dyDescent="0.2">
      <c r="H34" s="3" t="s">
        <v>247</v>
      </c>
      <c r="L34" s="2"/>
    </row>
    <row r="35" spans="8:12" x14ac:dyDescent="0.2">
      <c r="L35" s="2"/>
    </row>
    <row r="36" spans="8:12" x14ac:dyDescent="0.2">
      <c r="H36" s="3" t="s">
        <v>248</v>
      </c>
      <c r="L36" s="2"/>
    </row>
    <row r="37" spans="8:12" x14ac:dyDescent="0.2">
      <c r="H37" s="3" t="s">
        <v>249</v>
      </c>
      <c r="L37" s="2"/>
    </row>
    <row r="38" spans="8:12" x14ac:dyDescent="0.2">
      <c r="L38" s="2"/>
    </row>
    <row r="39" spans="8:12" x14ac:dyDescent="0.2">
      <c r="H39" s="3" t="s">
        <v>337</v>
      </c>
      <c r="L39" s="2"/>
    </row>
    <row r="40" spans="8:12" x14ac:dyDescent="0.2">
      <c r="H40" s="3" t="s">
        <v>338</v>
      </c>
      <c r="L40" s="2"/>
    </row>
    <row r="41" spans="8:12" x14ac:dyDescent="0.2">
      <c r="L41" s="2"/>
    </row>
    <row r="42" spans="8:12" x14ac:dyDescent="0.2">
      <c r="L42" s="2"/>
    </row>
    <row r="43" spans="8:12" ht="17" x14ac:dyDescent="0.2">
      <c r="H43" s="21" t="s">
        <v>51</v>
      </c>
      <c r="L43" s="2"/>
    </row>
    <row r="44" spans="8:12" x14ac:dyDescent="0.2">
      <c r="H44" s="3" t="s">
        <v>52</v>
      </c>
      <c r="L44" s="2"/>
    </row>
    <row r="45" spans="8:12" x14ac:dyDescent="0.2">
      <c r="H45" s="3" t="s">
        <v>53</v>
      </c>
      <c r="L45" s="2"/>
    </row>
    <row r="46" spans="8:12" x14ac:dyDescent="0.2">
      <c r="L46" s="2"/>
    </row>
    <row r="47" spans="8:12" x14ac:dyDescent="0.2">
      <c r="H47" s="3" t="s">
        <v>54</v>
      </c>
      <c r="L47" s="2"/>
    </row>
    <row r="48" spans="8:12" x14ac:dyDescent="0.2">
      <c r="H48" s="3" t="s">
        <v>55</v>
      </c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253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252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</v>
      </c>
      <c r="I9" s="1"/>
      <c r="J9" s="2"/>
      <c r="K9" s="2"/>
      <c r="L9" s="2" t="str">
        <f>"message " &amp; PROPER(LEFT($C$8)) &amp; MID(SUBSTITUTE(PROPER($C$8),"_",""),2,LEN($C$8)) &amp; " {"</f>
        <v>message Menu {</v>
      </c>
      <c r="M9" s="2"/>
      <c r="Q9" s="17" t="str">
        <f>"class " &amp;  PROPER(LEFT($C$8)) &amp; MID(SUBSTITUTE(PROPER($C$8),"_",""),2,LEN($C$8))  &amp; " extends Model {"</f>
        <v>class Menu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/>
      <c r="H13" s="1" t="str">
        <f t="shared" ref="H13:H24" si="0">"    " &amp; C13 &amp; " " &amp; D13 &amp; IF(E13="yes"," NOT NULL", "") &amp; IF(LEN(F13) &gt; 0," DEFAULT " &amp; F13, "") &amp; ","</f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6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 s="19" t="s">
        <v>42</v>
      </c>
      <c r="R14" s="19"/>
    </row>
    <row r="15" spans="1:18" x14ac:dyDescent="0.2">
      <c r="A15" s="5">
        <v>5</v>
      </c>
      <c r="B15" s="6" t="s">
        <v>35</v>
      </c>
      <c r="C15" s="7" t="s">
        <v>34</v>
      </c>
      <c r="D15" s="9" t="s">
        <v>39</v>
      </c>
      <c r="E15" s="8"/>
      <c r="F15" s="8">
        <v>1</v>
      </c>
      <c r="G15" s="9"/>
      <c r="H15" s="1" t="str">
        <f t="shared" si="0"/>
        <v xml:space="preserve">    sort INTEGER DEFAULT 1,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sort = 5 ;</v>
      </c>
      <c r="M15" s="2"/>
      <c r="Q15" s="19"/>
      <c r="R15" s="19"/>
    </row>
    <row r="16" spans="1:18" x14ac:dyDescent="0.2">
      <c r="A16" s="5">
        <v>6</v>
      </c>
      <c r="B16" s="6" t="s">
        <v>324</v>
      </c>
      <c r="C16" s="7" t="s">
        <v>323</v>
      </c>
      <c r="D16" s="9" t="s">
        <v>40</v>
      </c>
      <c r="E16" s="8"/>
      <c r="F16" s="8"/>
      <c r="G16" s="9"/>
      <c r="H16" s="1" t="str">
        <f t="shared" si="0"/>
        <v xml:space="preserve">    path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path = 6 ;</v>
      </c>
      <c r="M16" s="2"/>
      <c r="Q16" s="19"/>
      <c r="R16" s="19"/>
    </row>
    <row r="17" spans="1:18" x14ac:dyDescent="0.2">
      <c r="A17" s="5">
        <v>7</v>
      </c>
      <c r="B17" s="23" t="s">
        <v>12</v>
      </c>
      <c r="C17" s="22" t="s">
        <v>13</v>
      </c>
      <c r="D17" s="9" t="s">
        <v>41</v>
      </c>
      <c r="E17" s="8"/>
      <c r="F17" s="15" t="b">
        <v>0</v>
      </c>
      <c r="G17" s="9" t="s">
        <v>36</v>
      </c>
      <c r="H17" s="1" t="str">
        <f t="shared" si="0"/>
        <v xml:space="preserve">    disabled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disabled = 7 ;</v>
      </c>
      <c r="M17" s="2"/>
      <c r="Q17" s="20"/>
      <c r="R17" s="20"/>
    </row>
    <row r="18" spans="1:18" x14ac:dyDescent="0.2">
      <c r="A18" s="5">
        <v>8</v>
      </c>
      <c r="B18" s="23" t="s">
        <v>81</v>
      </c>
      <c r="C18" s="22" t="s">
        <v>14</v>
      </c>
      <c r="D18" s="9" t="s">
        <v>38</v>
      </c>
      <c r="E18" s="8"/>
      <c r="F18" s="8"/>
      <c r="G18" s="9"/>
      <c r="H18" s="1" t="str">
        <f t="shared" si="0"/>
        <v xml:space="preserve">    created_by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created_by = 8 ;</v>
      </c>
      <c r="M18" s="2"/>
    </row>
    <row r="19" spans="1:18" x14ac:dyDescent="0.2">
      <c r="A19" s="5">
        <v>9</v>
      </c>
      <c r="B19" s="23" t="s">
        <v>15</v>
      </c>
      <c r="C19" s="22" t="s">
        <v>48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created_at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created_at = 9 ;</v>
      </c>
      <c r="M19" s="2"/>
    </row>
    <row r="20" spans="1:18" x14ac:dyDescent="0.2">
      <c r="A20" s="5">
        <v>10</v>
      </c>
      <c r="B20" s="23" t="s">
        <v>1</v>
      </c>
      <c r="C20" s="22" t="s">
        <v>16</v>
      </c>
      <c r="D20" s="9" t="s">
        <v>38</v>
      </c>
      <c r="E20" s="8"/>
      <c r="F20" s="8"/>
      <c r="G20" s="9"/>
      <c r="H20" s="1" t="str">
        <f t="shared" si="0"/>
        <v xml:space="preserve">    updated_by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updated_by = 10 ;</v>
      </c>
      <c r="M20" s="2"/>
    </row>
    <row r="21" spans="1:18" x14ac:dyDescent="0.2">
      <c r="A21" s="5">
        <v>11</v>
      </c>
      <c r="B21" s="23" t="s">
        <v>3</v>
      </c>
      <c r="C21" s="22" t="s">
        <v>49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updated_at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updated_at = 11 ;</v>
      </c>
      <c r="M21" s="2"/>
    </row>
    <row r="22" spans="1:18" x14ac:dyDescent="0.2">
      <c r="A22" s="5">
        <v>12</v>
      </c>
      <c r="B22" s="23" t="s">
        <v>82</v>
      </c>
      <c r="C22" s="22" t="s">
        <v>17</v>
      </c>
      <c r="D22" s="9" t="s">
        <v>38</v>
      </c>
      <c r="E22" s="8"/>
      <c r="F22" s="8"/>
      <c r="G22" s="9"/>
      <c r="H22" s="1" t="str">
        <f t="shared" si="0"/>
        <v xml:space="preserve">    deleted_by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deleted_by = 12 ;</v>
      </c>
      <c r="M22" s="2"/>
    </row>
    <row r="23" spans="1:18" x14ac:dyDescent="0.2">
      <c r="A23" s="5">
        <v>13</v>
      </c>
      <c r="B23" s="23" t="s">
        <v>18</v>
      </c>
      <c r="C23" s="22" t="s">
        <v>50</v>
      </c>
      <c r="D23" s="9" t="s">
        <v>38</v>
      </c>
      <c r="E23" s="8"/>
      <c r="F23" s="8"/>
      <c r="G23" s="9"/>
      <c r="H23" s="1" t="str">
        <f t="shared" si="0"/>
        <v xml:space="preserve">    deleted_at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deleted_at = 13 ;</v>
      </c>
      <c r="M23" s="2"/>
    </row>
    <row r="24" spans="1:18" x14ac:dyDescent="0.2">
      <c r="A24" s="5">
        <v>14</v>
      </c>
      <c r="B24" s="23" t="s">
        <v>19</v>
      </c>
      <c r="C24" s="22" t="s">
        <v>20</v>
      </c>
      <c r="D24" s="9" t="s">
        <v>39</v>
      </c>
      <c r="E24" s="8"/>
      <c r="F24" s="8">
        <v>1</v>
      </c>
      <c r="G24" s="9"/>
      <c r="H24" s="1" t="str">
        <f t="shared" si="0"/>
        <v xml:space="preserve">    version INTEGER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version = 14 ;</v>
      </c>
      <c r="M24" s="2"/>
    </row>
    <row r="25" spans="1:18" x14ac:dyDescent="0.2">
      <c r="A25" s="2"/>
      <c r="B25" s="2"/>
      <c r="C25" s="2"/>
      <c r="D25" s="2"/>
      <c r="E25" s="2"/>
      <c r="F25" s="2"/>
      <c r="G25" s="2"/>
      <c r="H25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I25" s="1"/>
      <c r="J25" s="2"/>
      <c r="K25" s="2"/>
      <c r="L25" s="2"/>
      <c r="M25" s="2"/>
    </row>
    <row r="26" spans="1:18" ht="20" x14ac:dyDescent="0.2">
      <c r="A26" s="31" t="s">
        <v>32</v>
      </c>
      <c r="B26" s="31"/>
      <c r="C26" s="31"/>
      <c r="D26" s="31"/>
      <c r="E26" s="31"/>
      <c r="F26" s="31"/>
      <c r="G26" s="31"/>
      <c r="H26" s="1" t="s">
        <v>21</v>
      </c>
      <c r="I26" s="1"/>
      <c r="J26" s="2"/>
      <c r="K26" s="2"/>
      <c r="L26" s="2" t="s">
        <v>42</v>
      </c>
      <c r="M26" s="2"/>
    </row>
    <row r="27" spans="1:18" x14ac:dyDescent="0.2">
      <c r="A27" s="10" t="s">
        <v>23</v>
      </c>
      <c r="B27" s="11" t="s">
        <v>24</v>
      </c>
      <c r="C27" s="11" t="s">
        <v>25</v>
      </c>
      <c r="D27" s="11" t="s">
        <v>22</v>
      </c>
      <c r="E27" s="11" t="s">
        <v>5</v>
      </c>
      <c r="F27" s="11" t="s">
        <v>26</v>
      </c>
      <c r="G27" s="13" t="s">
        <v>27</v>
      </c>
      <c r="L27" s="2"/>
      <c r="M27" s="2"/>
    </row>
    <row r="28" spans="1:18" x14ac:dyDescent="0.2">
      <c r="A28" s="5">
        <v>1</v>
      </c>
      <c r="B28" s="6"/>
      <c r="C28" s="7"/>
      <c r="D28" s="9"/>
      <c r="E28" s="8" t="s">
        <v>9</v>
      </c>
      <c r="F28" s="8">
        <v>1</v>
      </c>
      <c r="G28" s="9"/>
      <c r="H28" s="3" t="str">
        <f>"ALTER TABLE " &amp; $C$8 &amp; " 
ADD COLUMN " &amp; C28 &amp; " " &amp; D28 &amp; IF(E28="yes"," NOT NULL", "") &amp; IF(LEN(F28) &gt; 0," DEFAULT " &amp; F28, "") &amp; ";"</f>
        <v>ALTER TABLE menu 
ADD COLUMN   NOT NULL DEFAULT 1;</v>
      </c>
      <c r="L28" s="2"/>
      <c r="M28" s="2"/>
    </row>
    <row r="29" spans="1:18" x14ac:dyDescent="0.2">
      <c r="A29" s="5">
        <v>2</v>
      </c>
      <c r="B29" s="6"/>
      <c r="C29" s="7" t="s">
        <v>64</v>
      </c>
      <c r="D29" s="9" t="s">
        <v>38</v>
      </c>
      <c r="E29" s="8"/>
      <c r="F29" s="8"/>
      <c r="G29" s="9"/>
      <c r="H29" s="3" t="str">
        <f t="shared" ref="H29:H31" si="1">"ALTER TABLE " &amp; $C$8 &amp; " 
ADD COLUMN " &amp; C29 &amp; " " &amp; D29 &amp; IF(E29="yes"," NOT NULL", "") &amp; IF(LEN(F29) &gt; 0," DEFAULT " &amp; F29, "") &amp; ";"</f>
        <v>ALTER TABLE menu 
ADD COLUMN company_id BIGINT;</v>
      </c>
      <c r="L29" s="2"/>
      <c r="M29" s="2"/>
    </row>
    <row r="30" spans="1:18" x14ac:dyDescent="0.2">
      <c r="A30" s="5">
        <v>3</v>
      </c>
      <c r="B30" s="6"/>
      <c r="C30" s="7"/>
      <c r="D30" s="9"/>
      <c r="E30" s="8"/>
      <c r="F30" s="8"/>
      <c r="G30" s="9"/>
      <c r="H30" s="3" t="str">
        <f t="shared" si="1"/>
        <v>ALTER TABLE menu 
ADD COLUMN  ;</v>
      </c>
      <c r="L30" s="2"/>
    </row>
    <row r="31" spans="1:18" x14ac:dyDescent="0.2">
      <c r="A31" s="5">
        <v>4</v>
      </c>
      <c r="B31" s="6"/>
      <c r="C31" s="7"/>
      <c r="D31" s="9"/>
      <c r="E31" s="8"/>
      <c r="F31" s="8"/>
      <c r="G31" s="9"/>
      <c r="H31" s="3" t="str">
        <f t="shared" si="1"/>
        <v>ALTER TABLE menu 
ADD COLUMN  ;</v>
      </c>
      <c r="L31" s="2"/>
    </row>
    <row r="32" spans="1:18" x14ac:dyDescent="0.2">
      <c r="L32" s="2"/>
    </row>
    <row r="33" spans="8:12" x14ac:dyDescent="0.2">
      <c r="H33" s="3" t="s">
        <v>254</v>
      </c>
      <c r="L33" s="2"/>
    </row>
    <row r="34" spans="8:12" x14ac:dyDescent="0.2">
      <c r="H34" s="3" t="s">
        <v>255</v>
      </c>
      <c r="L34" s="2"/>
    </row>
    <row r="35" spans="8:12" x14ac:dyDescent="0.2">
      <c r="L35" s="2"/>
    </row>
    <row r="36" spans="8:12" x14ac:dyDescent="0.2">
      <c r="H36" s="3" t="s">
        <v>256</v>
      </c>
      <c r="L36" s="2"/>
    </row>
    <row r="37" spans="8:12" x14ac:dyDescent="0.2">
      <c r="H37" s="3" t="s">
        <v>257</v>
      </c>
      <c r="L37" s="2"/>
    </row>
    <row r="38" spans="8:12" x14ac:dyDescent="0.2">
      <c r="L38" s="2"/>
    </row>
    <row r="39" spans="8:12" x14ac:dyDescent="0.2">
      <c r="H39" s="3" t="s">
        <v>314</v>
      </c>
      <c r="L39" s="2"/>
    </row>
    <row r="40" spans="8:12" x14ac:dyDescent="0.2">
      <c r="H40" s="3" t="s">
        <v>325</v>
      </c>
      <c r="L40" s="2"/>
    </row>
    <row r="41" spans="8:12" x14ac:dyDescent="0.2">
      <c r="L41" s="2"/>
    </row>
    <row r="42" spans="8:12" ht="17" x14ac:dyDescent="0.2">
      <c r="H42" s="21" t="s">
        <v>51</v>
      </c>
      <c r="L42" s="2"/>
    </row>
    <row r="43" spans="8:12" x14ac:dyDescent="0.2">
      <c r="H43" s="3" t="s">
        <v>52</v>
      </c>
      <c r="L43" s="2"/>
    </row>
    <row r="44" spans="8:12" x14ac:dyDescent="0.2">
      <c r="H44" s="3" t="s">
        <v>53</v>
      </c>
      <c r="L44" s="2"/>
    </row>
    <row r="45" spans="8:12" x14ac:dyDescent="0.2">
      <c r="L45" s="2"/>
    </row>
    <row r="46" spans="8:12" x14ac:dyDescent="0.2">
      <c r="H46" s="3" t="s">
        <v>54</v>
      </c>
      <c r="L46" s="2"/>
    </row>
    <row r="47" spans="8:12" x14ac:dyDescent="0.2">
      <c r="H47" s="3" t="s">
        <v>55</v>
      </c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menu_org;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312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258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menu_org;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menu_org</v>
      </c>
      <c r="I9" s="1"/>
      <c r="J9" s="2"/>
      <c r="K9" s="2"/>
      <c r="L9" s="2" t="str">
        <f>"message " &amp; PROPER(LEFT($C$8)) &amp; MID(SUBSTITUTE(PROPER($C$8),"_",""),2,LEN($C$8)) &amp; " {"</f>
        <v>message MenuOrg {</v>
      </c>
      <c r="M9" s="2"/>
      <c r="Q9" s="17" t="str">
        <f>"class " &amp;  PROPER(LEFT($C$8)) &amp; MID(SUBSTITUTE(PROPER($C$8),"_",""),2,LEN($C$8))  &amp; " extends Model {"</f>
        <v>class MenuOrg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'menu_org';</v>
      </c>
      <c r="R11" s="18"/>
    </row>
    <row r="12" spans="1:18" x14ac:dyDescent="0.2">
      <c r="A12" s="5">
        <v>2</v>
      </c>
      <c r="B12" s="6" t="s">
        <v>259</v>
      </c>
      <c r="C12" s="7" t="s">
        <v>260</v>
      </c>
      <c r="D12" s="9" t="s">
        <v>38</v>
      </c>
      <c r="E12" s="8"/>
      <c r="F12" s="8"/>
      <c r="G12" s="9"/>
      <c r="H12" s="1" t="str">
        <f t="shared" ref="H12:H22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313</v>
      </c>
      <c r="C13" s="7" t="s">
        <v>311</v>
      </c>
      <c r="D13" s="9" t="s">
        <v>38</v>
      </c>
      <c r="E13" s="8"/>
      <c r="F13" s="8"/>
      <c r="G13" s="9"/>
      <c r="H13" s="1" t="str">
        <f t="shared" si="0"/>
        <v xml:space="preserve">    dep_id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dep_id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35</v>
      </c>
      <c r="C14" s="7" t="s">
        <v>34</v>
      </c>
      <c r="D14" s="9" t="s">
        <v>39</v>
      </c>
      <c r="E14" s="8"/>
      <c r="F14" s="8">
        <v>1</v>
      </c>
      <c r="G14" s="9"/>
      <c r="H14" s="1" t="str">
        <f t="shared" si="0"/>
        <v xml:space="preserve">    sort INTEGER DEFAULT 1,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int32 sort = 4 ;</v>
      </c>
      <c r="M14" s="2"/>
      <c r="Q14" s="19"/>
      <c r="R14" s="19"/>
    </row>
    <row r="15" spans="1:18" x14ac:dyDescent="0.2">
      <c r="A15" s="5">
        <v>5</v>
      </c>
      <c r="B15" s="23" t="s">
        <v>12</v>
      </c>
      <c r="C15" s="22" t="s">
        <v>13</v>
      </c>
      <c r="D15" s="9" t="s">
        <v>41</v>
      </c>
      <c r="E15" s="8"/>
      <c r="F15" s="15" t="b">
        <v>0</v>
      </c>
      <c r="G15" s="9" t="s">
        <v>36</v>
      </c>
      <c r="H15" s="1" t="str">
        <f t="shared" si="0"/>
        <v xml:space="preserve">    disabled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disabled = 5 ;</v>
      </c>
      <c r="M15" s="2"/>
      <c r="Q15" s="20"/>
      <c r="R15" s="20"/>
    </row>
    <row r="16" spans="1:18" x14ac:dyDescent="0.2">
      <c r="A16" s="5">
        <v>6</v>
      </c>
      <c r="B16" s="23" t="s">
        <v>81</v>
      </c>
      <c r="C16" s="22" t="s">
        <v>14</v>
      </c>
      <c r="D16" s="9" t="s">
        <v>38</v>
      </c>
      <c r="E16" s="8"/>
      <c r="F16" s="8"/>
      <c r="G16" s="9"/>
      <c r="H16" s="1" t="str">
        <f t="shared" si="0"/>
        <v xml:space="preserve">    created_by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created_by = 6 ;</v>
      </c>
      <c r="M16" s="2"/>
    </row>
    <row r="17" spans="1:13" x14ac:dyDescent="0.2">
      <c r="A17" s="5">
        <v>7</v>
      </c>
      <c r="B17" s="23" t="s">
        <v>15</v>
      </c>
      <c r="C17" s="22" t="s">
        <v>48</v>
      </c>
      <c r="D17" s="9" t="s">
        <v>38</v>
      </c>
      <c r="E17" s="8"/>
      <c r="F17" s="8" t="s">
        <v>84</v>
      </c>
      <c r="G17" s="9"/>
      <c r="H17" s="1" t="str">
        <f t="shared" si="0"/>
        <v xml:space="preserve">    created_at BIGINT DEFAULT date_generator(),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created_at = 7 ;</v>
      </c>
      <c r="M17" s="2"/>
    </row>
    <row r="18" spans="1:13" x14ac:dyDescent="0.2">
      <c r="A18" s="5">
        <v>8</v>
      </c>
      <c r="B18" s="23" t="s">
        <v>1</v>
      </c>
      <c r="C18" s="22" t="s">
        <v>16</v>
      </c>
      <c r="D18" s="9" t="s">
        <v>38</v>
      </c>
      <c r="E18" s="8"/>
      <c r="F18" s="8"/>
      <c r="G18" s="9"/>
      <c r="H18" s="1" t="str">
        <f t="shared" si="0"/>
        <v xml:space="preserve">    updated_by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updated_by = 8 ;</v>
      </c>
      <c r="M18" s="2"/>
    </row>
    <row r="19" spans="1:13" x14ac:dyDescent="0.2">
      <c r="A19" s="5">
        <v>9</v>
      </c>
      <c r="B19" s="23" t="s">
        <v>3</v>
      </c>
      <c r="C19" s="22" t="s">
        <v>49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updated_at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updated_at = 9 ;</v>
      </c>
      <c r="M19" s="2"/>
    </row>
    <row r="20" spans="1:13" x14ac:dyDescent="0.2">
      <c r="A20" s="5">
        <v>10</v>
      </c>
      <c r="B20" s="23" t="s">
        <v>82</v>
      </c>
      <c r="C20" s="22" t="s">
        <v>17</v>
      </c>
      <c r="D20" s="9" t="s">
        <v>38</v>
      </c>
      <c r="E20" s="8"/>
      <c r="F20" s="8"/>
      <c r="G20" s="9"/>
      <c r="H20" s="1" t="str">
        <f t="shared" si="0"/>
        <v xml:space="preserve">    deleted_by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deleted_by = 10 ;</v>
      </c>
      <c r="M20" s="2"/>
    </row>
    <row r="21" spans="1:13" x14ac:dyDescent="0.2">
      <c r="A21" s="5">
        <v>11</v>
      </c>
      <c r="B21" s="23" t="s">
        <v>18</v>
      </c>
      <c r="C21" s="22" t="s">
        <v>50</v>
      </c>
      <c r="D21" s="9" t="s">
        <v>38</v>
      </c>
      <c r="E21" s="8"/>
      <c r="F21" s="8"/>
      <c r="G21" s="9"/>
      <c r="H21" s="1" t="str">
        <f t="shared" si="0"/>
        <v xml:space="preserve">    deleted_at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deleted_at = 11 ;</v>
      </c>
      <c r="M21" s="2"/>
    </row>
    <row r="22" spans="1:13" x14ac:dyDescent="0.2">
      <c r="A22" s="5">
        <v>12</v>
      </c>
      <c r="B22" s="23" t="s">
        <v>19</v>
      </c>
      <c r="C22" s="22" t="s">
        <v>20</v>
      </c>
      <c r="D22" s="9" t="s">
        <v>39</v>
      </c>
      <c r="E22" s="8"/>
      <c r="F22" s="8">
        <v>1</v>
      </c>
      <c r="G22" s="9"/>
      <c r="H22" s="1" t="str">
        <f t="shared" si="0"/>
        <v xml:space="preserve">    version INTEGER DEFAULT 1,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int32 version = 12 ;</v>
      </c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1" t="str">
        <f>"    CONSTRAINT " &amp; IF(ISERROR(SEARCH(".",$C$8)), $C$8, MID($C$8,SEARCH(".",$C$8) + 1,(LEN($C$8)-SEARCH(".",$C$8)))) &amp; "_pk PRIMARY KEY (" &amp; $C$11 &amp; ")"</f>
        <v xml:space="preserve">    CONSTRAINT menu_org_pk PRIMARY KEY (id)</v>
      </c>
      <c r="I23" s="1"/>
      <c r="J23" s="2"/>
      <c r="K23" s="2"/>
      <c r="L23" s="2"/>
      <c r="M23" s="2"/>
    </row>
    <row r="24" spans="1:13" ht="20" x14ac:dyDescent="0.2">
      <c r="A24" s="31" t="s">
        <v>32</v>
      </c>
      <c r="B24" s="31"/>
      <c r="C24" s="31"/>
      <c r="D24" s="31"/>
      <c r="E24" s="31"/>
      <c r="F24" s="31"/>
      <c r="G24" s="31"/>
      <c r="H24" s="1" t="s">
        <v>21</v>
      </c>
      <c r="I24" s="1"/>
      <c r="J24" s="2"/>
      <c r="K24" s="2"/>
      <c r="L24" s="2"/>
      <c r="M24" s="2"/>
    </row>
    <row r="25" spans="1:13" x14ac:dyDescent="0.2">
      <c r="A25" s="10" t="s">
        <v>23</v>
      </c>
      <c r="B25" s="11" t="s">
        <v>24</v>
      </c>
      <c r="C25" s="11" t="s">
        <v>25</v>
      </c>
      <c r="D25" s="11" t="s">
        <v>22</v>
      </c>
      <c r="E25" s="11" t="s">
        <v>5</v>
      </c>
      <c r="F25" s="11" t="s">
        <v>26</v>
      </c>
      <c r="G25" s="13" t="s">
        <v>27</v>
      </c>
      <c r="L25" s="2"/>
      <c r="M25" s="2"/>
    </row>
    <row r="26" spans="1:13" x14ac:dyDescent="0.2">
      <c r="A26" s="5">
        <v>1</v>
      </c>
      <c r="B26" s="6"/>
      <c r="C26" s="7"/>
      <c r="D26" s="9"/>
      <c r="E26" s="8" t="s">
        <v>9</v>
      </c>
      <c r="F26" s="8">
        <v>1</v>
      </c>
      <c r="G26" s="9"/>
      <c r="H26" s="3" t="str">
        <f>"ALTER TABLE " &amp; $C$8 &amp; " 
ADD COLUMN " &amp; C26 &amp; " " &amp; D26 &amp; IF(E26="yes"," NOT NULL", "") &amp; IF(LEN(F26) &gt; 0," DEFAULT " &amp; F26, "") &amp; ";"</f>
        <v>ALTER TABLE menu_org 
ADD COLUMN   NOT NULL DEFAULT 1;</v>
      </c>
      <c r="L26" s="2" t="s">
        <v>42</v>
      </c>
      <c r="M26" s="2"/>
    </row>
    <row r="27" spans="1:13" x14ac:dyDescent="0.2">
      <c r="A27" s="5">
        <v>2</v>
      </c>
      <c r="B27" s="6"/>
      <c r="C27" s="7"/>
      <c r="D27" s="9"/>
      <c r="E27" s="8"/>
      <c r="F27" s="8"/>
      <c r="G27" s="9"/>
      <c r="H27" s="3" t="str">
        <f t="shared" ref="H27:H29" si="1">"ALTER TABLE " &amp; $C$8 &amp; " 
ADD COLUMN " &amp; C27 &amp; " " &amp; D27 &amp; IF(E27="yes"," NOT NULL", "") &amp; IF(LEN(F27) &gt; 0," DEFAULT " &amp; F27, "") &amp; ";"</f>
        <v>ALTER TABLE menu_org 
ADD COLUMN  ;</v>
      </c>
      <c r="L27" s="2"/>
      <c r="M27" s="2"/>
    </row>
    <row r="28" spans="1:13" x14ac:dyDescent="0.2">
      <c r="A28" s="5">
        <v>3</v>
      </c>
      <c r="B28" s="6"/>
      <c r="C28" s="7"/>
      <c r="D28" s="9"/>
      <c r="E28" s="8"/>
      <c r="F28" s="8"/>
      <c r="G28" s="9"/>
      <c r="H28" s="3" t="str">
        <f t="shared" si="1"/>
        <v>ALTER TABLE menu_org 
ADD COLUMN  ;</v>
      </c>
      <c r="L28" s="2"/>
    </row>
    <row r="29" spans="1:13" x14ac:dyDescent="0.2">
      <c r="A29" s="5">
        <v>4</v>
      </c>
      <c r="B29" s="6"/>
      <c r="C29" s="7"/>
      <c r="D29" s="9"/>
      <c r="E29" s="8"/>
      <c r="F29" s="8"/>
      <c r="G29" s="9"/>
      <c r="H29" s="3" t="str">
        <f t="shared" si="1"/>
        <v>ALTER TABLE menu_org 
ADD COLUMN  ;</v>
      </c>
      <c r="L29" s="2"/>
    </row>
    <row r="30" spans="1:13" x14ac:dyDescent="0.2">
      <c r="L30" s="2"/>
    </row>
    <row r="31" spans="1:13" x14ac:dyDescent="0.2">
      <c r="H31" s="3" t="s">
        <v>261</v>
      </c>
      <c r="L31" s="2"/>
    </row>
    <row r="32" spans="1:13" x14ac:dyDescent="0.2">
      <c r="H32" s="3" t="s">
        <v>262</v>
      </c>
      <c r="L32" s="2"/>
    </row>
    <row r="33" spans="8:12" x14ac:dyDescent="0.2">
      <c r="L33" s="2"/>
    </row>
    <row r="34" spans="8:12" x14ac:dyDescent="0.2">
      <c r="H34" s="3" t="s">
        <v>263</v>
      </c>
      <c r="L34" s="2"/>
    </row>
    <row r="35" spans="8:12" x14ac:dyDescent="0.2">
      <c r="H35" s="3" t="s">
        <v>264</v>
      </c>
      <c r="L35" s="2"/>
    </row>
    <row r="36" spans="8:12" x14ac:dyDescent="0.2">
      <c r="L36" s="2"/>
    </row>
    <row r="37" spans="8:12" x14ac:dyDescent="0.2">
      <c r="H37" s="3" t="s">
        <v>315</v>
      </c>
      <c r="L37" s="2"/>
    </row>
    <row r="38" spans="8:12" x14ac:dyDescent="0.2">
      <c r="H38" s="3" t="s">
        <v>316</v>
      </c>
      <c r="L38" s="2"/>
    </row>
    <row r="39" spans="8:12" x14ac:dyDescent="0.2">
      <c r="L39" s="2"/>
    </row>
    <row r="40" spans="8:12" x14ac:dyDescent="0.2">
      <c r="H40" s="3" t="s">
        <v>335</v>
      </c>
      <c r="L40" s="2"/>
    </row>
    <row r="41" spans="8:12" x14ac:dyDescent="0.2">
      <c r="H41" s="3" t="s">
        <v>336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role_detail;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251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250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role_detail;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role_detail</v>
      </c>
      <c r="I9" s="1"/>
      <c r="J9" s="2"/>
      <c r="K9" s="2"/>
      <c r="L9" s="2" t="str">
        <f>"message " &amp; PROPER(LEFT($C$8)) &amp; MID(SUBSTITUTE(PROPER($C$8),"_",""),2,LEN($C$8)) &amp; " {"</f>
        <v>message RoleDetail {</v>
      </c>
      <c r="M9" s="2"/>
      <c r="Q9" s="17" t="str">
        <f>"class " &amp;  PROPER(LEFT($C$8)) &amp; MID(SUBSTITUTE(PROPER($C$8),"_",""),2,LEN($C$8))  &amp; " extends Model {"</f>
        <v>class RoleDetail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'role_detail';</v>
      </c>
      <c r="R11" s="18"/>
    </row>
    <row r="12" spans="1:18" x14ac:dyDescent="0.2">
      <c r="A12" s="5">
        <v>2</v>
      </c>
      <c r="B12" s="6" t="s">
        <v>243</v>
      </c>
      <c r="C12" s="7" t="s">
        <v>243</v>
      </c>
      <c r="D12" s="9" t="s">
        <v>38</v>
      </c>
      <c r="E12" s="8"/>
      <c r="F12" s="8"/>
      <c r="G12" s="9"/>
      <c r="H12" s="1" t="str">
        <f t="shared" ref="H12:H24" si="0">"    " &amp; C12 &amp; " " &amp; D12 &amp; IF(E12="yes"," NOT NULL", "") &amp; IF(LEN(F12) &gt; 0," DEFAULT " &amp; F12, "") &amp; ","</f>
        <v xml:space="preserve">    role_id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role_id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271</v>
      </c>
      <c r="C13" s="7" t="s">
        <v>271</v>
      </c>
      <c r="D13" s="9" t="s">
        <v>38</v>
      </c>
      <c r="E13" s="8"/>
      <c r="F13" s="8"/>
      <c r="G13" s="9"/>
      <c r="H13" s="1" t="str">
        <f t="shared" si="0"/>
        <v xml:space="preserve">    menu_org_id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menu_org_id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277</v>
      </c>
      <c r="C14" s="7" t="s">
        <v>272</v>
      </c>
      <c r="D14" s="9" t="s">
        <v>41</v>
      </c>
      <c r="E14" s="8"/>
      <c r="F14" s="15" t="b">
        <v>0</v>
      </c>
      <c r="G14" s="9"/>
      <c r="H14" s="1" t="str">
        <f t="shared" si="0"/>
        <v xml:space="preserve">    is_private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is_private = 4 ;</v>
      </c>
      <c r="M14" s="2"/>
      <c r="Q14" s="19"/>
      <c r="R14" s="19"/>
    </row>
    <row r="15" spans="1:18" x14ac:dyDescent="0.2">
      <c r="A15" s="5">
        <v>5</v>
      </c>
      <c r="B15" s="23" t="s">
        <v>276</v>
      </c>
      <c r="C15" s="7" t="s">
        <v>273</v>
      </c>
      <c r="D15" s="9" t="s">
        <v>83</v>
      </c>
      <c r="E15" s="8"/>
      <c r="F15" s="8"/>
      <c r="G15" s="9" t="s">
        <v>302</v>
      </c>
      <c r="H15" s="1" t="str">
        <f t="shared" si="0"/>
        <v xml:space="preserve">    data_level SMALLINT,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data_level = 5 ;</v>
      </c>
      <c r="M15" s="2"/>
      <c r="Q15" s="19"/>
      <c r="R15" s="19"/>
    </row>
    <row r="16" spans="1:18" x14ac:dyDescent="0.2">
      <c r="A16" s="5">
        <v>6</v>
      </c>
      <c r="B16" s="23" t="s">
        <v>275</v>
      </c>
      <c r="C16" s="7" t="s">
        <v>274</v>
      </c>
      <c r="D16" s="9" t="s">
        <v>41</v>
      </c>
      <c r="E16" s="8"/>
      <c r="F16" s="15" t="b">
        <v>0</v>
      </c>
      <c r="G16" s="9"/>
      <c r="H16" s="1" t="str">
        <f t="shared" si="0"/>
        <v xml:space="preserve">    approve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approve = 6 ;</v>
      </c>
      <c r="M16" s="2"/>
      <c r="Q16" s="19"/>
      <c r="R16" s="19"/>
    </row>
    <row r="17" spans="1:18" x14ac:dyDescent="0.2">
      <c r="A17" s="5">
        <v>7</v>
      </c>
      <c r="B17" s="23" t="s">
        <v>12</v>
      </c>
      <c r="C17" s="22" t="s">
        <v>13</v>
      </c>
      <c r="D17" s="9" t="s">
        <v>41</v>
      </c>
      <c r="E17" s="8"/>
      <c r="F17" s="15" t="b">
        <v>0</v>
      </c>
      <c r="G17" s="9" t="s">
        <v>36</v>
      </c>
      <c r="H17" s="1" t="str">
        <f t="shared" si="0"/>
        <v xml:space="preserve">    disabled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disabled = 7 ;</v>
      </c>
      <c r="M17" s="2"/>
      <c r="Q17" s="20"/>
      <c r="R17" s="20"/>
    </row>
    <row r="18" spans="1:18" x14ac:dyDescent="0.2">
      <c r="A18" s="5">
        <v>8</v>
      </c>
      <c r="B18" s="23" t="s">
        <v>81</v>
      </c>
      <c r="C18" s="22" t="s">
        <v>14</v>
      </c>
      <c r="D18" s="9" t="s">
        <v>38</v>
      </c>
      <c r="E18" s="8"/>
      <c r="F18" s="8"/>
      <c r="G18" s="9"/>
      <c r="H18" s="1" t="str">
        <f t="shared" si="0"/>
        <v xml:space="preserve">    created_by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created_by = 8 ;</v>
      </c>
      <c r="M18" s="2"/>
    </row>
    <row r="19" spans="1:18" x14ac:dyDescent="0.2">
      <c r="A19" s="5">
        <v>9</v>
      </c>
      <c r="B19" s="23" t="s">
        <v>15</v>
      </c>
      <c r="C19" s="22" t="s">
        <v>48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created_at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created_at = 9 ;</v>
      </c>
      <c r="M19" s="2"/>
    </row>
    <row r="20" spans="1:18" x14ac:dyDescent="0.2">
      <c r="A20" s="5">
        <v>10</v>
      </c>
      <c r="B20" s="23" t="s">
        <v>1</v>
      </c>
      <c r="C20" s="22" t="s">
        <v>16</v>
      </c>
      <c r="D20" s="9" t="s">
        <v>38</v>
      </c>
      <c r="E20" s="8"/>
      <c r="F20" s="8"/>
      <c r="G20" s="9"/>
      <c r="H20" s="1" t="str">
        <f t="shared" si="0"/>
        <v xml:space="preserve">    updated_by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updated_by = 10 ;</v>
      </c>
      <c r="M20" s="2"/>
    </row>
    <row r="21" spans="1:18" x14ac:dyDescent="0.2">
      <c r="A21" s="5">
        <v>11</v>
      </c>
      <c r="B21" s="23" t="s">
        <v>3</v>
      </c>
      <c r="C21" s="22" t="s">
        <v>49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updated_at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updated_at = 11 ;</v>
      </c>
      <c r="M21" s="2"/>
    </row>
    <row r="22" spans="1:18" x14ac:dyDescent="0.2">
      <c r="A22" s="5">
        <v>12</v>
      </c>
      <c r="B22" s="23" t="s">
        <v>82</v>
      </c>
      <c r="C22" s="22" t="s">
        <v>17</v>
      </c>
      <c r="D22" s="9" t="s">
        <v>38</v>
      </c>
      <c r="E22" s="8"/>
      <c r="F22" s="8"/>
      <c r="G22" s="9"/>
      <c r="H22" s="1" t="str">
        <f t="shared" si="0"/>
        <v xml:space="preserve">    deleted_by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deleted_by = 12 ;</v>
      </c>
      <c r="M22" s="2"/>
    </row>
    <row r="23" spans="1:18" x14ac:dyDescent="0.2">
      <c r="A23" s="5">
        <v>13</v>
      </c>
      <c r="B23" s="23" t="s">
        <v>18</v>
      </c>
      <c r="C23" s="22" t="s">
        <v>50</v>
      </c>
      <c r="D23" s="9" t="s">
        <v>38</v>
      </c>
      <c r="E23" s="8"/>
      <c r="F23" s="8"/>
      <c r="G23" s="9"/>
      <c r="H23" s="1" t="str">
        <f t="shared" si="0"/>
        <v xml:space="preserve">    deleted_at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deleted_at = 13 ;</v>
      </c>
      <c r="M23" s="2"/>
    </row>
    <row r="24" spans="1:18" x14ac:dyDescent="0.2">
      <c r="A24" s="5">
        <v>14</v>
      </c>
      <c r="B24" s="23" t="s">
        <v>19</v>
      </c>
      <c r="C24" s="22" t="s">
        <v>20</v>
      </c>
      <c r="D24" s="9" t="s">
        <v>39</v>
      </c>
      <c r="E24" s="8"/>
      <c r="F24" s="8">
        <v>1</v>
      </c>
      <c r="G24" s="9"/>
      <c r="H24" s="1" t="str">
        <f t="shared" si="0"/>
        <v xml:space="preserve">    version INTEGER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version = 14 ;</v>
      </c>
      <c r="M24" s="2"/>
    </row>
    <row r="25" spans="1:18" x14ac:dyDescent="0.2">
      <c r="A25" s="2"/>
      <c r="B25" s="2"/>
      <c r="C25" s="2"/>
      <c r="D25" s="2"/>
      <c r="E25" s="2"/>
      <c r="F25" s="2"/>
      <c r="G25" s="2"/>
      <c r="H25" s="1" t="str">
        <f>"    CONSTRAINT " &amp; IF(ISERROR(SEARCH(".",$C$8)), $C$8, MID($C$8,SEARCH(".",$C$8) + 1,(LEN($C$8)-SEARCH(".",$C$8)))) &amp; "_pk PRIMARY KEY (" &amp; $C$11 &amp; ")"</f>
        <v xml:space="preserve">    CONSTRAINT role_detail_pk PRIMARY KEY (id)</v>
      </c>
      <c r="I25" s="1"/>
      <c r="J25" s="2"/>
      <c r="K25" s="2"/>
      <c r="L25" s="2"/>
      <c r="M25" s="2"/>
    </row>
    <row r="26" spans="1:18" ht="20" x14ac:dyDescent="0.2">
      <c r="A26" s="31" t="s">
        <v>32</v>
      </c>
      <c r="B26" s="31"/>
      <c r="C26" s="31"/>
      <c r="D26" s="31"/>
      <c r="E26" s="31"/>
      <c r="F26" s="31"/>
      <c r="G26" s="31"/>
      <c r="H26" s="1" t="s">
        <v>21</v>
      </c>
      <c r="I26" s="1"/>
      <c r="J26" s="2"/>
      <c r="K26" s="2"/>
      <c r="L26" s="2" t="s">
        <v>42</v>
      </c>
      <c r="M26" s="2"/>
    </row>
    <row r="27" spans="1:18" x14ac:dyDescent="0.2">
      <c r="A27" s="10" t="s">
        <v>23</v>
      </c>
      <c r="B27" s="11" t="s">
        <v>24</v>
      </c>
      <c r="C27" s="11" t="s">
        <v>25</v>
      </c>
      <c r="D27" s="11" t="s">
        <v>22</v>
      </c>
      <c r="E27" s="11" t="s">
        <v>5</v>
      </c>
      <c r="F27" s="11" t="s">
        <v>26</v>
      </c>
      <c r="G27" s="13" t="s">
        <v>27</v>
      </c>
      <c r="L27" s="2"/>
      <c r="M27" s="2"/>
    </row>
    <row r="28" spans="1:18" x14ac:dyDescent="0.2">
      <c r="A28" s="5">
        <v>1</v>
      </c>
      <c r="B28" s="6"/>
      <c r="C28" s="7"/>
      <c r="D28" s="9"/>
      <c r="E28" s="8" t="s">
        <v>9</v>
      </c>
      <c r="F28" s="8">
        <v>1</v>
      </c>
      <c r="G28" s="9"/>
      <c r="H28" s="3" t="str">
        <f>"ALTER TABLE " &amp; $C$8 &amp; " 
ADD COLUMN " &amp; C28 &amp; " " &amp; D28 &amp; IF(E28="yes"," NOT NULL", "") &amp; IF(LEN(F28) &gt; 0," DEFAULT " &amp; F28, "") &amp; ";"</f>
        <v>ALTER TABLE role_detail 
ADD COLUMN   NOT NULL DEFAULT 1;</v>
      </c>
      <c r="L28" s="2"/>
      <c r="M28" s="2"/>
    </row>
    <row r="29" spans="1:18" x14ac:dyDescent="0.2">
      <c r="A29" s="5">
        <v>2</v>
      </c>
      <c r="B29" s="6"/>
      <c r="C29" s="7"/>
      <c r="D29" s="9"/>
      <c r="E29" s="8"/>
      <c r="F29" s="8"/>
      <c r="G29" s="9"/>
      <c r="H29" s="3" t="str">
        <f t="shared" ref="H29:H31" si="1">"ALTER TABLE " &amp; $C$8 &amp; " 
ADD COLUMN " &amp; C29 &amp; " " &amp; D29 &amp; IF(E29="yes"," NOT NULL", "") &amp; IF(LEN(F29) &gt; 0," DEFAULT " &amp; F29, "") &amp; ";"</f>
        <v>ALTER TABLE role_detail 
ADD COLUMN  ;</v>
      </c>
      <c r="L29" s="2"/>
      <c r="M29" s="2"/>
    </row>
    <row r="30" spans="1:18" x14ac:dyDescent="0.2">
      <c r="A30" s="5">
        <v>3</v>
      </c>
      <c r="B30" s="6"/>
      <c r="C30" s="7"/>
      <c r="D30" s="9"/>
      <c r="E30" s="8"/>
      <c r="F30" s="8"/>
      <c r="G30" s="9"/>
      <c r="H30" s="3" t="str">
        <f t="shared" si="1"/>
        <v>ALTER TABLE role_detail 
ADD COLUMN  ;</v>
      </c>
      <c r="L30" s="2"/>
    </row>
    <row r="31" spans="1:18" x14ac:dyDescent="0.2">
      <c r="A31" s="5">
        <v>4</v>
      </c>
      <c r="B31" s="6"/>
      <c r="C31" s="7"/>
      <c r="D31" s="9"/>
      <c r="E31" s="8"/>
      <c r="F31" s="8"/>
      <c r="G31" s="9"/>
      <c r="H31" s="3" t="str">
        <f t="shared" si="1"/>
        <v>ALTER TABLE role_detail 
ADD COLUMN  ;</v>
      </c>
      <c r="L31" s="2"/>
    </row>
    <row r="32" spans="1:18" x14ac:dyDescent="0.2">
      <c r="L32" s="2"/>
    </row>
    <row r="33" spans="8:12" x14ac:dyDescent="0.2">
      <c r="H33" s="3" t="s">
        <v>278</v>
      </c>
      <c r="L33" s="2"/>
    </row>
    <row r="34" spans="8:12" x14ac:dyDescent="0.2">
      <c r="H34" s="3" t="s">
        <v>279</v>
      </c>
      <c r="L34" s="2"/>
    </row>
    <row r="35" spans="8:12" x14ac:dyDescent="0.2">
      <c r="L35" s="2"/>
    </row>
    <row r="36" spans="8:12" x14ac:dyDescent="0.2">
      <c r="H36" s="3" t="s">
        <v>280</v>
      </c>
      <c r="L36" s="2"/>
    </row>
    <row r="37" spans="8:12" x14ac:dyDescent="0.2">
      <c r="H37" s="3" t="s">
        <v>281</v>
      </c>
      <c r="L37" s="2"/>
    </row>
    <row r="38" spans="8:12" x14ac:dyDescent="0.2">
      <c r="L38" s="2"/>
    </row>
    <row r="39" spans="8:12" x14ac:dyDescent="0.2">
      <c r="H39" s="3" t="s">
        <v>282</v>
      </c>
      <c r="L39" s="2"/>
    </row>
    <row r="40" spans="8:12" x14ac:dyDescent="0.2">
      <c r="H40" s="3" t="s">
        <v>283</v>
      </c>
      <c r="L40" s="2"/>
    </row>
    <row r="41" spans="8:12" x14ac:dyDescent="0.2">
      <c r="L41" s="2"/>
    </row>
    <row r="42" spans="8:12" x14ac:dyDescent="0.2">
      <c r="L42" s="2"/>
    </row>
    <row r="43" spans="8:12" ht="17" x14ac:dyDescent="0.2">
      <c r="H43" s="21" t="s">
        <v>51</v>
      </c>
      <c r="L43" s="2"/>
    </row>
    <row r="44" spans="8:12" x14ac:dyDescent="0.2">
      <c r="H44" s="3" t="s">
        <v>52</v>
      </c>
      <c r="L44" s="2"/>
    </row>
    <row r="45" spans="8:12" x14ac:dyDescent="0.2">
      <c r="H45" s="3" t="s">
        <v>53</v>
      </c>
      <c r="L45" s="2"/>
    </row>
    <row r="46" spans="8:12" x14ac:dyDescent="0.2">
      <c r="L46" s="2"/>
    </row>
    <row r="47" spans="8:12" x14ac:dyDescent="0.2">
      <c r="H47" s="3" t="s">
        <v>54</v>
      </c>
      <c r="L47" s="2"/>
    </row>
    <row r="48" spans="8:12" x14ac:dyDescent="0.2">
      <c r="H48" s="3" t="s">
        <v>55</v>
      </c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15.83203125" style="3" customWidth="1"/>
    <col min="5" max="5" width="15.5" style="3" customWidth="1"/>
    <col min="6" max="6" width="16.1640625" style="3" customWidth="1"/>
    <col min="7" max="7" width="35.164062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control;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285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284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control;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control</v>
      </c>
      <c r="I9" s="1"/>
      <c r="J9" s="2"/>
      <c r="K9" s="2"/>
      <c r="L9" s="2" t="str">
        <f>"message " &amp; PROPER(LEFT($C$8)) &amp; MID(SUBSTITUTE(PROPER($C$8),"_",""),2,LEN($C$8)) &amp; " {"</f>
        <v>message Control {</v>
      </c>
      <c r="M9" s="2"/>
      <c r="Q9" s="17" t="str">
        <f>"class " &amp;  PROPER(LEFT($C$8)) &amp; MID(SUBSTITUTE(PROPER($C$8),"_",""),2,LEN($C$8))  &amp; " extends Model {"</f>
        <v>class Control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'control';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 t="s">
        <v>294</v>
      </c>
      <c r="H13" s="1" t="str">
        <f t="shared" ref="H13:H25" si="0">"    " &amp; C13 &amp; " " &amp; D13 &amp; IF(E13="yes"," NOT NULL", "") &amp; IF(LEN(F13) &gt; 0," DEFAULT " &amp; F13, "") &amp; ","</f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23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 s="19" t="s">
        <v>42</v>
      </c>
      <c r="R14" s="19"/>
    </row>
    <row r="15" spans="1:18" x14ac:dyDescent="0.2">
      <c r="A15" s="5">
        <v>5</v>
      </c>
      <c r="B15" s="23" t="s">
        <v>290</v>
      </c>
      <c r="C15" s="7" t="s">
        <v>286</v>
      </c>
      <c r="D15" s="9" t="s">
        <v>41</v>
      </c>
      <c r="E15" s="8"/>
      <c r="F15" s="15" t="b">
        <v>0</v>
      </c>
      <c r="G15" s="9" t="s">
        <v>305</v>
      </c>
      <c r="H15" s="1" t="str">
        <f t="shared" si="0"/>
        <v xml:space="preserve">    confirm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confirm = 5 ;</v>
      </c>
      <c r="M15" s="2"/>
      <c r="Q15" s="19"/>
      <c r="R15" s="19"/>
    </row>
    <row r="16" spans="1:18" x14ac:dyDescent="0.2">
      <c r="A16" s="5">
        <v>6</v>
      </c>
      <c r="B16" s="23" t="s">
        <v>288</v>
      </c>
      <c r="C16" s="7" t="s">
        <v>287</v>
      </c>
      <c r="D16" s="9" t="s">
        <v>41</v>
      </c>
      <c r="E16" s="8"/>
      <c r="F16" s="15" t="b">
        <v>0</v>
      </c>
      <c r="G16" s="9" t="s">
        <v>306</v>
      </c>
      <c r="H16" s="1" t="str">
        <f t="shared" si="0"/>
        <v xml:space="preserve">    require_password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require_password = 6 ;</v>
      </c>
      <c r="M16" s="2"/>
      <c r="Q16" s="19"/>
      <c r="R16" s="19"/>
    </row>
    <row r="17" spans="1:18" x14ac:dyDescent="0.2">
      <c r="A17" s="5">
        <v>7</v>
      </c>
      <c r="B17" s="23" t="s">
        <v>289</v>
      </c>
      <c r="C17" s="7" t="s">
        <v>34</v>
      </c>
      <c r="D17" s="9" t="s">
        <v>39</v>
      </c>
      <c r="E17" s="8"/>
      <c r="F17" s="15">
        <v>1</v>
      </c>
      <c r="G17" s="9"/>
      <c r="H17" s="1" t="str">
        <f t="shared" si="0"/>
        <v xml:space="preserve">    sort INTEGER DEFAULT 1,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int32 sort = 7 ;</v>
      </c>
      <c r="M17" s="2"/>
      <c r="Q17" s="19"/>
      <c r="R17" s="19"/>
    </row>
    <row r="18" spans="1:18" x14ac:dyDescent="0.2">
      <c r="A18" s="5">
        <v>8</v>
      </c>
      <c r="B18" s="23" t="s">
        <v>12</v>
      </c>
      <c r="C18" s="22" t="s">
        <v>13</v>
      </c>
      <c r="D18" s="9" t="s">
        <v>41</v>
      </c>
      <c r="E18" s="8"/>
      <c r="F18" s="15" t="b">
        <v>0</v>
      </c>
      <c r="G18" s="9" t="s">
        <v>36</v>
      </c>
      <c r="H18" s="1" t="str">
        <f t="shared" si="0"/>
        <v xml:space="preserve">    disabled BOOLEAN DEFAULT FALSE,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bool disabled = 8 ;</v>
      </c>
      <c r="M18" s="2"/>
      <c r="Q18" s="20"/>
      <c r="R18" s="20"/>
    </row>
    <row r="19" spans="1:18" x14ac:dyDescent="0.2">
      <c r="A19" s="5">
        <v>9</v>
      </c>
      <c r="B19" s="23" t="s">
        <v>81</v>
      </c>
      <c r="C19" s="22" t="s">
        <v>14</v>
      </c>
      <c r="D19" s="9" t="s">
        <v>38</v>
      </c>
      <c r="E19" s="8"/>
      <c r="F19" s="8"/>
      <c r="G19" s="9"/>
      <c r="H19" s="1" t="str">
        <f t="shared" si="0"/>
        <v xml:space="preserve">    created_by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created_by = 9 ;</v>
      </c>
      <c r="M19" s="2"/>
    </row>
    <row r="20" spans="1:18" x14ac:dyDescent="0.2">
      <c r="A20" s="5">
        <v>10</v>
      </c>
      <c r="B20" s="23" t="s">
        <v>15</v>
      </c>
      <c r="C20" s="22" t="s">
        <v>48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created_at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created_at = 10 ;</v>
      </c>
      <c r="M20" s="2"/>
    </row>
    <row r="21" spans="1:18" x14ac:dyDescent="0.2">
      <c r="A21" s="5">
        <v>11</v>
      </c>
      <c r="B21" s="23" t="s">
        <v>1</v>
      </c>
      <c r="C21" s="22" t="s">
        <v>16</v>
      </c>
      <c r="D21" s="9" t="s">
        <v>38</v>
      </c>
      <c r="E21" s="8"/>
      <c r="F21" s="8"/>
      <c r="G21" s="9"/>
      <c r="H21" s="1" t="str">
        <f t="shared" si="0"/>
        <v xml:space="preserve">    updated_by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updated_by = 11 ;</v>
      </c>
      <c r="M21" s="2"/>
    </row>
    <row r="22" spans="1:18" x14ac:dyDescent="0.2">
      <c r="A22" s="5">
        <v>12</v>
      </c>
      <c r="B22" s="23" t="s">
        <v>3</v>
      </c>
      <c r="C22" s="22" t="s">
        <v>49</v>
      </c>
      <c r="D22" s="9" t="s">
        <v>38</v>
      </c>
      <c r="E22" s="8"/>
      <c r="F22" s="8" t="s">
        <v>84</v>
      </c>
      <c r="G22" s="9"/>
      <c r="H22" s="1" t="str">
        <f t="shared" si="0"/>
        <v xml:space="preserve">    updated_at BIGINT DEFAULT date_generator(),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updated_at = 12 ;</v>
      </c>
      <c r="M22" s="2"/>
    </row>
    <row r="23" spans="1:18" x14ac:dyDescent="0.2">
      <c r="A23" s="5">
        <v>13</v>
      </c>
      <c r="B23" s="23" t="s">
        <v>82</v>
      </c>
      <c r="C23" s="22" t="s">
        <v>17</v>
      </c>
      <c r="D23" s="9" t="s">
        <v>38</v>
      </c>
      <c r="E23" s="8"/>
      <c r="F23" s="8"/>
      <c r="G23" s="9"/>
      <c r="H23" s="1" t="str">
        <f t="shared" si="0"/>
        <v xml:space="preserve">    deleted_by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deleted_by = 13 ;</v>
      </c>
      <c r="M23" s="2"/>
    </row>
    <row r="24" spans="1:18" x14ac:dyDescent="0.2">
      <c r="A24" s="5">
        <v>14</v>
      </c>
      <c r="B24" s="23" t="s">
        <v>18</v>
      </c>
      <c r="C24" s="22" t="s">
        <v>50</v>
      </c>
      <c r="D24" s="9" t="s">
        <v>38</v>
      </c>
      <c r="E24" s="8"/>
      <c r="F24" s="8"/>
      <c r="G24" s="9"/>
      <c r="H24" s="1" t="str">
        <f t="shared" si="0"/>
        <v xml:space="preserve">    deleted_at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deleted_at = 14 ;</v>
      </c>
      <c r="M24" s="2"/>
    </row>
    <row r="25" spans="1:18" x14ac:dyDescent="0.2">
      <c r="A25" s="5">
        <v>15</v>
      </c>
      <c r="B25" s="23" t="s">
        <v>19</v>
      </c>
      <c r="C25" s="22" t="s">
        <v>20</v>
      </c>
      <c r="D25" s="9" t="s">
        <v>39</v>
      </c>
      <c r="E25" s="8"/>
      <c r="F25" s="8">
        <v>1</v>
      </c>
      <c r="G25" s="9"/>
      <c r="H25" s="1" t="str">
        <f t="shared" si="0"/>
        <v xml:space="preserve">    version INTEGER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version = 15 ;</v>
      </c>
      <c r="M25" s="2"/>
    </row>
    <row r="26" spans="1:18" x14ac:dyDescent="0.2">
      <c r="A26" s="2"/>
      <c r="B26" s="2"/>
      <c r="C26" s="2"/>
      <c r="D26" s="2"/>
      <c r="E26" s="2"/>
      <c r="F26" s="2"/>
      <c r="G26" s="2"/>
      <c r="H26" s="1" t="str">
        <f>"    CONSTRAINT " &amp; IF(ISERROR(SEARCH(".",$C$8)), $C$8, MID($C$8,SEARCH(".",$C$8) + 1,(LEN($C$8)-SEARCH(".",$C$8)))) &amp; "_pk PRIMARY KEY (" &amp; $C$11 &amp; ")"</f>
        <v xml:space="preserve">    CONSTRAINT control_pk PRIMARY KEY (id)</v>
      </c>
      <c r="I26" s="1"/>
      <c r="J26" s="2"/>
      <c r="K26" s="2"/>
      <c r="L26" s="2"/>
      <c r="M26" s="2"/>
    </row>
    <row r="27" spans="1:18" ht="20" x14ac:dyDescent="0.2">
      <c r="A27" s="31" t="s">
        <v>32</v>
      </c>
      <c r="B27" s="31"/>
      <c r="C27" s="31"/>
      <c r="D27" s="31"/>
      <c r="E27" s="31"/>
      <c r="F27" s="31"/>
      <c r="G27" s="31"/>
      <c r="H27" s="1" t="s">
        <v>21</v>
      </c>
      <c r="I27" s="1"/>
      <c r="J27" s="2"/>
      <c r="K27" s="2"/>
      <c r="L27" s="2" t="s">
        <v>42</v>
      </c>
      <c r="M27" s="2"/>
    </row>
    <row r="28" spans="1:18" x14ac:dyDescent="0.2">
      <c r="A28" s="10" t="s">
        <v>23</v>
      </c>
      <c r="B28" s="11" t="s">
        <v>24</v>
      </c>
      <c r="C28" s="11" t="s">
        <v>25</v>
      </c>
      <c r="D28" s="11" t="s">
        <v>22</v>
      </c>
      <c r="E28" s="11" t="s">
        <v>5</v>
      </c>
      <c r="F28" s="11" t="s">
        <v>26</v>
      </c>
      <c r="G28" s="13" t="s">
        <v>27</v>
      </c>
      <c r="L28" s="2"/>
      <c r="M28" s="2"/>
    </row>
    <row r="29" spans="1:18" x14ac:dyDescent="0.2">
      <c r="A29" s="5">
        <v>1</v>
      </c>
      <c r="B29" s="6"/>
      <c r="C29" s="7"/>
      <c r="D29" s="9"/>
      <c r="E29" s="8" t="s">
        <v>9</v>
      </c>
      <c r="F29" s="8">
        <v>1</v>
      </c>
      <c r="G29" s="9"/>
      <c r="H29" s="3" t="str">
        <f>"ALTER TABLE " &amp; $C$8 &amp; " 
ADD COLUMN " &amp; C29 &amp; " " &amp; D29 &amp; IF(E29="yes"," NOT NULL", "") &amp; IF(LEN(F29) &gt; 0," DEFAULT " &amp; F29, "") &amp; ";"</f>
        <v>ALTER TABLE control 
ADD COLUMN   NOT NULL DEFAULT 1;</v>
      </c>
      <c r="L29" s="2"/>
      <c r="M29" s="2"/>
    </row>
    <row r="30" spans="1:18" x14ac:dyDescent="0.2">
      <c r="A30" s="5">
        <v>2</v>
      </c>
      <c r="B30" s="6"/>
      <c r="C30" s="7"/>
      <c r="D30" s="9"/>
      <c r="E30" s="8"/>
      <c r="F30" s="8"/>
      <c r="G30" s="9"/>
      <c r="H30" s="3" t="str">
        <f t="shared" ref="H30:H32" si="1">"ALTER TABLE " &amp; $C$8 &amp; " 
ADD COLUMN " &amp; C30 &amp; " " &amp; D30 &amp; IF(E30="yes"," NOT NULL", "") &amp; IF(LEN(F30) &gt; 0," DEFAULT " &amp; F30, "") &amp; ";"</f>
        <v>ALTER TABLE control 
ADD COLUMN  ;</v>
      </c>
      <c r="L30" s="2"/>
      <c r="M30" s="2"/>
    </row>
    <row r="31" spans="1:18" x14ac:dyDescent="0.2">
      <c r="A31" s="5">
        <v>3</v>
      </c>
      <c r="B31" s="6"/>
      <c r="C31" s="7"/>
      <c r="D31" s="9"/>
      <c r="E31" s="8"/>
      <c r="F31" s="8"/>
      <c r="G31" s="9"/>
      <c r="H31" s="3" t="str">
        <f t="shared" si="1"/>
        <v>ALTER TABLE control 
ADD COLUMN  ;</v>
      </c>
      <c r="L31" s="2"/>
    </row>
    <row r="32" spans="1:18" x14ac:dyDescent="0.2">
      <c r="A32" s="5">
        <v>4</v>
      </c>
      <c r="B32" s="6"/>
      <c r="C32" s="7"/>
      <c r="D32" s="9"/>
      <c r="E32" s="8"/>
      <c r="F32" s="8"/>
      <c r="G32" s="9"/>
      <c r="H32" s="3" t="str">
        <f t="shared" si="1"/>
        <v>ALTER TABLE control 
ADD COLUMN  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"_idx01;"</f>
        <v>DROP INDEX  control_idx01;</v>
      </c>
      <c r="L34" s="2"/>
    </row>
    <row r="35" spans="8:12" x14ac:dyDescent="0.2">
      <c r="H35" s="3" t="str">
        <f xml:space="preserve"> "CREATE INDEX " &amp; $C$8 &amp; "_idx01 ON " &amp; $C$8 &amp; "  (deleted_by NULLS FIRST);"</f>
        <v>CREATE INDEX control_idx01 ON control  (deleted_by NULLS FIRST);</v>
      </c>
      <c r="L35" s="2"/>
    </row>
    <row r="36" spans="8:12" x14ac:dyDescent="0.2">
      <c r="L36" s="2"/>
    </row>
    <row r="37" spans="8:12" x14ac:dyDescent="0.2">
      <c r="H37" s="3" t="str">
        <f xml:space="preserve"> "DROP INDEX  " &amp; $C$8 &amp; "_idx02;"</f>
        <v>DROP INDEX  control_idx02;</v>
      </c>
      <c r="L37" s="2"/>
    </row>
    <row r="38" spans="8:12" x14ac:dyDescent="0.2">
      <c r="H38" s="3" t="str">
        <f xml:space="preserve"> "CREATE INDEX " &amp; $C$8 &amp; "_idx02 ON " &amp; $C$8 &amp; "  (deleted_by NULLS FIRST, disabled NULLS FIRST);"</f>
        <v>CREATE INDEX control_idx02 ON control  (deleted_by NULLS FIRST, disabled NULLS FIRST);</v>
      </c>
      <c r="L38" s="2"/>
    </row>
    <row r="39" spans="8:12" x14ac:dyDescent="0.2">
      <c r="L39" s="2"/>
    </row>
    <row r="40" spans="8:12" x14ac:dyDescent="0.2">
      <c r="H40" s="3" t="str">
        <f xml:space="preserve"> "DROP INDEX  " &amp; $C$8 &amp; "_idx03;"</f>
        <v>DROP INDEX  control_idx03;</v>
      </c>
      <c r="L40" s="2"/>
    </row>
    <row r="41" spans="8:12" x14ac:dyDescent="0.2">
      <c r="H41" s="3" t="str">
        <f xml:space="preserve"> "CREATE INDEX " &amp; $C$8 &amp; "_idx03 ON " &amp; $C$8 &amp; "  (company_id NULLS FIRST);"</f>
        <v>CREATE INDEX control_idx03 ON control  (company_id NULLS FIRST);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menu_control;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292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291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menu_control;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menu_control</v>
      </c>
      <c r="I9" s="1"/>
      <c r="J9" s="2"/>
      <c r="K9" s="2"/>
      <c r="L9" s="2" t="str">
        <f>"message " &amp; PROPER(LEFT($C$8)) &amp; MID(SUBSTITUTE(PROPER($C$8),"_",""),2,LEN($C$8)) &amp; " {"</f>
        <v>message MenuControl {</v>
      </c>
      <c r="M9" s="2"/>
      <c r="Q9" s="17" t="str">
        <f>"class " &amp;  PROPER(LEFT($C$8)) &amp; MID(SUBSTITUTE(PROPER($C$8),"_",""),2,LEN($C$8))  &amp; " extends Model {"</f>
        <v>class MenuControl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'menu_control';</v>
      </c>
      <c r="R11" s="18"/>
    </row>
    <row r="12" spans="1:18" x14ac:dyDescent="0.2">
      <c r="A12" s="5">
        <v>2</v>
      </c>
      <c r="B12" s="23" t="s">
        <v>260</v>
      </c>
      <c r="C12" s="7" t="s">
        <v>260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293</v>
      </c>
      <c r="C13" s="7" t="s">
        <v>293</v>
      </c>
      <c r="D13" s="9" t="s">
        <v>38</v>
      </c>
      <c r="E13" s="8"/>
      <c r="F13" s="8"/>
      <c r="G13" s="9"/>
      <c r="H13" s="1" t="str">
        <f t="shared" si="0"/>
        <v xml:space="preserve">    control_id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control_id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menu_control_pk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 t="s">
        <v>42</v>
      </c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/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menu_control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menu_control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menu_control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menu_control 
ADD COLUMN  ;</v>
      </c>
      <c r="L28" s="2"/>
    </row>
    <row r="29" spans="1:13" x14ac:dyDescent="0.2">
      <c r="L29" s="2"/>
    </row>
    <row r="30" spans="1:13" x14ac:dyDescent="0.2">
      <c r="H30" s="3" t="str">
        <f xml:space="preserve"> "DROP INDEX  " &amp; $C$8 &amp; "_idx01;"</f>
        <v>DROP INDEX  menu_control_idx01;</v>
      </c>
      <c r="L30" s="2"/>
    </row>
    <row r="31" spans="1:13" x14ac:dyDescent="0.2">
      <c r="H31" s="3" t="str">
        <f xml:space="preserve"> "CREATE INDEX " &amp; $C$8 &amp; "_idx01 ON " &amp; $C$8 &amp; "  (deleted_by NULLS FIRST);"</f>
        <v>CREATE INDEX menu_control_idx01 ON menu_control  (deleted_by NULLS FIRST);</v>
      </c>
      <c r="L31" s="2"/>
    </row>
    <row r="32" spans="1:13" x14ac:dyDescent="0.2">
      <c r="L32" s="2"/>
    </row>
    <row r="33" spans="8:12" x14ac:dyDescent="0.2">
      <c r="H33" s="3" t="str">
        <f xml:space="preserve"> "DROP INDEX  " &amp; $C$8 &amp; "_idx02;"</f>
        <v>DROP INDEX  menu_control_idx02;</v>
      </c>
      <c r="L33" s="2"/>
    </row>
    <row r="34" spans="8:12" x14ac:dyDescent="0.2">
      <c r="H34" s="3" t="str">
        <f xml:space="preserve"> "CREATE INDEX " &amp; $C$8 &amp; "_idx02 ON " &amp; $C$8 &amp; "  (deleted_by NULLS FIRST, disabled NULLS FIRST);"</f>
        <v>CREATE INDEX menu_control_idx02 ON menu_control  (deleted_by NULLS FIRST, disabled NULLS FIRST);</v>
      </c>
      <c r="L34" s="2"/>
    </row>
    <row r="35" spans="8:12" x14ac:dyDescent="0.2">
      <c r="L35" s="2"/>
    </row>
    <row r="36" spans="8:12" x14ac:dyDescent="0.2">
      <c r="H36" s="3" t="str">
        <f xml:space="preserve"> "DROP INDEX  " &amp; $C$8 &amp; "_idx03;"</f>
        <v>DROP INDEX  menu_control_idx03;</v>
      </c>
      <c r="L36" s="2"/>
    </row>
    <row r="37" spans="8:12" x14ac:dyDescent="0.2">
      <c r="H37" s="3" t="str">
        <f xml:space="preserve"> "CREATE INDEX " &amp; $C$8 &amp; "_idx03 ON " &amp; $C$8 &amp; "  (menu_id NULLS FIRST, control_id NULLS FIRST);"</f>
        <v>CREATE INDEX menu_control_idx03 ON menu_control  (menu_id NULLS FIRST, control_id NULLS FIRST);</v>
      </c>
      <c r="L37" s="2"/>
    </row>
    <row r="38" spans="8:12" x14ac:dyDescent="0.2">
      <c r="L38" s="2"/>
    </row>
    <row r="39" spans="8:12" x14ac:dyDescent="0.2">
      <c r="L39" s="2"/>
    </row>
    <row r="40" spans="8:12" ht="17" x14ac:dyDescent="0.2">
      <c r="H40" s="21" t="s">
        <v>51</v>
      </c>
      <c r="L40" s="2"/>
    </row>
    <row r="41" spans="8:12" x14ac:dyDescent="0.2">
      <c r="H41" s="3" t="s">
        <v>52</v>
      </c>
      <c r="L41" s="2"/>
    </row>
    <row r="42" spans="8:12" x14ac:dyDescent="0.2">
      <c r="H42" s="3" t="s">
        <v>53</v>
      </c>
      <c r="L42" s="2"/>
    </row>
    <row r="43" spans="8:12" x14ac:dyDescent="0.2">
      <c r="L43" s="2"/>
    </row>
    <row r="44" spans="8:12" x14ac:dyDescent="0.2">
      <c r="H44" s="3" t="s">
        <v>54</v>
      </c>
      <c r="L44" s="2"/>
    </row>
    <row r="45" spans="8:12" x14ac:dyDescent="0.2">
      <c r="H45" s="3" t="s">
        <v>55</v>
      </c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role_control;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296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295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role_control;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role_control</v>
      </c>
      <c r="I9" s="1"/>
      <c r="J9" s="2"/>
      <c r="K9" s="2"/>
      <c r="L9" s="2" t="str">
        <f>"message " &amp; PROPER(LEFT($C$8)) &amp; MID(SUBSTITUTE(PROPER($C$8),"_",""),2,LEN($C$8)) &amp; " {"</f>
        <v>message RoleControl {</v>
      </c>
      <c r="M9" s="2"/>
      <c r="Q9" s="17" t="str">
        <f>"class " &amp;  PROPER(LEFT($C$8)) &amp; MID(SUBSTITUTE(PROPER($C$8),"_",""),2,LEN($C$8))  &amp; " extends Model {"</f>
        <v>class RoleControl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'role_control';</v>
      </c>
      <c r="R11" s="18"/>
    </row>
    <row r="12" spans="1:18" x14ac:dyDescent="0.2">
      <c r="A12" s="5">
        <v>2</v>
      </c>
      <c r="B12" s="6" t="s">
        <v>297</v>
      </c>
      <c r="C12" s="7" t="s">
        <v>297</v>
      </c>
      <c r="D12" s="9" t="s">
        <v>38</v>
      </c>
      <c r="E12" s="8"/>
      <c r="F12" s="8"/>
      <c r="G12" s="9" t="s">
        <v>294</v>
      </c>
      <c r="H12" s="1" t="str">
        <f t="shared" ref="H12:H25" si="0">"    " &amp; C12 &amp; " " &amp; D12 &amp; IF(E12="yes"," NOT NULL", "") &amp; IF(LEN(F12) &gt; 0," DEFAULT " &amp; F12, "") &amp; ","</f>
        <v xml:space="preserve">    menu_control_id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menu_control_id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298</v>
      </c>
      <c r="C13" s="7" t="s">
        <v>298</v>
      </c>
      <c r="D13" s="9" t="s">
        <v>38</v>
      </c>
      <c r="E13" s="8"/>
      <c r="F13" s="8"/>
      <c r="G13" s="9"/>
      <c r="H13" s="1" t="str">
        <f t="shared" si="0"/>
        <v xml:space="preserve">    role_detail_id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role_detail_id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299</v>
      </c>
      <c r="C14" s="7" t="s">
        <v>299</v>
      </c>
      <c r="D14" s="9" t="s">
        <v>41</v>
      </c>
      <c r="E14" s="8"/>
      <c r="F14" s="8" t="b">
        <v>1</v>
      </c>
      <c r="G14" s="9" t="s">
        <v>303</v>
      </c>
      <c r="H14" s="1" t="str">
        <f t="shared" si="0"/>
        <v xml:space="preserve">    render_control BOOLEAN DEFAULT TRUE,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render_control = 4 ;</v>
      </c>
      <c r="M14" s="2"/>
      <c r="Q14"/>
      <c r="R14"/>
    </row>
    <row r="15" spans="1:18" x14ac:dyDescent="0.2">
      <c r="A15" s="5">
        <v>5</v>
      </c>
      <c r="B15" s="6" t="s">
        <v>300</v>
      </c>
      <c r="C15" s="7" t="s">
        <v>300</v>
      </c>
      <c r="D15" s="9" t="s">
        <v>41</v>
      </c>
      <c r="E15" s="8"/>
      <c r="F15" s="15" t="b">
        <v>0</v>
      </c>
      <c r="G15" s="9" t="s">
        <v>304</v>
      </c>
      <c r="H15" s="1" t="str">
        <f t="shared" si="0"/>
        <v xml:space="preserve">    disable_control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disable_control = 5 ;</v>
      </c>
      <c r="M15" s="2"/>
      <c r="Q15"/>
      <c r="R15"/>
    </row>
    <row r="16" spans="1:18" x14ac:dyDescent="0.2">
      <c r="A16" s="5">
        <v>6</v>
      </c>
      <c r="B16" s="6" t="s">
        <v>290</v>
      </c>
      <c r="C16" s="7" t="s">
        <v>286</v>
      </c>
      <c r="D16" s="9" t="s">
        <v>41</v>
      </c>
      <c r="E16" s="8"/>
      <c r="F16" s="15" t="b">
        <v>0</v>
      </c>
      <c r="G16" s="9" t="s">
        <v>307</v>
      </c>
      <c r="H16" s="1" t="str">
        <f t="shared" si="0"/>
        <v xml:space="preserve">    confirm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confirm = 6 ;</v>
      </c>
      <c r="M16" s="2"/>
      <c r="Q16"/>
      <c r="R16"/>
    </row>
    <row r="17" spans="1:18" x14ac:dyDescent="0.2">
      <c r="A17" s="5">
        <v>7</v>
      </c>
      <c r="B17" s="6" t="s">
        <v>301</v>
      </c>
      <c r="C17" s="7" t="s">
        <v>287</v>
      </c>
      <c r="D17" s="9" t="s">
        <v>41</v>
      </c>
      <c r="E17" s="8"/>
      <c r="F17" s="15" t="b">
        <v>0</v>
      </c>
      <c r="G17" s="9" t="s">
        <v>308</v>
      </c>
      <c r="H17" s="1" t="str">
        <f t="shared" si="0"/>
        <v xml:space="preserve">    require_password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require_password = 7 ;</v>
      </c>
      <c r="M17" s="2"/>
      <c r="Q17"/>
      <c r="R17"/>
    </row>
    <row r="18" spans="1:18" x14ac:dyDescent="0.2">
      <c r="A18" s="5">
        <v>8</v>
      </c>
      <c r="B18" s="23" t="s">
        <v>12</v>
      </c>
      <c r="C18" s="22" t="s">
        <v>13</v>
      </c>
      <c r="D18" s="9" t="s">
        <v>41</v>
      </c>
      <c r="E18" s="8"/>
      <c r="F18" s="15" t="b">
        <v>0</v>
      </c>
      <c r="G18" s="9" t="s">
        <v>36</v>
      </c>
      <c r="H18" s="1" t="str">
        <f t="shared" si="0"/>
        <v xml:space="preserve">    disabled BOOLEAN DEFAULT FALSE,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bool disabled = 8 ;</v>
      </c>
      <c r="M18" s="2"/>
      <c r="Q18" s="20"/>
      <c r="R18" s="20"/>
    </row>
    <row r="19" spans="1:18" x14ac:dyDescent="0.2">
      <c r="A19" s="5">
        <v>9</v>
      </c>
      <c r="B19" s="23" t="s">
        <v>81</v>
      </c>
      <c r="C19" s="22" t="s">
        <v>14</v>
      </c>
      <c r="D19" s="9" t="s">
        <v>38</v>
      </c>
      <c r="E19" s="8"/>
      <c r="F19" s="8"/>
      <c r="G19" s="9"/>
      <c r="H19" s="1" t="str">
        <f t="shared" si="0"/>
        <v xml:space="preserve">    created_by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created_by = 9 ;</v>
      </c>
      <c r="M19" s="2"/>
    </row>
    <row r="20" spans="1:18" x14ac:dyDescent="0.2">
      <c r="A20" s="5">
        <v>10</v>
      </c>
      <c r="B20" s="23" t="s">
        <v>15</v>
      </c>
      <c r="C20" s="22" t="s">
        <v>48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created_at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created_at = 10 ;</v>
      </c>
      <c r="M20" s="2"/>
    </row>
    <row r="21" spans="1:18" x14ac:dyDescent="0.2">
      <c r="A21" s="5">
        <v>11</v>
      </c>
      <c r="B21" s="23" t="s">
        <v>1</v>
      </c>
      <c r="C21" s="22" t="s">
        <v>16</v>
      </c>
      <c r="D21" s="9" t="s">
        <v>38</v>
      </c>
      <c r="E21" s="8"/>
      <c r="F21" s="8"/>
      <c r="G21" s="9"/>
      <c r="H21" s="1" t="str">
        <f t="shared" si="0"/>
        <v xml:space="preserve">    updated_by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updated_by = 11 ;</v>
      </c>
      <c r="M21" s="2"/>
    </row>
    <row r="22" spans="1:18" x14ac:dyDescent="0.2">
      <c r="A22" s="5">
        <v>12</v>
      </c>
      <c r="B22" s="23" t="s">
        <v>3</v>
      </c>
      <c r="C22" s="22" t="s">
        <v>49</v>
      </c>
      <c r="D22" s="9" t="s">
        <v>38</v>
      </c>
      <c r="E22" s="8"/>
      <c r="F22" s="8" t="s">
        <v>84</v>
      </c>
      <c r="G22" s="9"/>
      <c r="H22" s="1" t="str">
        <f t="shared" si="0"/>
        <v xml:space="preserve">    updated_at BIGINT DEFAULT date_generator(),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updated_at = 12 ;</v>
      </c>
      <c r="M22" s="2"/>
    </row>
    <row r="23" spans="1:18" x14ac:dyDescent="0.2">
      <c r="A23" s="5">
        <v>13</v>
      </c>
      <c r="B23" s="23" t="s">
        <v>82</v>
      </c>
      <c r="C23" s="22" t="s">
        <v>17</v>
      </c>
      <c r="D23" s="9" t="s">
        <v>38</v>
      </c>
      <c r="E23" s="8"/>
      <c r="F23" s="8"/>
      <c r="G23" s="9"/>
      <c r="H23" s="1" t="str">
        <f t="shared" si="0"/>
        <v xml:space="preserve">    deleted_by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deleted_by = 13 ;</v>
      </c>
      <c r="M23" s="2"/>
    </row>
    <row r="24" spans="1:18" x14ac:dyDescent="0.2">
      <c r="A24" s="5">
        <v>14</v>
      </c>
      <c r="B24" s="23" t="s">
        <v>18</v>
      </c>
      <c r="C24" s="22" t="s">
        <v>50</v>
      </c>
      <c r="D24" s="9" t="s">
        <v>38</v>
      </c>
      <c r="E24" s="8"/>
      <c r="F24" s="8"/>
      <c r="G24" s="9"/>
      <c r="H24" s="1" t="str">
        <f t="shared" si="0"/>
        <v xml:space="preserve">    deleted_at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deleted_at = 14 ;</v>
      </c>
      <c r="M24" s="2"/>
    </row>
    <row r="25" spans="1:18" x14ac:dyDescent="0.2">
      <c r="A25" s="5">
        <v>15</v>
      </c>
      <c r="B25" s="23" t="s">
        <v>19</v>
      </c>
      <c r="C25" s="22" t="s">
        <v>20</v>
      </c>
      <c r="D25" s="9" t="s">
        <v>39</v>
      </c>
      <c r="E25" s="8"/>
      <c r="F25" s="8">
        <v>1</v>
      </c>
      <c r="G25" s="9"/>
      <c r="H25" s="1" t="str">
        <f t="shared" si="0"/>
        <v xml:space="preserve">    version INTEGER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version = 15 ;</v>
      </c>
      <c r="M25" s="2"/>
    </row>
    <row r="26" spans="1:18" x14ac:dyDescent="0.2">
      <c r="A26" s="2"/>
      <c r="B26" s="2"/>
      <c r="C26" s="2"/>
      <c r="D26" s="2"/>
      <c r="E26" s="2"/>
      <c r="F26" s="2"/>
      <c r="G26" s="2"/>
      <c r="H26" s="1" t="str">
        <f>"    CONSTRAINT " &amp; IF(ISERROR(SEARCH(".",$C$8)), $C$8, MID($C$8,SEARCH(".",$C$8) + 1,(LEN($C$8)-SEARCH(".",$C$8)))) &amp; "_pk PRIMARY KEY (" &amp; $C$11 &amp; ")"</f>
        <v xml:space="preserve">    CONSTRAINT role_control_pk PRIMARY KEY (id)</v>
      </c>
      <c r="I26" s="1"/>
      <c r="J26" s="2"/>
      <c r="K26" s="2"/>
      <c r="L26" s="2"/>
      <c r="M26" s="2"/>
    </row>
    <row r="27" spans="1:18" ht="20" x14ac:dyDescent="0.2">
      <c r="A27" s="31" t="s">
        <v>32</v>
      </c>
      <c r="B27" s="31"/>
      <c r="C27" s="31"/>
      <c r="D27" s="31"/>
      <c r="E27" s="31"/>
      <c r="F27" s="31"/>
      <c r="G27" s="31"/>
      <c r="H27" s="1" t="s">
        <v>21</v>
      </c>
      <c r="I27" s="1"/>
      <c r="J27" s="2"/>
      <c r="K27" s="2"/>
      <c r="L27" s="2" t="s">
        <v>42</v>
      </c>
      <c r="M27" s="2"/>
    </row>
    <row r="28" spans="1:18" x14ac:dyDescent="0.2">
      <c r="A28" s="10" t="s">
        <v>23</v>
      </c>
      <c r="B28" s="11" t="s">
        <v>24</v>
      </c>
      <c r="C28" s="11" t="s">
        <v>25</v>
      </c>
      <c r="D28" s="11" t="s">
        <v>22</v>
      </c>
      <c r="E28" s="11" t="s">
        <v>5</v>
      </c>
      <c r="F28" s="11" t="s">
        <v>26</v>
      </c>
      <c r="G28" s="13" t="s">
        <v>27</v>
      </c>
      <c r="L28" s="2"/>
      <c r="M28" s="2"/>
    </row>
    <row r="29" spans="1:18" x14ac:dyDescent="0.2">
      <c r="A29" s="5">
        <v>1</v>
      </c>
      <c r="B29" s="6"/>
      <c r="C29" s="7"/>
      <c r="D29" s="9"/>
      <c r="E29" s="8" t="s">
        <v>9</v>
      </c>
      <c r="F29" s="8">
        <v>1</v>
      </c>
      <c r="G29" s="9"/>
      <c r="H29" s="3" t="str">
        <f>"ALTER TABLE " &amp; $C$8 &amp; " 
ADD COLUMN " &amp; C29 &amp; " " &amp; D29 &amp; IF(E29="yes"," NOT NULL", "") &amp; IF(LEN(F29) &gt; 0," DEFAULT " &amp; F29, "") &amp; ";"</f>
        <v>ALTER TABLE role_control 
ADD COLUMN   NOT NULL DEFAULT 1;</v>
      </c>
      <c r="L29" s="2"/>
      <c r="M29" s="2"/>
    </row>
    <row r="30" spans="1:18" x14ac:dyDescent="0.2">
      <c r="A30" s="5">
        <v>2</v>
      </c>
      <c r="B30" s="6"/>
      <c r="C30" s="7"/>
      <c r="D30" s="9"/>
      <c r="E30" s="8"/>
      <c r="F30" s="8"/>
      <c r="G30" s="9"/>
      <c r="H30" s="3" t="str">
        <f t="shared" ref="H30:H32" si="1">"ALTER TABLE " &amp; $C$8 &amp; " 
ADD COLUMN " &amp; C30 &amp; " " &amp; D30 &amp; IF(E30="yes"," NOT NULL", "") &amp; IF(LEN(F30) &gt; 0," DEFAULT " &amp; F30, "") &amp; ";"</f>
        <v>ALTER TABLE role_control 
ADD COLUMN  ;</v>
      </c>
      <c r="L30" s="2"/>
      <c r="M30" s="2"/>
    </row>
    <row r="31" spans="1:18" x14ac:dyDescent="0.2">
      <c r="A31" s="5">
        <v>3</v>
      </c>
      <c r="B31" s="6"/>
      <c r="C31" s="7"/>
      <c r="D31" s="9"/>
      <c r="E31" s="8"/>
      <c r="F31" s="8"/>
      <c r="G31" s="9"/>
      <c r="H31" s="3" t="str">
        <f t="shared" si="1"/>
        <v>ALTER TABLE role_control 
ADD COLUMN  ;</v>
      </c>
      <c r="L31" s="2"/>
    </row>
    <row r="32" spans="1:18" x14ac:dyDescent="0.2">
      <c r="A32" s="5">
        <v>4</v>
      </c>
      <c r="B32" s="6"/>
      <c r="C32" s="7"/>
      <c r="D32" s="9"/>
      <c r="E32" s="8"/>
      <c r="F32" s="8"/>
      <c r="G32" s="9"/>
      <c r="H32" s="3" t="str">
        <f t="shared" si="1"/>
        <v>ALTER TABLE role_control 
ADD COLUMN  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"_idx01;"</f>
        <v>DROP INDEX  role_control_idx01;</v>
      </c>
      <c r="L34" s="2"/>
    </row>
    <row r="35" spans="8:12" x14ac:dyDescent="0.2">
      <c r="H35" s="3" t="str">
        <f xml:space="preserve"> "CREATE INDEX " &amp; $C$8 &amp; "_idx01 ON " &amp; $C$8 &amp; "  (deleted_by NULLS FIRST);"</f>
        <v>CREATE INDEX role_control_idx01 ON role_control  (deleted_by NULLS FIRST);</v>
      </c>
      <c r="L35" s="2"/>
    </row>
    <row r="36" spans="8:12" x14ac:dyDescent="0.2">
      <c r="L36" s="2"/>
    </row>
    <row r="37" spans="8:12" x14ac:dyDescent="0.2">
      <c r="H37" s="3" t="str">
        <f xml:space="preserve"> "DROP INDEX  " &amp; $C$8 &amp; "_idx02;"</f>
        <v>DROP INDEX  role_control_idx02;</v>
      </c>
      <c r="L37" s="2"/>
    </row>
    <row r="38" spans="8:12" x14ac:dyDescent="0.2">
      <c r="H38" s="3" t="str">
        <f xml:space="preserve"> "CREATE INDEX " &amp; $C$8 &amp; "_idx02 ON " &amp; $C$8 &amp; "  (deleted_by NULLS FIRST, disabled NULLS FIRST);"</f>
        <v>CREATE INDEX role_control_idx02 ON role_control  (deleted_by NULLS FIRST, disabled NULLS FIRST);</v>
      </c>
      <c r="L38" s="2"/>
    </row>
    <row r="39" spans="8:12" x14ac:dyDescent="0.2">
      <c r="L39" s="2"/>
    </row>
    <row r="40" spans="8:12" x14ac:dyDescent="0.2">
      <c r="H40" s="3" t="str">
        <f xml:space="preserve"> "DROP INDEX  " &amp; $C$8 &amp; "_idx03;"</f>
        <v>DROP INDEX  role_control_idx03;</v>
      </c>
      <c r="L40" s="2"/>
    </row>
    <row r="41" spans="8:12" x14ac:dyDescent="0.2">
      <c r="H41" s="3" t="str">
        <f xml:space="preserve"> "CREATE INDEX " &amp; $C$8 &amp; "_idx03 ON " &amp; $C$8 &amp; "  (menu_control_id NULLS FIRST, role_detail_id NULLS FIRST);"</f>
        <v>CREATE INDEX role_control_idx03 ON role_control  (menu_control_id NULLS FIRST, role_detail_id NULLS FIRST);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70"/>
  <sheetViews>
    <sheetView topLeftCell="B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menu_history;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319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318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menu_history;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menu_history</v>
      </c>
      <c r="I9" s="1"/>
      <c r="J9" s="2"/>
      <c r="K9" s="2"/>
      <c r="L9" s="2" t="str">
        <f>"message " &amp; PROPER(LEFT($C$8)) &amp; MID(SUBSTITUTE(PROPER($C$8),"_",""),2,LEN($C$8)) &amp; " {"</f>
        <v>message MenuHistory {</v>
      </c>
      <c r="M9" s="2"/>
      <c r="Q9" s="17" t="str">
        <f>"class " &amp;  PROPER(LEFT($C$8)) &amp; MID(SUBSTITUTE(PROPER($C$8),"_",""),2,LEN($C$8))  &amp; " extends Model {"</f>
        <v>class MenuHistory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'menu_history';</v>
      </c>
      <c r="R11" s="18"/>
    </row>
    <row r="12" spans="1:18" x14ac:dyDescent="0.2">
      <c r="A12" s="5">
        <v>2</v>
      </c>
      <c r="B12" s="6" t="s">
        <v>260</v>
      </c>
      <c r="C12" s="7" t="s">
        <v>260</v>
      </c>
      <c r="D12" s="9" t="s">
        <v>38</v>
      </c>
      <c r="E12" s="8"/>
      <c r="F12" s="8"/>
      <c r="G12" s="9"/>
      <c r="H12" s="1" t="str">
        <f t="shared" ref="H12:H23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311</v>
      </c>
      <c r="C13" s="7" t="s">
        <v>311</v>
      </c>
      <c r="D13" s="9" t="s">
        <v>38</v>
      </c>
      <c r="E13" s="8"/>
      <c r="F13" s="8"/>
      <c r="G13" s="9"/>
      <c r="H13" s="1" t="str">
        <f t="shared" si="0"/>
        <v xml:space="preserve">    dep_id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dep_id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217</v>
      </c>
      <c r="C14" s="7" t="s">
        <v>217</v>
      </c>
      <c r="D14" s="9" t="s">
        <v>38</v>
      </c>
      <c r="E14" s="8"/>
      <c r="F14" s="8"/>
      <c r="G14" s="9"/>
      <c r="H14" s="1" t="str">
        <f t="shared" si="0"/>
        <v xml:space="preserve">    account_id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account_id = 4 [jstype=JS_STRING];</v>
      </c>
      <c r="M14" s="2"/>
      <c r="Q14"/>
      <c r="R14"/>
    </row>
    <row r="15" spans="1:18" x14ac:dyDescent="0.2">
      <c r="A15" s="5">
        <v>5</v>
      </c>
      <c r="B15" s="6" t="s">
        <v>321</v>
      </c>
      <c r="C15" s="7" t="s">
        <v>320</v>
      </c>
      <c r="D15" s="9" t="s">
        <v>38</v>
      </c>
      <c r="E15" s="8"/>
      <c r="F15" s="15"/>
      <c r="G15" s="9" t="s">
        <v>322</v>
      </c>
      <c r="H15" s="1" t="str">
        <f t="shared" si="0"/>
        <v xml:space="preserve">    last_access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last_access = 5 ;</v>
      </c>
      <c r="M15" s="2"/>
      <c r="Q15"/>
      <c r="R15"/>
    </row>
    <row r="16" spans="1:18" x14ac:dyDescent="0.2">
      <c r="A16" s="5">
        <v>8</v>
      </c>
      <c r="B16" s="23" t="s">
        <v>12</v>
      </c>
      <c r="C16" s="22" t="s">
        <v>13</v>
      </c>
      <c r="D16" s="9" t="s">
        <v>41</v>
      </c>
      <c r="E16" s="8"/>
      <c r="F16" s="15" t="b">
        <v>0</v>
      </c>
      <c r="G16" s="9" t="s">
        <v>36</v>
      </c>
      <c r="H16" s="1" t="str">
        <f t="shared" si="0"/>
        <v xml:space="preserve">    disabled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disabled = 6 ;</v>
      </c>
      <c r="M16" s="2"/>
      <c r="Q16" s="20"/>
      <c r="R16" s="20"/>
    </row>
    <row r="17" spans="1:13" x14ac:dyDescent="0.2">
      <c r="A17" s="5">
        <v>9</v>
      </c>
      <c r="B17" s="23" t="s">
        <v>81</v>
      </c>
      <c r="C17" s="22" t="s">
        <v>14</v>
      </c>
      <c r="D17" s="9" t="s">
        <v>38</v>
      </c>
      <c r="E17" s="8"/>
      <c r="F17" s="8"/>
      <c r="G17" s="9"/>
      <c r="H17" s="1" t="str">
        <f t="shared" si="0"/>
        <v xml:space="preserve">    created_by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created_by = 7 ;</v>
      </c>
      <c r="M17" s="2"/>
    </row>
    <row r="18" spans="1:13" x14ac:dyDescent="0.2">
      <c r="A18" s="5">
        <v>10</v>
      </c>
      <c r="B18" s="23" t="s">
        <v>15</v>
      </c>
      <c r="C18" s="22" t="s">
        <v>48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created_at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created_at = 8 ;</v>
      </c>
      <c r="M18" s="2"/>
    </row>
    <row r="19" spans="1:13" x14ac:dyDescent="0.2">
      <c r="A19" s="5">
        <v>11</v>
      </c>
      <c r="B19" s="23" t="s">
        <v>1</v>
      </c>
      <c r="C19" s="22" t="s">
        <v>16</v>
      </c>
      <c r="D19" s="9" t="s">
        <v>38</v>
      </c>
      <c r="E19" s="8"/>
      <c r="F19" s="8"/>
      <c r="G19" s="9"/>
      <c r="H19" s="1" t="str">
        <f t="shared" si="0"/>
        <v xml:space="preserve">    updated_by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updated_by = 9 ;</v>
      </c>
      <c r="M19" s="2"/>
    </row>
    <row r="20" spans="1:13" x14ac:dyDescent="0.2">
      <c r="A20" s="5">
        <v>12</v>
      </c>
      <c r="B20" s="23" t="s">
        <v>3</v>
      </c>
      <c r="C20" s="22" t="s">
        <v>49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updated_at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updated_at = 10 ;</v>
      </c>
      <c r="M20" s="2"/>
    </row>
    <row r="21" spans="1:13" x14ac:dyDescent="0.2">
      <c r="A21" s="5">
        <v>13</v>
      </c>
      <c r="B21" s="23" t="s">
        <v>82</v>
      </c>
      <c r="C21" s="22" t="s">
        <v>17</v>
      </c>
      <c r="D21" s="9" t="s">
        <v>38</v>
      </c>
      <c r="E21" s="8"/>
      <c r="F21" s="8"/>
      <c r="G21" s="9"/>
      <c r="H21" s="1" t="str">
        <f t="shared" si="0"/>
        <v xml:space="preserve">    deleted_by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deleted_by = 11 ;</v>
      </c>
      <c r="M21" s="2"/>
    </row>
    <row r="22" spans="1:13" x14ac:dyDescent="0.2">
      <c r="A22" s="5">
        <v>14</v>
      </c>
      <c r="B22" s="23" t="s">
        <v>18</v>
      </c>
      <c r="C22" s="22" t="s">
        <v>50</v>
      </c>
      <c r="D22" s="9" t="s">
        <v>38</v>
      </c>
      <c r="E22" s="8"/>
      <c r="F22" s="8"/>
      <c r="G22" s="9"/>
      <c r="H22" s="1" t="str">
        <f t="shared" si="0"/>
        <v xml:space="preserve">    deleted_at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deleted_at = 12 ;</v>
      </c>
      <c r="M22" s="2"/>
    </row>
    <row r="23" spans="1:13" x14ac:dyDescent="0.2">
      <c r="A23" s="5">
        <v>15</v>
      </c>
      <c r="B23" s="23" t="s">
        <v>19</v>
      </c>
      <c r="C23" s="22" t="s">
        <v>20</v>
      </c>
      <c r="D23" s="9" t="s">
        <v>39</v>
      </c>
      <c r="E23" s="8"/>
      <c r="F23" s="8">
        <v>1</v>
      </c>
      <c r="G23" s="9"/>
      <c r="H23" s="1" t="str">
        <f t="shared" si="0"/>
        <v xml:space="preserve">    version INTEGER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version = 13 ;</v>
      </c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1" t="str">
        <f>"    CONSTRAINT " &amp; IF(ISERROR(SEARCH(".",$C$8)), $C$8, MID($C$8,SEARCH(".",$C$8) + 1,(LEN($C$8)-SEARCH(".",$C$8)))) &amp; "_pk PRIMARY KEY (" &amp; $C$11 &amp; ")"</f>
        <v xml:space="preserve">    CONSTRAINT menu_history_pk PRIMARY KEY (id)</v>
      </c>
      <c r="I24" s="1"/>
      <c r="J24" s="2"/>
      <c r="K24" s="2"/>
      <c r="L24" s="2"/>
      <c r="M24" s="2"/>
    </row>
    <row r="25" spans="1:13" ht="20" x14ac:dyDescent="0.2">
      <c r="A25" s="31" t="s">
        <v>32</v>
      </c>
      <c r="B25" s="31"/>
      <c r="C25" s="31"/>
      <c r="D25" s="31"/>
      <c r="E25" s="31"/>
      <c r="F25" s="31"/>
      <c r="G25" s="31"/>
      <c r="H25" s="1" t="s">
        <v>21</v>
      </c>
      <c r="I25" s="1"/>
      <c r="J25" s="2"/>
      <c r="K25" s="2"/>
      <c r="L25" s="2"/>
      <c r="M25" s="2"/>
    </row>
    <row r="26" spans="1:13" x14ac:dyDescent="0.2">
      <c r="A26" s="10" t="s">
        <v>23</v>
      </c>
      <c r="B26" s="11" t="s">
        <v>24</v>
      </c>
      <c r="C26" s="11" t="s">
        <v>25</v>
      </c>
      <c r="D26" s="11" t="s">
        <v>22</v>
      </c>
      <c r="E26" s="11" t="s">
        <v>5</v>
      </c>
      <c r="F26" s="11" t="s">
        <v>26</v>
      </c>
      <c r="G26" s="13" t="s">
        <v>27</v>
      </c>
      <c r="L26" s="2" t="s">
        <v>42</v>
      </c>
      <c r="M26" s="2"/>
    </row>
    <row r="27" spans="1:13" x14ac:dyDescent="0.2">
      <c r="A27" s="5">
        <v>1</v>
      </c>
      <c r="B27" s="6"/>
      <c r="C27" s="7"/>
      <c r="D27" s="9"/>
      <c r="E27" s="8" t="s">
        <v>9</v>
      </c>
      <c r="F27" s="8">
        <v>1</v>
      </c>
      <c r="G27" s="9"/>
      <c r="H27" s="3" t="str">
        <f>"ALTER TABLE " &amp; $C$8 &amp; " 
ADD COLUMN " &amp; C27 &amp; " " &amp; D27 &amp; IF(E27="yes"," NOT NULL", "") &amp; IF(LEN(F27) &gt; 0," DEFAULT " &amp; F27, "") &amp; ";"</f>
        <v>ALTER TABLE menu_history 
ADD COLUMN   NOT NULL DEFAULT 1;</v>
      </c>
      <c r="L27" s="2"/>
      <c r="M27" s="2"/>
    </row>
    <row r="28" spans="1:13" x14ac:dyDescent="0.2">
      <c r="A28" s="5">
        <v>2</v>
      </c>
      <c r="B28" s="6"/>
      <c r="C28" s="7"/>
      <c r="D28" s="9"/>
      <c r="E28" s="8"/>
      <c r="F28" s="8"/>
      <c r="G28" s="9"/>
      <c r="H28" s="3" t="str">
        <f t="shared" ref="H28:H30" si="1">"ALTER TABLE " &amp; $C$8 &amp; " 
ADD COLUMN " &amp; C28 &amp; " " &amp; D28 &amp; IF(E28="yes"," NOT NULL", "") &amp; IF(LEN(F28) &gt; 0," DEFAULT " &amp; F28, "") &amp; ";"</f>
        <v>ALTER TABLE menu_history 
ADD COLUMN  ;</v>
      </c>
      <c r="L28" s="2"/>
      <c r="M28" s="2"/>
    </row>
    <row r="29" spans="1:13" x14ac:dyDescent="0.2">
      <c r="A29" s="5">
        <v>3</v>
      </c>
      <c r="B29" s="6"/>
      <c r="C29" s="7"/>
      <c r="D29" s="9"/>
      <c r="E29" s="8"/>
      <c r="F29" s="8"/>
      <c r="G29" s="9"/>
      <c r="H29" s="3" t="str">
        <f t="shared" si="1"/>
        <v>ALTER TABLE menu_history 
ADD COLUMN  ;</v>
      </c>
      <c r="L29" s="2"/>
    </row>
    <row r="30" spans="1:13" x14ac:dyDescent="0.2">
      <c r="A30" s="5">
        <v>4</v>
      </c>
      <c r="B30" s="6"/>
      <c r="C30" s="7"/>
      <c r="D30" s="9"/>
      <c r="E30" s="8"/>
      <c r="F30" s="8"/>
      <c r="G30" s="9"/>
      <c r="H30" s="3" t="str">
        <f t="shared" si="1"/>
        <v>ALTER TABLE menu_history 
ADD COLUMN  ;</v>
      </c>
      <c r="L30" s="2"/>
    </row>
    <row r="31" spans="1:13" x14ac:dyDescent="0.2">
      <c r="L31" s="2"/>
    </row>
    <row r="32" spans="1:13" x14ac:dyDescent="0.2">
      <c r="H32" s="3" t="str">
        <f xml:space="preserve"> "DROP INDEX  " &amp; $C$8 &amp; "_idx01;"</f>
        <v>DROP INDEX  menu_history_idx01;</v>
      </c>
      <c r="L32" s="2"/>
    </row>
    <row r="33" spans="8:12" x14ac:dyDescent="0.2">
      <c r="H33" s="3" t="str">
        <f xml:space="preserve"> "CREATE INDEX " &amp; $C$8 &amp; "_idx01 ON " &amp; $C$8 &amp; "  (deleted_by NULLS FIRST);"</f>
        <v>CREATE INDEX menu_history_idx01 ON menu_history  (deleted_by NULLS FIRST);</v>
      </c>
      <c r="L33" s="2"/>
    </row>
    <row r="34" spans="8:12" x14ac:dyDescent="0.2">
      <c r="L34" s="2"/>
    </row>
    <row r="35" spans="8:12" x14ac:dyDescent="0.2">
      <c r="H35" s="3" t="str">
        <f xml:space="preserve"> "DROP INDEX  " &amp; $C$8 &amp; "_idx02;"</f>
        <v>DROP INDEX  menu_history_idx02;</v>
      </c>
      <c r="L35" s="2"/>
    </row>
    <row r="36" spans="8:12" x14ac:dyDescent="0.2">
      <c r="H36" s="3" t="str">
        <f xml:space="preserve"> "CREATE INDEX " &amp; $C$8 &amp; "_idx02 ON " &amp; $C$8 &amp; "  (deleted_by NULLS FIRST, disabled NULLS FIRST);"</f>
        <v>CREATE INDEX menu_history_idx02 ON menu_history  (deleted_by NULLS FIRST, disabled NULLS FIRST);</v>
      </c>
      <c r="L36" s="2"/>
    </row>
    <row r="37" spans="8:12" x14ac:dyDescent="0.2">
      <c r="L37" s="2"/>
    </row>
    <row r="38" spans="8:12" x14ac:dyDescent="0.2">
      <c r="H38" s="3" t="str">
        <f xml:space="preserve"> "DROP INDEX  " &amp; $C$8 &amp; "_idx03;"</f>
        <v>DROP INDEX  menu_history_idx03;</v>
      </c>
      <c r="L38" s="2"/>
    </row>
    <row r="39" spans="8:12" x14ac:dyDescent="0.2">
      <c r="H39" s="3" t="str">
        <f xml:space="preserve"> "CREATE INDEX " &amp; $C$8 &amp; "_idx03 ON " &amp; $C$8 &amp; "  (menu_id NULLS FIRST);"</f>
        <v>CREATE INDEX menu_history_idx03 ON menu_history  (menu_id NULLS FIRST);</v>
      </c>
      <c r="L39" s="2"/>
    </row>
    <row r="40" spans="8:12" x14ac:dyDescent="0.2">
      <c r="L40" s="2"/>
    </row>
    <row r="41" spans="8:12" x14ac:dyDescent="0.2">
      <c r="H41" s="3" t="str">
        <f xml:space="preserve"> "DROP INDEX  " &amp; $C$8 &amp; "_idx04;"</f>
        <v>DROP INDEX  menu_history_idx04;</v>
      </c>
      <c r="L41" s="2"/>
    </row>
    <row r="42" spans="8:12" x14ac:dyDescent="0.2">
      <c r="H42" s="3" t="str">
        <f xml:space="preserve"> "CREATE INDEX " &amp; $C$8 &amp; "_idx04 ON " &amp; $C$8 &amp; "  (dep_id NULLS FIRST);"</f>
        <v>CREATE INDEX menu_history_idx04 ON menu_history  (dep_id NULLS FIRST);</v>
      </c>
      <c r="L42" s="2"/>
    </row>
    <row r="43" spans="8:12" x14ac:dyDescent="0.2">
      <c r="L43" s="2"/>
    </row>
    <row r="44" spans="8:12" x14ac:dyDescent="0.2">
      <c r="H44" s="3" t="str">
        <f xml:space="preserve"> "DROP INDEX  " &amp; $C$8 &amp; "_idx05;"</f>
        <v>DROP INDEX  menu_history_idx05;</v>
      </c>
      <c r="L44" s="2"/>
    </row>
    <row r="45" spans="8:12" x14ac:dyDescent="0.2">
      <c r="H45" s="3" t="str">
        <f xml:space="preserve"> "CREATE INDEX " &amp; $C$8 &amp; "_idx05 ON " &amp; $C$8 &amp; "  (account_id NULLS FIRST);"</f>
        <v>CREATE INDEX menu_history_idx05 ON menu_history  (account_id NULLS FIRST);</v>
      </c>
      <c r="L45" s="2"/>
    </row>
    <row r="46" spans="8:12" x14ac:dyDescent="0.2">
      <c r="L46" s="2"/>
    </row>
    <row r="47" spans="8:12" x14ac:dyDescent="0.2">
      <c r="L47" s="2"/>
    </row>
    <row r="48" spans="8:12" ht="17" x14ac:dyDescent="0.2">
      <c r="H48" s="21" t="s">
        <v>51</v>
      </c>
      <c r="L48" s="2"/>
    </row>
    <row r="49" spans="8:12" x14ac:dyDescent="0.2">
      <c r="H49" s="3" t="s">
        <v>52</v>
      </c>
      <c r="L49" s="2"/>
    </row>
    <row r="50" spans="8:12" x14ac:dyDescent="0.2">
      <c r="H50" s="3" t="s">
        <v>53</v>
      </c>
      <c r="L50" s="2"/>
    </row>
    <row r="51" spans="8:12" x14ac:dyDescent="0.2">
      <c r="L51" s="2"/>
    </row>
    <row r="52" spans="8:12" x14ac:dyDescent="0.2">
      <c r="H52" s="3" t="s">
        <v>54</v>
      </c>
      <c r="L52" s="2"/>
    </row>
    <row r="53" spans="8:12" x14ac:dyDescent="0.2">
      <c r="H53" s="3" t="s">
        <v>55</v>
      </c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language;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164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328</v>
      </c>
      <c r="D8" s="29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language;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language</v>
      </c>
      <c r="I9" s="1"/>
      <c r="J9" s="2"/>
      <c r="K9" s="2"/>
      <c r="L9" s="2" t="str">
        <f>"message " &amp; PROPER(LEFT($C$8)) &amp; MID(SUBSTITUTE(PROPER($C$8),"_",""),2,LEN($C$8)) &amp; " {"</f>
        <v>message Language {</v>
      </c>
      <c r="M9" s="2"/>
      <c r="Q9" s="17" t="str">
        <f>"class " &amp;  PROPER(LEFT($C$8)) &amp; MID(SUBSTITUTE(PROPER($C$8),"_",""),2,LEN($C$8))  &amp; " extends Model {"</f>
        <v>class Language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'language';</v>
      </c>
      <c r="R11" s="18"/>
    </row>
    <row r="12" spans="1:18" x14ac:dyDescent="0.2">
      <c r="A12" s="5">
        <v>2</v>
      </c>
      <c r="B12" s="6" t="s">
        <v>107</v>
      </c>
      <c r="C12" s="7" t="s">
        <v>107</v>
      </c>
      <c r="D12" s="9" t="s">
        <v>40</v>
      </c>
      <c r="E12" s="8"/>
      <c r="F12" s="8"/>
      <c r="G12" s="9"/>
      <c r="H12" s="1" t="str">
        <f t="shared" ref="H12:H22" si="0">"    " &amp; C12 &amp; " " &amp; D12 &amp; IF(E12="yes"," NOT NULL", "") &amp; IF(LEN(F12) &gt; 0," DEFAULT " &amp; F12, "") &amp; ","</f>
        <v xml:space="preserve">    locale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locale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4</v>
      </c>
      <c r="C13" s="7" t="s">
        <v>11</v>
      </c>
      <c r="D13" s="9" t="s">
        <v>40</v>
      </c>
      <c r="E13" s="8"/>
      <c r="F13" s="8"/>
      <c r="G13" s="9"/>
      <c r="H13" s="1" t="str">
        <f t="shared" si="0"/>
        <v xml:space="preserve">    name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name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35</v>
      </c>
      <c r="C14" s="7" t="s">
        <v>34</v>
      </c>
      <c r="D14" s="9" t="s">
        <v>39</v>
      </c>
      <c r="E14" s="8"/>
      <c r="F14" s="8">
        <v>1</v>
      </c>
      <c r="G14" s="9"/>
      <c r="H14" s="1" t="str">
        <f t="shared" si="0"/>
        <v xml:space="preserve">    sort INTEGER DEFAULT 1,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int32 sort = 4 ;</v>
      </c>
      <c r="M14" s="2"/>
      <c r="Q14"/>
      <c r="R14"/>
    </row>
    <row r="15" spans="1:18" x14ac:dyDescent="0.2">
      <c r="A15" s="5">
        <v>5</v>
      </c>
      <c r="B15" s="23" t="s">
        <v>12</v>
      </c>
      <c r="C15" s="22" t="s">
        <v>13</v>
      </c>
      <c r="D15" s="9" t="s">
        <v>41</v>
      </c>
      <c r="E15" s="8"/>
      <c r="F15" s="15" t="b">
        <v>0</v>
      </c>
      <c r="G15" s="9" t="s">
        <v>36</v>
      </c>
      <c r="H15" s="1" t="str">
        <f t="shared" si="0"/>
        <v xml:space="preserve">    disabled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disabled = 5 ;</v>
      </c>
      <c r="M15" s="2"/>
      <c r="Q15" s="20"/>
      <c r="R15" s="20"/>
    </row>
    <row r="16" spans="1:18" x14ac:dyDescent="0.2">
      <c r="A16" s="5">
        <v>6</v>
      </c>
      <c r="B16" s="23" t="s">
        <v>81</v>
      </c>
      <c r="C16" s="22" t="s">
        <v>14</v>
      </c>
      <c r="D16" s="9" t="s">
        <v>38</v>
      </c>
      <c r="E16" s="8"/>
      <c r="F16" s="8"/>
      <c r="G16" s="9"/>
      <c r="H16" s="1" t="str">
        <f t="shared" si="0"/>
        <v xml:space="preserve">    created_by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created_by = 6 ;</v>
      </c>
      <c r="M16" s="2"/>
    </row>
    <row r="17" spans="1:13" x14ac:dyDescent="0.2">
      <c r="A17" s="5">
        <v>7</v>
      </c>
      <c r="B17" s="23" t="s">
        <v>15</v>
      </c>
      <c r="C17" s="22" t="s">
        <v>48</v>
      </c>
      <c r="D17" s="9" t="s">
        <v>38</v>
      </c>
      <c r="E17" s="8"/>
      <c r="F17" s="8" t="s">
        <v>84</v>
      </c>
      <c r="G17" s="9"/>
      <c r="H17" s="1" t="str">
        <f t="shared" si="0"/>
        <v xml:space="preserve">    created_at BIGINT DEFAULT date_generator(),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created_at = 7 ;</v>
      </c>
      <c r="M17" s="2"/>
    </row>
    <row r="18" spans="1:13" x14ac:dyDescent="0.2">
      <c r="A18" s="5">
        <v>8</v>
      </c>
      <c r="B18" s="23" t="s">
        <v>1</v>
      </c>
      <c r="C18" s="22" t="s">
        <v>16</v>
      </c>
      <c r="D18" s="9" t="s">
        <v>38</v>
      </c>
      <c r="E18" s="8"/>
      <c r="F18" s="8"/>
      <c r="G18" s="9"/>
      <c r="H18" s="1" t="str">
        <f t="shared" si="0"/>
        <v xml:space="preserve">    updated_by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updated_by = 8 ;</v>
      </c>
      <c r="M18" s="2"/>
    </row>
    <row r="19" spans="1:13" x14ac:dyDescent="0.2">
      <c r="A19" s="5">
        <v>9</v>
      </c>
      <c r="B19" s="23" t="s">
        <v>3</v>
      </c>
      <c r="C19" s="22" t="s">
        <v>49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updated_at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updated_at = 9 ;</v>
      </c>
      <c r="M19" s="2"/>
    </row>
    <row r="20" spans="1:13" x14ac:dyDescent="0.2">
      <c r="A20" s="5">
        <v>10</v>
      </c>
      <c r="B20" s="23" t="s">
        <v>82</v>
      </c>
      <c r="C20" s="22" t="s">
        <v>17</v>
      </c>
      <c r="D20" s="9" t="s">
        <v>38</v>
      </c>
      <c r="E20" s="8"/>
      <c r="F20" s="8"/>
      <c r="G20" s="9"/>
      <c r="H20" s="1" t="str">
        <f t="shared" si="0"/>
        <v xml:space="preserve">    deleted_by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deleted_by = 10 ;</v>
      </c>
      <c r="M20" s="2"/>
    </row>
    <row r="21" spans="1:13" x14ac:dyDescent="0.2">
      <c r="A21" s="5">
        <v>11</v>
      </c>
      <c r="B21" s="23" t="s">
        <v>18</v>
      </c>
      <c r="C21" s="22" t="s">
        <v>50</v>
      </c>
      <c r="D21" s="9" t="s">
        <v>38</v>
      </c>
      <c r="E21" s="8"/>
      <c r="F21" s="8"/>
      <c r="G21" s="9"/>
      <c r="H21" s="1" t="str">
        <f t="shared" si="0"/>
        <v xml:space="preserve">    deleted_at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deleted_at = 11 ;</v>
      </c>
      <c r="M21" s="2"/>
    </row>
    <row r="22" spans="1:13" x14ac:dyDescent="0.2">
      <c r="A22" s="5">
        <v>12</v>
      </c>
      <c r="B22" s="23" t="s">
        <v>19</v>
      </c>
      <c r="C22" s="22" t="s">
        <v>20</v>
      </c>
      <c r="D22" s="9" t="s">
        <v>39</v>
      </c>
      <c r="E22" s="8"/>
      <c r="F22" s="8">
        <v>1</v>
      </c>
      <c r="G22" s="9"/>
      <c r="H22" s="1" t="str">
        <f t="shared" si="0"/>
        <v xml:space="preserve">    version INTEGER DEFAULT 1,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int32 version = 12 ;</v>
      </c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1" t="str">
        <f>"    CONSTRAINT " &amp; IF(ISERROR(SEARCH(".",$C$8)), $C$8, MID($C$8,SEARCH(".",$C$8) + 1,(LEN($C$8)-SEARCH(".",$C$8)))) &amp; "_pk PRIMARY KEY (" &amp; $C$11 &amp; ")"</f>
        <v xml:space="preserve">    CONSTRAINT language_pk PRIMARY KEY (id)</v>
      </c>
      <c r="I23" s="1"/>
      <c r="J23" s="2"/>
      <c r="K23" s="2"/>
      <c r="L23" s="2"/>
      <c r="M23" s="2"/>
    </row>
    <row r="24" spans="1:13" ht="20" x14ac:dyDescent="0.2">
      <c r="A24" s="31" t="s">
        <v>32</v>
      </c>
      <c r="B24" s="31"/>
      <c r="C24" s="31"/>
      <c r="D24" s="31"/>
      <c r="E24" s="31"/>
      <c r="F24" s="31"/>
      <c r="G24" s="31"/>
      <c r="H24" s="1" t="s">
        <v>21</v>
      </c>
      <c r="I24" s="1"/>
      <c r="J24" s="2"/>
      <c r="K24" s="2"/>
      <c r="L24" s="2" t="s">
        <v>42</v>
      </c>
      <c r="M24" s="2"/>
    </row>
    <row r="25" spans="1:13" x14ac:dyDescent="0.2">
      <c r="A25" s="10" t="s">
        <v>23</v>
      </c>
      <c r="B25" s="11" t="s">
        <v>24</v>
      </c>
      <c r="C25" s="11" t="s">
        <v>25</v>
      </c>
      <c r="D25" s="11" t="s">
        <v>22</v>
      </c>
      <c r="E25" s="11" t="s">
        <v>5</v>
      </c>
      <c r="F25" s="11" t="s">
        <v>26</v>
      </c>
      <c r="G25" s="13" t="s">
        <v>27</v>
      </c>
      <c r="L25" s="2"/>
      <c r="M25" s="2"/>
    </row>
    <row r="26" spans="1:13" x14ac:dyDescent="0.2">
      <c r="A26" s="5">
        <v>1</v>
      </c>
      <c r="B26" s="6"/>
      <c r="C26" s="7"/>
      <c r="D26" s="9"/>
      <c r="E26" s="8" t="s">
        <v>9</v>
      </c>
      <c r="F26" s="8">
        <v>1</v>
      </c>
      <c r="G26" s="9"/>
      <c r="H26" s="3" t="str">
        <f>"ALTER TABLE " &amp; $C$8 &amp; " 
ADD COLUMN " &amp; C26 &amp; " " &amp; D26 &amp; IF(E26="yes"," NOT NULL", "") &amp; IF(LEN(F26) &gt; 0," DEFAULT " &amp; F26, "") &amp; ";"</f>
        <v>ALTER TABLE language 
ADD COLUMN   NOT NULL DEFAULT 1;</v>
      </c>
      <c r="L26" s="2"/>
      <c r="M26" s="2"/>
    </row>
    <row r="27" spans="1:13" x14ac:dyDescent="0.2">
      <c r="A27" s="5">
        <v>2</v>
      </c>
      <c r="B27" s="6"/>
      <c r="C27" s="7"/>
      <c r="D27" s="9"/>
      <c r="E27" s="8"/>
      <c r="F27" s="8"/>
      <c r="G27" s="9"/>
      <c r="H27" s="3" t="str">
        <f t="shared" ref="H27:H29" si="1">"ALTER TABLE " &amp; $C$8 &amp; " 
ADD COLUMN " &amp; C27 &amp; " " &amp; D27 &amp; IF(E27="yes"," NOT NULL", "") &amp; IF(LEN(F27) &gt; 0," DEFAULT " &amp; F27, "") &amp; ";"</f>
        <v>ALTER TABLE language 
ADD COLUMN  ;</v>
      </c>
      <c r="L27" s="2"/>
      <c r="M27" s="2"/>
    </row>
    <row r="28" spans="1:13" x14ac:dyDescent="0.2">
      <c r="A28" s="5">
        <v>3</v>
      </c>
      <c r="B28" s="6"/>
      <c r="C28" s="7"/>
      <c r="D28" s="9"/>
      <c r="E28" s="8"/>
      <c r="F28" s="8"/>
      <c r="G28" s="9"/>
      <c r="H28" s="3" t="str">
        <f t="shared" si="1"/>
        <v>ALTER TABLE language 
ADD COLUMN  ;</v>
      </c>
      <c r="L28" s="2"/>
    </row>
    <row r="29" spans="1:13" x14ac:dyDescent="0.2">
      <c r="A29" s="5">
        <v>4</v>
      </c>
      <c r="B29" s="6"/>
      <c r="C29" s="7"/>
      <c r="D29" s="9"/>
      <c r="E29" s="8"/>
      <c r="F29" s="8"/>
      <c r="G29" s="9"/>
      <c r="H29" s="3" t="str">
        <f t="shared" si="1"/>
        <v>ALTER TABLE language 
ADD COLUMN  ;</v>
      </c>
      <c r="L29" s="2"/>
    </row>
    <row r="30" spans="1:13" x14ac:dyDescent="0.2">
      <c r="L30" s="2"/>
    </row>
    <row r="31" spans="1:13" x14ac:dyDescent="0.2">
      <c r="H31" s="3" t="str">
        <f xml:space="preserve"> "DROP INDEX  " &amp; $C$8 &amp; "_idx01;"</f>
        <v>DROP INDEX  language_idx01;</v>
      </c>
      <c r="L31" s="2"/>
    </row>
    <row r="32" spans="1:13" x14ac:dyDescent="0.2">
      <c r="H32" s="3" t="str">
        <f xml:space="preserve"> "CREATE INDEX " &amp; $C$8 &amp; "_idx01 ON " &amp; $C$8 &amp; "  (deleted_by NULLS FIRST);"</f>
        <v>CREATE INDEX language_idx01 ON language  (deleted_by NULLS FIRST);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"_idx02;"</f>
        <v>DROP INDEX  language_idx02;</v>
      </c>
      <c r="L34" s="2"/>
    </row>
    <row r="35" spans="8:12" x14ac:dyDescent="0.2">
      <c r="H35" s="3" t="str">
        <f xml:space="preserve"> "CREATE INDEX " &amp; $C$8 &amp; "_idx02 ON " &amp; $C$8 &amp; "  (deleted_by NULLS FIRST, disabled NULLS FIRST);"</f>
        <v>CREATE INDEX language_idx02 ON language  (deleted_by NULLS FIRST, disabled NULLS FIRST);</v>
      </c>
      <c r="L35" s="2"/>
    </row>
    <row r="36" spans="8:12" x14ac:dyDescent="0.2">
      <c r="L36" s="2"/>
    </row>
    <row r="37" spans="8:12" x14ac:dyDescent="0.2">
      <c r="L37" s="2"/>
    </row>
    <row r="38" spans="8:12" x14ac:dyDescent="0.2">
      <c r="L38" s="2"/>
    </row>
    <row r="39" spans="8:12" ht="17" x14ac:dyDescent="0.2">
      <c r="H39" s="21" t="s">
        <v>51</v>
      </c>
      <c r="L39" s="2"/>
    </row>
    <row r="40" spans="8:12" x14ac:dyDescent="0.2">
      <c r="H40" s="3" t="s">
        <v>52</v>
      </c>
      <c r="L40" s="2"/>
    </row>
    <row r="41" spans="8:12" x14ac:dyDescent="0.2">
      <c r="H41" s="3" t="s">
        <v>53</v>
      </c>
      <c r="L41" s="2"/>
    </row>
    <row r="42" spans="8:12" x14ac:dyDescent="0.2">
      <c r="L42" s="2"/>
    </row>
    <row r="43" spans="8:12" x14ac:dyDescent="0.2">
      <c r="H43" s="3" t="s">
        <v>54</v>
      </c>
      <c r="L43" s="2"/>
    </row>
    <row r="44" spans="8:12" x14ac:dyDescent="0.2">
      <c r="H44" s="3" t="s">
        <v>55</v>
      </c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8"/>
  <sheetViews>
    <sheetView zoomScale="70" zoomScaleNormal="70" workbookViewId="0">
      <selection activeCell="J27" sqref="J27"/>
    </sheetView>
  </sheetViews>
  <sheetFormatPr baseColWidth="10" defaultColWidth="11" defaultRowHeight="16" x14ac:dyDescent="0.2"/>
  <cols>
    <col min="8" max="8" width="29.83203125" customWidth="1"/>
  </cols>
  <sheetData>
    <row r="28" spans="8:8" x14ac:dyDescent="0.2">
      <c r="H28" s="1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70"/>
  <sheetViews>
    <sheetView zoomScale="86" zoomScaleNormal="86" workbookViewId="0">
      <selection activeCell="Q27" sqref="Q2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sky_log;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344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356</v>
      </c>
      <c r="D8" s="29"/>
      <c r="E8" s="12" t="s">
        <v>3</v>
      </c>
      <c r="F8" s="30">
        <v>44317</v>
      </c>
      <c r="G8" s="30"/>
      <c r="H8" s="1" t="str">
        <f xml:space="preserve"> "DROP TABLE IF EXISTS " &amp; C8 &amp; ";"</f>
        <v>DROP TABLE IF EXISTS sky_log;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sky_log</v>
      </c>
      <c r="I9" s="1"/>
      <c r="J9" s="2"/>
      <c r="K9" s="2"/>
      <c r="L9" s="2" t="str">
        <f>"message " &amp; PROPER(LEFT($C$8)) &amp; MID(SUBSTITUTE(PROPER($C$8),"_",""),2,LEN($C$8)) &amp; " {"</f>
        <v>message SkyLog {</v>
      </c>
      <c r="M9" s="2"/>
      <c r="Q9" s="17" t="str">
        <f>"class " &amp;  PROPER(LEFT($C$8)) &amp; MID(SUBSTITUTE(PROPER($C$8),"_",""),2,LEN($C$8))  &amp; " extends Model {"</f>
        <v>class SkyLog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'sky_log';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 t="shared" ref="H12:H28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66</v>
      </c>
      <c r="C13" s="7" t="s">
        <v>66</v>
      </c>
      <c r="D13" s="9" t="s">
        <v>38</v>
      </c>
      <c r="E13" s="8"/>
      <c r="F13" s="8"/>
      <c r="G13" s="9"/>
      <c r="H13" s="1" t="str">
        <f t="shared" si="0"/>
        <v xml:space="preserve">    branch_id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branch_id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230</v>
      </c>
      <c r="C14" s="7" t="s">
        <v>230</v>
      </c>
      <c r="D14" s="9" t="s">
        <v>40</v>
      </c>
      <c r="E14" s="8"/>
      <c r="F14" s="8"/>
      <c r="G14" s="9"/>
      <c r="H14" s="1" t="str">
        <f t="shared" si="0"/>
        <v xml:space="preserve">    menu_path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menu_path = 4 ;</v>
      </c>
      <c r="M14" s="2"/>
      <c r="Q14"/>
      <c r="R14"/>
    </row>
    <row r="15" spans="1:18" x14ac:dyDescent="0.2">
      <c r="A15" s="5">
        <v>5</v>
      </c>
      <c r="B15" s="6" t="s">
        <v>346</v>
      </c>
      <c r="C15" s="7" t="s">
        <v>345</v>
      </c>
      <c r="D15" s="9" t="s">
        <v>40</v>
      </c>
      <c r="E15" s="8"/>
      <c r="F15" s="8"/>
      <c r="G15" s="9"/>
      <c r="H15" s="1" t="str">
        <f t="shared" si="0"/>
        <v xml:space="preserve">    ip_client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ip_client = 5 ;</v>
      </c>
      <c r="M15" s="2"/>
      <c r="Q15"/>
      <c r="R15"/>
    </row>
    <row r="16" spans="1:18" x14ac:dyDescent="0.2">
      <c r="A16" s="5">
        <v>6</v>
      </c>
      <c r="B16" s="6" t="s">
        <v>348</v>
      </c>
      <c r="C16" s="7" t="s">
        <v>347</v>
      </c>
      <c r="D16" s="9" t="s">
        <v>40</v>
      </c>
      <c r="E16" s="8"/>
      <c r="F16" s="8"/>
      <c r="G16" s="9"/>
      <c r="H16" s="1" t="str">
        <f t="shared" si="0"/>
        <v xml:space="preserve">    device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device = 6 ;</v>
      </c>
      <c r="M16" s="2"/>
      <c r="Q16"/>
      <c r="R16"/>
    </row>
    <row r="17" spans="1:18" x14ac:dyDescent="0.2">
      <c r="A17" s="5">
        <v>7</v>
      </c>
      <c r="B17" s="6" t="s">
        <v>350</v>
      </c>
      <c r="C17" s="7" t="s">
        <v>349</v>
      </c>
      <c r="D17" s="9" t="s">
        <v>40</v>
      </c>
      <c r="E17" s="8"/>
      <c r="F17" s="8"/>
      <c r="G17" s="9"/>
      <c r="H17" s="1" t="str">
        <f t="shared" si="0"/>
        <v xml:space="preserve">    os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os = 7 ;</v>
      </c>
      <c r="M17" s="2"/>
      <c r="Q17"/>
      <c r="R17"/>
    </row>
    <row r="18" spans="1:18" x14ac:dyDescent="0.2">
      <c r="A18" s="5">
        <v>8</v>
      </c>
      <c r="B18" s="6" t="s">
        <v>352</v>
      </c>
      <c r="C18" s="7" t="s">
        <v>351</v>
      </c>
      <c r="D18" s="9" t="s">
        <v>40</v>
      </c>
      <c r="E18" s="8"/>
      <c r="F18" s="8"/>
      <c r="G18" s="9"/>
      <c r="H18" s="1" t="str">
        <f t="shared" si="0"/>
        <v xml:space="preserve">    browser TEXT,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string browser = 8 ;</v>
      </c>
      <c r="M18" s="2"/>
      <c r="Q18"/>
      <c r="R18"/>
    </row>
    <row r="19" spans="1:18" x14ac:dyDescent="0.2">
      <c r="A19" s="5">
        <v>9</v>
      </c>
      <c r="B19" s="6" t="s">
        <v>358</v>
      </c>
      <c r="C19" s="7" t="s">
        <v>360</v>
      </c>
      <c r="D19" s="9" t="s">
        <v>40</v>
      </c>
      <c r="E19" s="8"/>
      <c r="F19" s="8"/>
      <c r="G19" s="9" t="s">
        <v>361</v>
      </c>
      <c r="H19" s="1" t="str">
        <f t="shared" si="0"/>
        <v xml:space="preserve">    short_description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short_description = 9 ;</v>
      </c>
      <c r="M19" s="2"/>
      <c r="Q19"/>
      <c r="R19"/>
    </row>
    <row r="20" spans="1:18" x14ac:dyDescent="0.2">
      <c r="A20" s="5">
        <v>10</v>
      </c>
      <c r="B20" s="6" t="s">
        <v>357</v>
      </c>
      <c r="C20" s="7" t="s">
        <v>353</v>
      </c>
      <c r="D20" s="9" t="s">
        <v>40</v>
      </c>
      <c r="E20" s="8"/>
      <c r="F20" s="8"/>
      <c r="G20" s="9" t="s">
        <v>359</v>
      </c>
      <c r="H20" s="1" t="str">
        <f t="shared" si="0"/>
        <v xml:space="preserve">    description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description = 10 ;</v>
      </c>
      <c r="M20" s="2"/>
      <c r="Q20"/>
      <c r="R20"/>
    </row>
    <row r="21" spans="1:18" x14ac:dyDescent="0.2">
      <c r="A21" s="5">
        <v>11</v>
      </c>
      <c r="B21" s="6" t="s">
        <v>355</v>
      </c>
      <c r="C21" s="7" t="s">
        <v>354</v>
      </c>
      <c r="D21" s="9" t="s">
        <v>40</v>
      </c>
      <c r="E21" s="8"/>
      <c r="F21" s="8"/>
      <c r="G21" s="9"/>
      <c r="H21" s="1" t="str">
        <f t="shared" si="0"/>
        <v xml:space="preserve">    reason TEXT,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string reason = 11 ;</v>
      </c>
      <c r="M21" s="2"/>
      <c r="Q21"/>
      <c r="R21"/>
    </row>
    <row r="22" spans="1:18" x14ac:dyDescent="0.2">
      <c r="A22" s="5">
        <v>12</v>
      </c>
      <c r="B22" s="23" t="s">
        <v>81</v>
      </c>
      <c r="C22" s="22" t="s">
        <v>14</v>
      </c>
      <c r="D22" s="9" t="s">
        <v>38</v>
      </c>
      <c r="E22" s="8"/>
      <c r="F22" s="8"/>
      <c r="G22" s="9"/>
      <c r="H22" s="1" t="str">
        <f t="shared" si="0"/>
        <v xml:space="preserve">    created_by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created_by = 12 ;</v>
      </c>
      <c r="M22" s="2"/>
    </row>
    <row r="23" spans="1:18" x14ac:dyDescent="0.2">
      <c r="A23" s="5">
        <v>13</v>
      </c>
      <c r="B23" s="23" t="s">
        <v>15</v>
      </c>
      <c r="C23" s="22" t="s">
        <v>48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created_at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created_at = 13 ;</v>
      </c>
      <c r="M23" s="2"/>
    </row>
    <row r="24" spans="1:18" x14ac:dyDescent="0.2">
      <c r="A24" s="5">
        <v>14</v>
      </c>
      <c r="B24" s="23" t="s">
        <v>1</v>
      </c>
      <c r="C24" s="22" t="s">
        <v>16</v>
      </c>
      <c r="D24" s="9" t="s">
        <v>38</v>
      </c>
      <c r="E24" s="8"/>
      <c r="F24" s="8"/>
      <c r="G24" s="9"/>
      <c r="H24" s="1" t="str">
        <f t="shared" si="0"/>
        <v xml:space="preserve">    updated_by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updated_by = 14 ;</v>
      </c>
      <c r="M24" s="2"/>
    </row>
    <row r="25" spans="1:18" x14ac:dyDescent="0.2">
      <c r="A25" s="5">
        <v>15</v>
      </c>
      <c r="B25" s="23" t="s">
        <v>3</v>
      </c>
      <c r="C25" s="22" t="s">
        <v>49</v>
      </c>
      <c r="D25" s="9" t="s">
        <v>38</v>
      </c>
      <c r="E25" s="8"/>
      <c r="F25" s="8" t="s">
        <v>84</v>
      </c>
      <c r="G25" s="9"/>
      <c r="H25" s="1" t="str">
        <f t="shared" si="0"/>
        <v xml:space="preserve">    updated_at BIGINT DEFAULT date_generator(),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updated_at = 15 ;</v>
      </c>
      <c r="M25" s="2"/>
    </row>
    <row r="26" spans="1:18" x14ac:dyDescent="0.2">
      <c r="A26" s="5">
        <v>16</v>
      </c>
      <c r="B26" s="23" t="s">
        <v>82</v>
      </c>
      <c r="C26" s="22" t="s">
        <v>17</v>
      </c>
      <c r="D26" s="9" t="s">
        <v>38</v>
      </c>
      <c r="E26" s="8"/>
      <c r="F26" s="8"/>
      <c r="G26" s="9"/>
      <c r="H26" s="1" t="str">
        <f t="shared" si="0"/>
        <v xml:space="preserve">    deleted_by BIGINT,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int64 deleted_by = 16 ;</v>
      </c>
      <c r="M26" s="2"/>
    </row>
    <row r="27" spans="1:18" x14ac:dyDescent="0.2">
      <c r="A27" s="5">
        <v>17</v>
      </c>
      <c r="B27" s="23" t="s">
        <v>18</v>
      </c>
      <c r="C27" s="22" t="s">
        <v>50</v>
      </c>
      <c r="D27" s="9" t="s">
        <v>38</v>
      </c>
      <c r="E27" s="8"/>
      <c r="F27" s="8"/>
      <c r="G27" s="9"/>
      <c r="H27" s="1" t="str">
        <f t="shared" si="0"/>
        <v xml:space="preserve">    deleted_at BIGINT,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int64 deleted_at = 17 ;</v>
      </c>
      <c r="M27" s="2"/>
    </row>
    <row r="28" spans="1:18" x14ac:dyDescent="0.2">
      <c r="A28" s="5">
        <v>18</v>
      </c>
      <c r="B28" s="23" t="s">
        <v>19</v>
      </c>
      <c r="C28" s="22" t="s">
        <v>20</v>
      </c>
      <c r="D28" s="9" t="s">
        <v>39</v>
      </c>
      <c r="E28" s="8"/>
      <c r="F28" s="8">
        <v>1</v>
      </c>
      <c r="G28" s="9"/>
      <c r="H28" s="1" t="str">
        <f t="shared" si="0"/>
        <v xml:space="preserve">    version INTEGER DEFAULT 1,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version = 18 ;</v>
      </c>
      <c r="M28" s="2"/>
    </row>
    <row r="29" spans="1:18" x14ac:dyDescent="0.2">
      <c r="A29" s="2"/>
      <c r="B29" s="2"/>
      <c r="C29" s="2"/>
      <c r="D29" s="2"/>
      <c r="E29" s="2"/>
      <c r="F29" s="2"/>
      <c r="G29" s="2"/>
      <c r="H29" s="1" t="str">
        <f>"    CONSTRAINT " &amp; IF(ISERROR(SEARCH(".",$C$8)), $C$8, MID($C$8,SEARCH(".",$C$8) + 1,(LEN($C$8)-SEARCH(".",$C$8)))) &amp; "_pk PRIMARY KEY (" &amp; $C$11 &amp; ")"</f>
        <v xml:space="preserve">    CONSTRAINT sky_log_pk PRIMARY KEY (id)</v>
      </c>
      <c r="I29" s="1"/>
      <c r="J29" s="2"/>
      <c r="K29" s="2"/>
      <c r="L29" s="2"/>
      <c r="M29" s="2"/>
    </row>
    <row r="30" spans="1:18" ht="20" x14ac:dyDescent="0.2">
      <c r="A30" s="31" t="s">
        <v>32</v>
      </c>
      <c r="B30" s="31"/>
      <c r="C30" s="31"/>
      <c r="D30" s="31"/>
      <c r="E30" s="31"/>
      <c r="F30" s="31"/>
      <c r="G30" s="31"/>
      <c r="H30" s="1" t="s">
        <v>21</v>
      </c>
      <c r="I30" s="1"/>
      <c r="J30" s="2"/>
      <c r="K30" s="2"/>
      <c r="L30" s="2" t="s">
        <v>42</v>
      </c>
      <c r="M30" s="2"/>
    </row>
    <row r="31" spans="1:18" x14ac:dyDescent="0.2">
      <c r="A31" s="10" t="s">
        <v>23</v>
      </c>
      <c r="B31" s="11" t="s">
        <v>24</v>
      </c>
      <c r="C31" s="11" t="s">
        <v>25</v>
      </c>
      <c r="D31" s="11" t="s">
        <v>22</v>
      </c>
      <c r="E31" s="11" t="s">
        <v>5</v>
      </c>
      <c r="F31" s="11" t="s">
        <v>26</v>
      </c>
      <c r="G31" s="13" t="s">
        <v>27</v>
      </c>
      <c r="L31" s="2"/>
      <c r="M31" s="2"/>
    </row>
    <row r="32" spans="1:18" x14ac:dyDescent="0.2">
      <c r="A32" s="5">
        <v>1</v>
      </c>
      <c r="B32" s="6"/>
      <c r="C32" s="7"/>
      <c r="D32" s="9"/>
      <c r="E32" s="8" t="s">
        <v>9</v>
      </c>
      <c r="F32" s="8">
        <v>1</v>
      </c>
      <c r="G32" s="9"/>
      <c r="H32" s="3" t="str">
        <f>"ALTER TABLE " &amp; $C$8 &amp; " 
ADD COLUMN " &amp; C32 &amp; " " &amp; D32 &amp; IF(E32="yes"," NOT NULL", "") &amp; IF(LEN(F32) &gt; 0," DEFAULT " &amp; F32, "") &amp; ";"</f>
        <v>ALTER TABLE sky_log 
ADD COLUMN   NOT NULL DEFAULT 1;</v>
      </c>
      <c r="L32" s="2"/>
      <c r="M32" s="2"/>
    </row>
    <row r="33" spans="1:13" x14ac:dyDescent="0.2">
      <c r="A33" s="5">
        <v>2</v>
      </c>
      <c r="B33" s="6"/>
      <c r="C33" s="7"/>
      <c r="D33" s="9"/>
      <c r="E33" s="8"/>
      <c r="F33" s="8"/>
      <c r="G33" s="9"/>
      <c r="H33" s="3" t="str">
        <f t="shared" ref="H33:H35" si="1">"ALTER TABLE " &amp; $C$8 &amp; " 
ADD COLUMN " &amp; C33 &amp; " " &amp; D33 &amp; IF(E33="yes"," NOT NULL", "") &amp; IF(LEN(F33) &gt; 0," DEFAULT " &amp; F33, "") &amp; ";"</f>
        <v>ALTER TABLE sky_log 
ADD COLUMN  ;</v>
      </c>
      <c r="L33" s="2"/>
      <c r="M33" s="2"/>
    </row>
    <row r="34" spans="1:13" x14ac:dyDescent="0.2">
      <c r="A34" s="5">
        <v>3</v>
      </c>
      <c r="B34" s="6"/>
      <c r="C34" s="7"/>
      <c r="D34" s="9"/>
      <c r="E34" s="8"/>
      <c r="F34" s="8"/>
      <c r="G34" s="9"/>
      <c r="H34" s="3" t="str">
        <f t="shared" si="1"/>
        <v>ALTER TABLE sky_log 
ADD COLUMN  ;</v>
      </c>
      <c r="L34" s="2"/>
    </row>
    <row r="35" spans="1:13" x14ac:dyDescent="0.2">
      <c r="A35" s="5">
        <v>4</v>
      </c>
      <c r="B35" s="6"/>
      <c r="C35" s="7"/>
      <c r="D35" s="9"/>
      <c r="E35" s="8"/>
      <c r="F35" s="8"/>
      <c r="G35" s="9"/>
      <c r="H35" s="3" t="str">
        <f t="shared" si="1"/>
        <v>ALTER TABLE sky_log 
ADD COLUMN  ;</v>
      </c>
      <c r="L35" s="2"/>
    </row>
    <row r="36" spans="1:13" x14ac:dyDescent="0.2">
      <c r="L36" s="2"/>
    </row>
    <row r="37" spans="1:13" x14ac:dyDescent="0.2">
      <c r="H37" s="3" t="str">
        <f xml:space="preserve"> "DROP INDEX  " &amp; $C$8 &amp; "_idx01;"</f>
        <v>DROP INDEX  sky_log_idx01;</v>
      </c>
      <c r="L37" s="2"/>
    </row>
    <row r="38" spans="1:13" x14ac:dyDescent="0.2">
      <c r="H38" s="3" t="str">
        <f xml:space="preserve"> "CREATE INDEX " &amp; $C$8 &amp; "_idx01 ON " &amp; $C$8 &amp; "  (deleted_by NULLS FIRST);"</f>
        <v>CREATE INDEX sky_log_idx01 ON sky_log  (deleted_by NULLS FIRST);</v>
      </c>
      <c r="L38" s="2"/>
    </row>
    <row r="39" spans="1:13" x14ac:dyDescent="0.2">
      <c r="L39" s="2"/>
    </row>
    <row r="40" spans="1:13" x14ac:dyDescent="0.2">
      <c r="H40" s="3" t="str">
        <f xml:space="preserve"> "DROP INDEX  " &amp; $C$8 &amp; "_idx02;"</f>
        <v>DROP INDEX  sky_log_idx02;</v>
      </c>
      <c r="L40" s="2"/>
    </row>
    <row r="41" spans="1:13" x14ac:dyDescent="0.2">
      <c r="H41" s="3" t="str">
        <f xml:space="preserve"> "CREATE INDEX " &amp; $C$8 &amp; "_idx02 ON " &amp; $C$8 &amp; "  (branch_id NULLS FIRST);"</f>
        <v>CREATE INDEX sky_log_idx02 ON sky_log  (branch_id NULLS FIRST);</v>
      </c>
      <c r="L41" s="2"/>
    </row>
    <row r="42" spans="1:13" x14ac:dyDescent="0.2">
      <c r="L42" s="2"/>
    </row>
    <row r="43" spans="1:13" x14ac:dyDescent="0.2">
      <c r="H43" s="3" t="str">
        <f xml:space="preserve"> "DROP INDEX  " &amp; $C$8 &amp; "_idx03;"</f>
        <v>DROP INDEX  sky_log_idx03;</v>
      </c>
      <c r="L43" s="2"/>
    </row>
    <row r="44" spans="1:13" x14ac:dyDescent="0.2">
      <c r="H44" s="3" t="str">
        <f xml:space="preserve"> "CREATE INDEX " &amp; $C$8 &amp; "_idx03 ON " &amp; $C$8 &amp; "  (company_id NULLS FIRST);"</f>
        <v>CREATE INDEX sky_log_idx03 ON sky_log  (company_id NULLS FIRST);</v>
      </c>
      <c r="L44" s="2"/>
    </row>
    <row r="45" spans="1:13" x14ac:dyDescent="0.2">
      <c r="L45" s="2"/>
    </row>
    <row r="46" spans="1:13" x14ac:dyDescent="0.2">
      <c r="H46" s="3" t="str">
        <f xml:space="preserve"> "DROP INDEX  " &amp; $C$8 &amp; "_idx04;"</f>
        <v>DROP INDEX  sky_log_idx04;</v>
      </c>
      <c r="L46" s="2"/>
    </row>
    <row r="47" spans="1:13" x14ac:dyDescent="0.2">
      <c r="H47" s="3" t="str">
        <f xml:space="preserve"> "CREATE INDEX " &amp; $C$8 &amp; "_idx04 ON " &amp; $C$8 &amp; "  (created_at);"</f>
        <v>CREATE INDEX sky_log_idx04 ON sky_log  (created_at);</v>
      </c>
      <c r="L47" s="2"/>
    </row>
    <row r="48" spans="1:13" x14ac:dyDescent="0.2">
      <c r="L48" s="2"/>
    </row>
    <row r="49" spans="8:12" x14ac:dyDescent="0.2">
      <c r="L49" s="2"/>
    </row>
    <row r="50" spans="8:12" ht="17" x14ac:dyDescent="0.2">
      <c r="H50" s="21" t="s">
        <v>51</v>
      </c>
      <c r="L50" s="2"/>
    </row>
    <row r="51" spans="8:12" x14ac:dyDescent="0.2">
      <c r="H51" s="3" t="s">
        <v>52</v>
      </c>
      <c r="L51" s="2"/>
    </row>
    <row r="52" spans="8:12" x14ac:dyDescent="0.2">
      <c r="H52" s="3" t="s">
        <v>53</v>
      </c>
      <c r="L52" s="2"/>
    </row>
    <row r="53" spans="8:12" x14ac:dyDescent="0.2">
      <c r="L53" s="2"/>
    </row>
    <row r="54" spans="8:12" x14ac:dyDescent="0.2">
      <c r="H54" s="3" t="s">
        <v>54</v>
      </c>
      <c r="L54" s="2"/>
    </row>
    <row r="55" spans="8:12" x14ac:dyDescent="0.2">
      <c r="H55" s="3" t="s">
        <v>55</v>
      </c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0:G30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5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2.1640625" style="3" bestFit="1" customWidth="1"/>
    <col min="4" max="4" width="20.1640625" style="3" customWidth="1"/>
    <col min="5" max="5" width="15.5" style="3" customWidth="1"/>
    <col min="6" max="6" width="17.66406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org;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163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119</v>
      </c>
      <c r="D8" s="29"/>
      <c r="E8" s="12" t="s">
        <v>3</v>
      </c>
      <c r="F8" s="30">
        <v>43873</v>
      </c>
      <c r="G8" s="30"/>
      <c r="H8" s="24" t="str">
        <f xml:space="preserve"> "DROP TABLE IF EXISTS " &amp; C8 &amp; ";"</f>
        <v>DROP TABLE IF EXISTS org;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24" t="str">
        <f xml:space="preserve"> "CREATE TABLE " &amp; C8</f>
        <v>CREATE TABLE org</v>
      </c>
      <c r="I9" s="1"/>
      <c r="J9" s="2"/>
      <c r="K9" s="2"/>
      <c r="L9" s="2" t="str">
        <f>"message " &amp; PROPER(LEFT($C$8)) &amp; MID(SUBSTITUTE(PROPER($C$8),"_",""),2,LEN($C$8)) &amp; " {"</f>
        <v>message Org {</v>
      </c>
      <c r="M9" s="2"/>
      <c r="Q9" s="17" t="str">
        <f>"class " &amp;  PROPER(LEFT($C$8)) &amp; MID(SUBSTITUTE(PROPER($C$8),"_",""),2,LEN($C$8))  &amp; " extends Model {"</f>
        <v>class Org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24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6" t="s">
        <v>7</v>
      </c>
      <c r="C11" s="7" t="s">
        <v>8</v>
      </c>
      <c r="D11" s="9" t="s">
        <v>38</v>
      </c>
      <c r="E11" s="8" t="s">
        <v>9</v>
      </c>
      <c r="F11" s="8" t="s">
        <v>33</v>
      </c>
      <c r="G11" s="9"/>
      <c r="H11" s="24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'org';</v>
      </c>
      <c r="R11" s="18"/>
    </row>
    <row r="12" spans="1:18" x14ac:dyDescent="0.2">
      <c r="A12" s="5">
        <v>2</v>
      </c>
      <c r="B12" s="6" t="s">
        <v>28</v>
      </c>
      <c r="C12" s="7" t="s">
        <v>10</v>
      </c>
      <c r="D12" s="9" t="s">
        <v>40</v>
      </c>
      <c r="E12" s="8"/>
      <c r="F12" s="8"/>
      <c r="G12" s="9"/>
      <c r="H12" s="24" t="str">
        <f t="shared" ref="H12:H65" si="0">"    " &amp; C12 &amp; " " &amp; D12 &amp; IF(E12="yes"," NOT NULL", "") &amp; IF(LEN(F12) &gt; 0," DEFAULT " &amp; F12, "") &amp; ","</f>
        <v xml:space="preserve">    code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code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4</v>
      </c>
      <c r="C13" s="7" t="s">
        <v>11</v>
      </c>
      <c r="D13" s="9" t="s">
        <v>40</v>
      </c>
      <c r="E13" s="8"/>
      <c r="F13" s="8"/>
      <c r="G13" s="9"/>
      <c r="H13" s="24" t="str">
        <f t="shared" si="0"/>
        <v xml:space="preserve">    name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name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56</v>
      </c>
      <c r="C14" s="7" t="s">
        <v>57</v>
      </c>
      <c r="D14" s="9" t="s">
        <v>40</v>
      </c>
      <c r="E14" s="8"/>
      <c r="F14" s="8"/>
      <c r="G14" s="9"/>
      <c r="H14" s="24" t="str">
        <f t="shared" si="0"/>
        <v xml:space="preserve">    nick_name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nick_name = 4 ;</v>
      </c>
      <c r="M14" s="2"/>
      <c r="Q14"/>
      <c r="R14"/>
    </row>
    <row r="15" spans="1:18" x14ac:dyDescent="0.2">
      <c r="A15" s="5">
        <v>5</v>
      </c>
      <c r="B15" s="6" t="s">
        <v>58</v>
      </c>
      <c r="C15" s="7" t="s">
        <v>59</v>
      </c>
      <c r="D15" s="9" t="s">
        <v>40</v>
      </c>
      <c r="E15" s="8"/>
      <c r="F15" s="8"/>
      <c r="G15" s="9"/>
      <c r="H15" s="24" t="str">
        <f t="shared" si="0"/>
        <v xml:space="preserve">    business_name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business_name = 5 ;</v>
      </c>
      <c r="M15" s="2"/>
      <c r="Q15" s="20" t="s">
        <v>45</v>
      </c>
      <c r="R15" s="20"/>
    </row>
    <row r="16" spans="1:18" x14ac:dyDescent="0.2">
      <c r="A16" s="5">
        <v>6</v>
      </c>
      <c r="B16" s="6" t="s">
        <v>85</v>
      </c>
      <c r="C16" s="22" t="s">
        <v>86</v>
      </c>
      <c r="D16" s="9" t="s">
        <v>38</v>
      </c>
      <c r="E16" s="8"/>
      <c r="F16" s="8"/>
      <c r="G16" s="9"/>
      <c r="H16" s="24" t="str">
        <f t="shared" si="0"/>
        <v xml:space="preserve">    filesystem_id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filesystem_id = 6 [jstype=JS_STRING];</v>
      </c>
      <c r="M16" s="2"/>
      <c r="Q16" s="19" t="s">
        <v>46</v>
      </c>
      <c r="R16" s="19"/>
    </row>
    <row r="17" spans="1:18" x14ac:dyDescent="0.2">
      <c r="A17" s="5">
        <v>7</v>
      </c>
      <c r="B17" s="23" t="s">
        <v>87</v>
      </c>
      <c r="C17" s="22" t="s">
        <v>88</v>
      </c>
      <c r="D17" s="9" t="s">
        <v>40</v>
      </c>
      <c r="E17" s="8"/>
      <c r="F17" s="8"/>
      <c r="G17" s="9"/>
      <c r="H17" s="24" t="str">
        <f t="shared" si="0"/>
        <v xml:space="preserve">    filepath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filepath = 7 ;</v>
      </c>
      <c r="M17" s="2"/>
      <c r="Q17" s="19"/>
      <c r="R17" s="19"/>
    </row>
    <row r="18" spans="1:18" x14ac:dyDescent="0.2">
      <c r="A18" s="5">
        <v>8</v>
      </c>
      <c r="B18" s="23" t="s">
        <v>91</v>
      </c>
      <c r="C18" s="22" t="s">
        <v>89</v>
      </c>
      <c r="D18" s="9" t="s">
        <v>40</v>
      </c>
      <c r="E18" s="8"/>
      <c r="F18" s="8"/>
      <c r="G18" s="9"/>
      <c r="H18" s="24" t="str">
        <f t="shared" si="0"/>
        <v xml:space="preserve">    logo_filename TEXT,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string logo_filename = 8 ;</v>
      </c>
      <c r="M18" s="2"/>
    </row>
    <row r="19" spans="1:18" x14ac:dyDescent="0.2">
      <c r="A19" s="5">
        <v>9</v>
      </c>
      <c r="B19" s="23" t="s">
        <v>91</v>
      </c>
      <c r="C19" s="7" t="s">
        <v>90</v>
      </c>
      <c r="D19" s="9" t="s">
        <v>40</v>
      </c>
      <c r="E19" s="8"/>
      <c r="F19" s="8"/>
      <c r="G19" s="9"/>
      <c r="H19" s="24" t="str">
        <f t="shared" si="0"/>
        <v xml:space="preserve">    login_logo_filename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login_logo_filename = 9 ;</v>
      </c>
      <c r="M19" s="2"/>
    </row>
    <row r="20" spans="1:18" x14ac:dyDescent="0.2">
      <c r="A20" s="5">
        <v>10</v>
      </c>
      <c r="B20" s="23" t="s">
        <v>92</v>
      </c>
      <c r="C20" s="22" t="s">
        <v>93</v>
      </c>
      <c r="D20" s="9" t="s">
        <v>40</v>
      </c>
      <c r="E20" s="8"/>
      <c r="F20" s="8"/>
      <c r="G20" s="9"/>
      <c r="H20" s="24" t="str">
        <f t="shared" si="0"/>
        <v xml:space="preserve">    host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host = 10 ;</v>
      </c>
      <c r="M20" s="2"/>
    </row>
    <row r="21" spans="1:18" x14ac:dyDescent="0.2">
      <c r="A21" s="5">
        <v>11</v>
      </c>
      <c r="B21" s="23" t="s">
        <v>92</v>
      </c>
      <c r="C21" s="22" t="s">
        <v>94</v>
      </c>
      <c r="D21" s="9" t="s">
        <v>40</v>
      </c>
      <c r="E21" s="8"/>
      <c r="F21" s="8"/>
      <c r="G21" s="9"/>
      <c r="H21" s="24" t="str">
        <f t="shared" si="0"/>
        <v xml:space="preserve">    portal TEXT,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string portal = 11 ;</v>
      </c>
      <c r="M21" s="2"/>
    </row>
    <row r="22" spans="1:18" x14ac:dyDescent="0.2">
      <c r="A22" s="5">
        <v>12</v>
      </c>
      <c r="B22" s="23" t="s">
        <v>95</v>
      </c>
      <c r="C22" s="22" t="s">
        <v>96</v>
      </c>
      <c r="D22" s="9" t="s">
        <v>40</v>
      </c>
      <c r="E22" s="8"/>
      <c r="F22" s="8"/>
      <c r="G22" s="9"/>
      <c r="H22" s="24" t="str">
        <f t="shared" si="0"/>
        <v xml:space="preserve">    portal_style TEXT,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string portal_style = 12 ;</v>
      </c>
      <c r="M22" s="2"/>
    </row>
    <row r="23" spans="1:18" x14ac:dyDescent="0.2">
      <c r="A23" s="5">
        <v>13</v>
      </c>
      <c r="B23" s="23" t="s">
        <v>92</v>
      </c>
      <c r="C23" s="22" t="s">
        <v>97</v>
      </c>
      <c r="D23" s="9" t="s">
        <v>40</v>
      </c>
      <c r="E23" s="8"/>
      <c r="F23" s="8"/>
      <c r="G23" s="9"/>
      <c r="H23" s="24" t="str">
        <f t="shared" si="0"/>
        <v xml:space="preserve">    portal_login TEXT,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string portal_login = 13 ;</v>
      </c>
      <c r="M23" s="2"/>
    </row>
    <row r="24" spans="1:18" x14ac:dyDescent="0.2">
      <c r="A24" s="5">
        <v>14</v>
      </c>
      <c r="B24" s="23" t="s">
        <v>60</v>
      </c>
      <c r="C24" s="22" t="s">
        <v>113</v>
      </c>
      <c r="D24" s="9" t="s">
        <v>40</v>
      </c>
      <c r="E24" s="8"/>
      <c r="F24" s="8"/>
      <c r="G24" s="9"/>
      <c r="H24" s="24" t="str">
        <f t="shared" si="0"/>
        <v xml:space="preserve">    portal_logo_filename TEXT,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string portal_logo_filename = 14 ;</v>
      </c>
      <c r="M24" s="2"/>
    </row>
    <row r="25" spans="1:18" x14ac:dyDescent="0.2">
      <c r="A25" s="5">
        <v>15</v>
      </c>
      <c r="B25" s="23" t="s">
        <v>98</v>
      </c>
      <c r="C25" s="22" t="s">
        <v>99</v>
      </c>
      <c r="D25" s="9" t="s">
        <v>83</v>
      </c>
      <c r="E25" s="8"/>
      <c r="F25" s="8"/>
      <c r="G25" s="9"/>
      <c r="H25" s="24" t="str">
        <f t="shared" si="0"/>
        <v xml:space="preserve">    portal_emr SMALLINT,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portal_emr = 15 ;</v>
      </c>
      <c r="M25" s="2"/>
    </row>
    <row r="26" spans="1:18" x14ac:dyDescent="0.2">
      <c r="A26" s="5">
        <v>16</v>
      </c>
      <c r="B26" s="23" t="s">
        <v>100</v>
      </c>
      <c r="C26" s="22" t="s">
        <v>101</v>
      </c>
      <c r="D26" s="9" t="s">
        <v>83</v>
      </c>
      <c r="E26" s="8"/>
      <c r="F26" s="8"/>
      <c r="G26" s="9"/>
      <c r="H26" s="24" t="str">
        <f t="shared" si="0"/>
        <v xml:space="preserve">    portal_pacs SMALLINT,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portal_pacs = 16 ;</v>
      </c>
      <c r="M26" s="2"/>
    </row>
    <row r="27" spans="1:18" x14ac:dyDescent="0.2">
      <c r="A27" s="5">
        <v>17</v>
      </c>
      <c r="B27" s="23" t="s">
        <v>102</v>
      </c>
      <c r="C27" s="22" t="s">
        <v>103</v>
      </c>
      <c r="D27" s="9" t="s">
        <v>83</v>
      </c>
      <c r="E27" s="8"/>
      <c r="F27" s="8"/>
      <c r="G27" s="9"/>
      <c r="H27" s="24" t="str">
        <f t="shared" si="0"/>
        <v xml:space="preserve">    portal_pres SMALLINT,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int32 portal_pres = 17 ;</v>
      </c>
      <c r="M27" s="2"/>
    </row>
    <row r="28" spans="1:18" x14ac:dyDescent="0.2">
      <c r="A28" s="5">
        <v>18</v>
      </c>
      <c r="B28" s="23" t="s">
        <v>114</v>
      </c>
      <c r="C28" s="22" t="s">
        <v>104</v>
      </c>
      <c r="D28" s="9" t="s">
        <v>40</v>
      </c>
      <c r="E28" s="8"/>
      <c r="F28" s="8"/>
      <c r="G28" s="9"/>
      <c r="H28" s="24" t="str">
        <f t="shared" si="0"/>
        <v xml:space="preserve">    pacs_url TEXT,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string pacs_url = 18 ;</v>
      </c>
      <c r="M28" s="2"/>
    </row>
    <row r="29" spans="1:18" x14ac:dyDescent="0.2">
      <c r="A29" s="5">
        <v>19</v>
      </c>
      <c r="B29" s="23" t="s">
        <v>115</v>
      </c>
      <c r="C29" s="22" t="s">
        <v>105</v>
      </c>
      <c r="D29" s="9" t="s">
        <v>40</v>
      </c>
      <c r="E29" s="8"/>
      <c r="F29" s="8"/>
      <c r="G29" s="9"/>
      <c r="H29" s="24" t="str">
        <f t="shared" si="0"/>
        <v xml:space="preserve">    viewer_url TEXT,</v>
      </c>
      <c r="I29" s="1"/>
      <c r="J29" s="2"/>
      <c r="K29" s="2"/>
      <c r="L29" s="2" t="str">
        <f>"    "&amp;VLOOKUP($D29,'[1]Post-Java'!$A$2:$B$19,2,FALSE)&amp;" "&amp;$C29&amp;" = "&amp;ROW()-10 &amp; " " &amp;IF(AND(OR($C29 = "id", RIGHT($C29, 3)="_id"), $D29="BIGINT"),"[jstype=JS_STRING]","")&amp;";"</f>
        <v xml:space="preserve">    string viewer_url = 19 ;</v>
      </c>
      <c r="M29" s="2"/>
    </row>
    <row r="30" spans="1:18" x14ac:dyDescent="0.2">
      <c r="A30" s="5">
        <v>20</v>
      </c>
      <c r="B30" s="23" t="s">
        <v>106</v>
      </c>
      <c r="C30" s="22" t="s">
        <v>107</v>
      </c>
      <c r="D30" s="9" t="s">
        <v>40</v>
      </c>
      <c r="E30" s="8"/>
      <c r="F30" s="8"/>
      <c r="G30" s="9"/>
      <c r="H30" s="24" t="str">
        <f t="shared" si="0"/>
        <v xml:space="preserve">    locale TEXT,</v>
      </c>
      <c r="I30" s="1"/>
      <c r="J30" s="2"/>
      <c r="K30" s="2"/>
      <c r="L30" s="2" t="str">
        <f>"    "&amp;VLOOKUP($D30,'[1]Post-Java'!$A$2:$B$19,2,FALSE)&amp;" "&amp;$C30&amp;" = "&amp;ROW()-10 &amp; " " &amp;IF(AND(OR($C30 = "id", RIGHT($C30, 3)="_id"), $D30="BIGINT"),"[jstype=JS_STRING]","")&amp;";"</f>
        <v xml:space="preserve">    string locale = 20 ;</v>
      </c>
      <c r="M30" s="2"/>
    </row>
    <row r="31" spans="1:18" x14ac:dyDescent="0.2">
      <c r="A31" s="5">
        <v>21</v>
      </c>
      <c r="B31" s="23" t="s">
        <v>106</v>
      </c>
      <c r="C31" s="22" t="s">
        <v>108</v>
      </c>
      <c r="D31" s="9" t="s">
        <v>40</v>
      </c>
      <c r="E31" s="8"/>
      <c r="F31" s="8"/>
      <c r="G31" s="9"/>
      <c r="H31" s="24" t="str">
        <f t="shared" si="0"/>
        <v xml:space="preserve">    locale_foreign TEXT,</v>
      </c>
      <c r="I31" s="1"/>
      <c r="J31" s="2"/>
      <c r="K31" s="2"/>
      <c r="L31" s="2" t="str">
        <f>"    "&amp;VLOOKUP($D31,'[1]Post-Java'!$A$2:$B$19,2,FALSE)&amp;" "&amp;$C31&amp;" = "&amp;ROW()-10 &amp; " " &amp;IF(AND(OR($C31 = "id", RIGHT($C31, 3)="_id"), $D31="BIGINT"),"[jstype=JS_STRING]","")&amp;";"</f>
        <v xml:space="preserve">    string locale_foreign = 21 ;</v>
      </c>
      <c r="M31" s="2"/>
    </row>
    <row r="32" spans="1:18" x14ac:dyDescent="0.2">
      <c r="A32" s="5">
        <v>22</v>
      </c>
      <c r="B32" s="23" t="s">
        <v>109</v>
      </c>
      <c r="C32" s="22" t="s">
        <v>110</v>
      </c>
      <c r="D32" s="9" t="s">
        <v>40</v>
      </c>
      <c r="E32" s="8"/>
      <c r="F32" s="8"/>
      <c r="G32" s="9"/>
      <c r="H32" s="24" t="str">
        <f t="shared" si="0"/>
        <v xml:space="preserve">    time_zone TEXT,</v>
      </c>
      <c r="I32" s="1"/>
      <c r="J32" s="2"/>
      <c r="K32" s="2"/>
      <c r="L32" s="2" t="str">
        <f>"    "&amp;VLOOKUP($D32,'[1]Post-Java'!$A$2:$B$19,2,FALSE)&amp;" "&amp;$C32&amp;" = "&amp;ROW()-10 &amp; " " &amp;IF(AND(OR($C32 = "id", RIGHT($C32, 3)="_id"), $D32="BIGINT"),"[jstype=JS_STRING]","")&amp;";"</f>
        <v xml:space="preserve">    string time_zone = 22 ;</v>
      </c>
      <c r="M32" s="2"/>
    </row>
    <row r="33" spans="1:13" x14ac:dyDescent="0.2">
      <c r="A33" s="5">
        <v>23</v>
      </c>
      <c r="B33" s="23" t="s">
        <v>111</v>
      </c>
      <c r="C33" s="22" t="s">
        <v>112</v>
      </c>
      <c r="D33" s="9" t="s">
        <v>116</v>
      </c>
      <c r="E33" s="8"/>
      <c r="F33" s="8"/>
      <c r="G33" s="9"/>
      <c r="H33" s="24" t="str">
        <f t="shared" si="0"/>
        <v xml:space="preserve">    diff_hour DOUBLE PRECISION,</v>
      </c>
      <c r="I33" s="1"/>
      <c r="J33" s="2"/>
      <c r="K33" s="2"/>
      <c r="L33" s="2" t="str">
        <f>"    "&amp;VLOOKUP($D33,'[1]Post-Java'!$A$2:$B$19,2,FALSE)&amp;" "&amp;$C33&amp;" = "&amp;ROW()-10 &amp; " " &amp;IF(AND(OR($C33 = "id", RIGHT($C33, 3)="_id"), $D33="BIGINT"),"[jstype=JS_STRING]","")&amp;";"</f>
        <v xml:space="preserve">    double diff_hour = 23 ;</v>
      </c>
      <c r="M33" s="2"/>
    </row>
    <row r="34" spans="1:13" x14ac:dyDescent="0.2">
      <c r="A34" s="5">
        <v>24</v>
      </c>
      <c r="B34" s="23" t="s">
        <v>120</v>
      </c>
      <c r="C34" s="22" t="s">
        <v>121</v>
      </c>
      <c r="D34" s="9" t="s">
        <v>83</v>
      </c>
      <c r="E34" s="8"/>
      <c r="F34" s="8"/>
      <c r="G34" s="9"/>
      <c r="H34" s="24" t="str">
        <f t="shared" si="0"/>
        <v xml:space="preserve">    headquarter SMALLINT,</v>
      </c>
      <c r="I34" s="1"/>
      <c r="J34" s="2"/>
      <c r="K34" s="2"/>
      <c r="L34" s="2" t="str">
        <f>"    "&amp;VLOOKUP($D34,'[1]Post-Java'!$A$2:$B$19,2,FALSE)&amp;" "&amp;$C34&amp;" = "&amp;ROW()-10 &amp; " " &amp;IF(AND(OR($C34 = "id", RIGHT($C34, 3)="_id"), $D34="BIGINT"),"[jstype=JS_STRING]","")&amp;";"</f>
        <v xml:space="preserve">    int32 headquarter = 24 ;</v>
      </c>
      <c r="M34" s="2"/>
    </row>
    <row r="35" spans="1:13" x14ac:dyDescent="0.2">
      <c r="A35" s="5">
        <v>25</v>
      </c>
      <c r="B35" s="23" t="s">
        <v>122</v>
      </c>
      <c r="C35" s="22" t="s">
        <v>123</v>
      </c>
      <c r="D35" s="9" t="s">
        <v>40</v>
      </c>
      <c r="E35" s="8"/>
      <c r="F35" s="8"/>
      <c r="G35" s="9"/>
      <c r="H35" s="24" t="str">
        <f t="shared" si="0"/>
        <v xml:space="preserve">    fiscal_code TEXT,</v>
      </c>
      <c r="I35" s="1"/>
      <c r="J35" s="2"/>
      <c r="K35" s="2"/>
      <c r="L35" s="2" t="str">
        <f>"    "&amp;VLOOKUP($D35,'[1]Post-Java'!$A$2:$B$19,2,FALSE)&amp;" "&amp;$C35&amp;" = "&amp;ROW()-10 &amp; " " &amp;IF(AND(OR($C35 = "id", RIGHT($C35, 3)="_id"), $D35="BIGINT"),"[jstype=JS_STRING]","")&amp;";"</f>
        <v xml:space="preserve">    string fiscal_code = 25 ;</v>
      </c>
      <c r="M35" s="2"/>
    </row>
    <row r="36" spans="1:13" x14ac:dyDescent="0.2">
      <c r="A36" s="5">
        <v>26</v>
      </c>
      <c r="B36" s="23" t="s">
        <v>124</v>
      </c>
      <c r="C36" s="22" t="s">
        <v>125</v>
      </c>
      <c r="D36" s="9" t="s">
        <v>40</v>
      </c>
      <c r="E36" s="8"/>
      <c r="F36" s="8"/>
      <c r="G36" s="9"/>
      <c r="H36" s="24" t="str">
        <f t="shared" si="0"/>
        <v xml:space="preserve">    registration_no TEXT,</v>
      </c>
      <c r="I36" s="1"/>
      <c r="J36" s="2"/>
      <c r="K36" s="2"/>
      <c r="L36" s="2" t="str">
        <f>"    "&amp;VLOOKUP($D36,'[1]Post-Java'!$A$2:$B$19,2,FALSE)&amp;" "&amp;$C36&amp;" = "&amp;ROW()-10 &amp; " " &amp;IF(AND(OR($C36 = "id", RIGHT($C36, 3)="_id"), $D36="BIGINT"),"[jstype=JS_STRING]","")&amp;";"</f>
        <v xml:space="preserve">    string registration_no = 26 ;</v>
      </c>
      <c r="M36" s="2"/>
    </row>
    <row r="37" spans="1:13" x14ac:dyDescent="0.2">
      <c r="A37" s="5">
        <v>27</v>
      </c>
      <c r="B37" s="23" t="s">
        <v>126</v>
      </c>
      <c r="C37" s="22" t="s">
        <v>127</v>
      </c>
      <c r="D37" s="9" t="s">
        <v>40</v>
      </c>
      <c r="E37" s="8"/>
      <c r="F37" s="8"/>
      <c r="G37" s="9"/>
      <c r="H37" s="24" t="str">
        <f t="shared" si="0"/>
        <v xml:space="preserve">    tax_code TEXT,</v>
      </c>
      <c r="I37" s="1"/>
      <c r="J37" s="2"/>
      <c r="K37" s="2"/>
      <c r="L37" s="2" t="str">
        <f>"    "&amp;VLOOKUP($D37,'[1]Post-Java'!$A$2:$B$19,2,FALSE)&amp;" "&amp;$C37&amp;" = "&amp;ROW()-10 &amp; " " &amp;IF(AND(OR($C37 = "id", RIGHT($C37, 3)="_id"), $D37="BIGINT"),"[jstype=JS_STRING]","")&amp;";"</f>
        <v xml:space="preserve">    string tax_code = 27 ;</v>
      </c>
      <c r="M37" s="2"/>
    </row>
    <row r="38" spans="1:13" x14ac:dyDescent="0.2">
      <c r="A38" s="5">
        <v>28</v>
      </c>
      <c r="B38" s="23" t="s">
        <v>128</v>
      </c>
      <c r="C38" s="22" t="s">
        <v>160</v>
      </c>
      <c r="D38" s="9" t="s">
        <v>38</v>
      </c>
      <c r="E38" s="8"/>
      <c r="F38" s="8"/>
      <c r="G38" s="9"/>
      <c r="H38" s="24" t="str">
        <f t="shared" si="0"/>
        <v xml:space="preserve">    anniversary_date BIGINT,</v>
      </c>
      <c r="I38" s="1"/>
      <c r="J38" s="2"/>
      <c r="K38" s="2"/>
      <c r="L38" s="2" t="str">
        <f>"    "&amp;VLOOKUP($D38,'[1]Post-Java'!$A$2:$B$19,2,FALSE)&amp;" "&amp;$C38&amp;" = "&amp;ROW()-10 &amp; " " &amp;IF(AND(OR($C38 = "id", RIGHT($C38, 3)="_id"), $D38="BIGINT"),"[jstype=JS_STRING]","")&amp;";"</f>
        <v xml:space="preserve">    int64 anniversary_date = 28 ;</v>
      </c>
      <c r="M38" s="2"/>
    </row>
    <row r="39" spans="1:13" x14ac:dyDescent="0.2">
      <c r="A39" s="5">
        <v>29</v>
      </c>
      <c r="B39" s="23" t="s">
        <v>129</v>
      </c>
      <c r="C39" s="22" t="s">
        <v>130</v>
      </c>
      <c r="D39" s="9" t="s">
        <v>38</v>
      </c>
      <c r="E39" s="8"/>
      <c r="F39" s="8"/>
      <c r="G39" s="9" t="s">
        <v>162</v>
      </c>
      <c r="H39" s="24" t="str">
        <f t="shared" si="0"/>
        <v xml:space="preserve">    am_start BIGINT,</v>
      </c>
      <c r="I39" s="1"/>
      <c r="J39" s="2"/>
      <c r="K39" s="2"/>
      <c r="L39" s="2" t="str">
        <f>"    "&amp;VLOOKUP($D39,'[1]Post-Java'!$A$2:$B$19,2,FALSE)&amp;" "&amp;$C39&amp;" = "&amp;ROW()-10 &amp; " " &amp;IF(AND(OR($C39 = "id", RIGHT($C39, 3)="_id"), $D39="BIGINT"),"[jstype=JS_STRING]","")&amp;";"</f>
        <v xml:space="preserve">    int64 am_start = 29 ;</v>
      </c>
      <c r="M39" s="2"/>
    </row>
    <row r="40" spans="1:13" x14ac:dyDescent="0.2">
      <c r="A40" s="5">
        <v>30</v>
      </c>
      <c r="B40" s="23" t="s">
        <v>129</v>
      </c>
      <c r="C40" s="22" t="s">
        <v>131</v>
      </c>
      <c r="D40" s="9" t="s">
        <v>38</v>
      </c>
      <c r="E40" s="8"/>
      <c r="F40" s="8"/>
      <c r="G40" s="9" t="s">
        <v>162</v>
      </c>
      <c r="H40" s="24" t="str">
        <f t="shared" si="0"/>
        <v xml:space="preserve">    am_end BIGINT,</v>
      </c>
      <c r="I40" s="1"/>
      <c r="J40" s="2"/>
      <c r="K40" s="2"/>
      <c r="L40" s="2" t="str">
        <f>"    "&amp;VLOOKUP($D40,'[1]Post-Java'!$A$2:$B$19,2,FALSE)&amp;" "&amp;$C40&amp;" = "&amp;ROW()-10 &amp; " " &amp;IF(AND(OR($C40 = "id", RIGHT($C40, 3)="_id"), $D40="BIGINT"),"[jstype=JS_STRING]","")&amp;";"</f>
        <v xml:space="preserve">    int64 am_end = 30 ;</v>
      </c>
      <c r="M40" s="2"/>
    </row>
    <row r="41" spans="1:13" x14ac:dyDescent="0.2">
      <c r="A41" s="5">
        <v>31</v>
      </c>
      <c r="B41" s="23" t="s">
        <v>129</v>
      </c>
      <c r="C41" s="22" t="s">
        <v>132</v>
      </c>
      <c r="D41" s="9" t="s">
        <v>38</v>
      </c>
      <c r="E41" s="8"/>
      <c r="F41" s="8"/>
      <c r="G41" s="9" t="s">
        <v>162</v>
      </c>
      <c r="H41" s="24" t="str">
        <f t="shared" si="0"/>
        <v xml:space="preserve">    pm_start BIGINT,</v>
      </c>
      <c r="I41" s="1"/>
      <c r="J41" s="2"/>
      <c r="K41" s="2"/>
      <c r="L41" s="2" t="str">
        <f>"    "&amp;VLOOKUP($D41,'[1]Post-Java'!$A$2:$B$19,2,FALSE)&amp;" "&amp;$C41&amp;" = "&amp;ROW()-10 &amp; " " &amp;IF(AND(OR($C41 = "id", RIGHT($C41, 3)="_id"), $D41="BIGINT"),"[jstype=JS_STRING]","")&amp;";"</f>
        <v xml:space="preserve">    int64 pm_start = 31 ;</v>
      </c>
      <c r="M41" s="2"/>
    </row>
    <row r="42" spans="1:13" x14ac:dyDescent="0.2">
      <c r="A42" s="5">
        <v>32</v>
      </c>
      <c r="B42" s="23" t="s">
        <v>129</v>
      </c>
      <c r="C42" s="22" t="s">
        <v>133</v>
      </c>
      <c r="D42" s="9" t="s">
        <v>38</v>
      </c>
      <c r="E42" s="8"/>
      <c r="F42" s="8"/>
      <c r="G42" s="9" t="s">
        <v>162</v>
      </c>
      <c r="H42" s="24" t="str">
        <f t="shared" si="0"/>
        <v xml:space="preserve">    pm_end BIGINT,</v>
      </c>
      <c r="I42" s="1"/>
      <c r="J42" s="2"/>
      <c r="K42" s="2"/>
      <c r="L42" s="2" t="str">
        <f>"    "&amp;VLOOKUP($D42,'[1]Post-Java'!$A$2:$B$19,2,FALSE)&amp;" "&amp;$C42&amp;" = "&amp;ROW()-10 &amp; " " &amp;IF(AND(OR($C42 = "id", RIGHT($C42, 3)="_id"), $D42="BIGINT"),"[jstype=JS_STRING]","")&amp;";"</f>
        <v xml:space="preserve">    int64 pm_end = 32 ;</v>
      </c>
      <c r="M42" s="2"/>
    </row>
    <row r="43" spans="1:13" x14ac:dyDescent="0.2">
      <c r="A43" s="5">
        <v>33</v>
      </c>
      <c r="B43" s="23" t="s">
        <v>134</v>
      </c>
      <c r="C43" s="22" t="s">
        <v>135</v>
      </c>
      <c r="D43" s="9" t="s">
        <v>38</v>
      </c>
      <c r="E43" s="8"/>
      <c r="F43" s="8"/>
      <c r="G43" s="9" t="s">
        <v>162</v>
      </c>
      <c r="H43" s="24" t="str">
        <f t="shared" si="0"/>
        <v xml:space="preserve">    work_hour BIGINT,</v>
      </c>
      <c r="I43" s="1"/>
      <c r="J43" s="2"/>
      <c r="K43" s="2"/>
      <c r="L43" s="2" t="str">
        <f>"    "&amp;VLOOKUP($D43,'[1]Post-Java'!$A$2:$B$19,2,FALSE)&amp;" "&amp;$C43&amp;" = "&amp;ROW()-10 &amp; " " &amp;IF(AND(OR($C43 = "id", RIGHT($C43, 3)="_id"), $D43="BIGINT"),"[jstype=JS_STRING]","")&amp;";"</f>
        <v xml:space="preserve">    int64 work_hour = 33 ;</v>
      </c>
      <c r="M43" s="2"/>
    </row>
    <row r="44" spans="1:13" x14ac:dyDescent="0.2">
      <c r="A44" s="5">
        <v>34</v>
      </c>
      <c r="B44" s="23" t="s">
        <v>136</v>
      </c>
      <c r="C44" s="22" t="s">
        <v>137</v>
      </c>
      <c r="D44" s="9" t="s">
        <v>39</v>
      </c>
      <c r="E44" s="8"/>
      <c r="F44" s="8"/>
      <c r="G44" s="9" t="s">
        <v>162</v>
      </c>
      <c r="H44" s="24" t="str">
        <f t="shared" si="0"/>
        <v xml:space="preserve">    break_time INTEGER,</v>
      </c>
      <c r="I44" s="1"/>
      <c r="J44" s="2"/>
      <c r="K44" s="2"/>
      <c r="L44" s="2" t="str">
        <f>"    "&amp;VLOOKUP($D44,'[1]Post-Java'!$A$2:$B$19,2,FALSE)&amp;" "&amp;$C44&amp;" = "&amp;ROW()-10 &amp; " " &amp;IF(AND(OR($C44 = "id", RIGHT($C44, 3)="_id"), $D44="BIGINT"),"[jstype=JS_STRING]","")&amp;";"</f>
        <v xml:space="preserve">    int32 break_time = 34 ;</v>
      </c>
      <c r="M44" s="2"/>
    </row>
    <row r="45" spans="1:13" x14ac:dyDescent="0.2">
      <c r="A45" s="5">
        <v>35</v>
      </c>
      <c r="B45" s="23" t="s">
        <v>138</v>
      </c>
      <c r="C45" s="22" t="s">
        <v>139</v>
      </c>
      <c r="D45" s="9" t="s">
        <v>40</v>
      </c>
      <c r="E45" s="8"/>
      <c r="F45" s="8"/>
      <c r="G45" s="9"/>
      <c r="H45" s="24" t="str">
        <f t="shared" si="0"/>
        <v xml:space="preserve">    representative TEXT,</v>
      </c>
      <c r="I45" s="1"/>
      <c r="J45" s="2"/>
      <c r="K45" s="2"/>
      <c r="L45" s="2" t="str">
        <f>"    "&amp;VLOOKUP($D45,'[1]Post-Java'!$A$2:$B$19,2,FALSE)&amp;" "&amp;$C45&amp;" = "&amp;ROW()-10 &amp; " " &amp;IF(AND(OR($C45 = "id", RIGHT($C45, 3)="_id"), $D45="BIGINT"),"[jstype=JS_STRING]","")&amp;";"</f>
        <v xml:space="preserve">    string representative = 35 ;</v>
      </c>
      <c r="M45" s="2"/>
    </row>
    <row r="46" spans="1:13" x14ac:dyDescent="0.2">
      <c r="A46" s="5">
        <v>36</v>
      </c>
      <c r="B46" s="23" t="s">
        <v>140</v>
      </c>
      <c r="C46" s="22" t="s">
        <v>141</v>
      </c>
      <c r="D46" s="9" t="s">
        <v>40</v>
      </c>
      <c r="E46" s="8"/>
      <c r="F46" s="8"/>
      <c r="G46" s="9"/>
      <c r="H46" s="24" t="str">
        <f t="shared" si="0"/>
        <v xml:space="preserve">    representative_title TEXT,</v>
      </c>
      <c r="I46" s="1"/>
      <c r="J46" s="2"/>
      <c r="K46" s="2"/>
      <c r="L46" s="2" t="str">
        <f>"    "&amp;VLOOKUP($D46,'[1]Post-Java'!$A$2:$B$19,2,FALSE)&amp;" "&amp;$C46&amp;" = "&amp;ROW()-10 &amp; " " &amp;IF(AND(OR($C46 = "id", RIGHT($C46, 3)="_id"), $D46="BIGINT"),"[jstype=JS_STRING]","")&amp;";"</f>
        <v xml:space="preserve">    string representative_title = 36 ;</v>
      </c>
      <c r="M46" s="2"/>
    </row>
    <row r="47" spans="1:13" x14ac:dyDescent="0.2">
      <c r="A47" s="5">
        <v>37</v>
      </c>
      <c r="B47" s="23" t="s">
        <v>142</v>
      </c>
      <c r="C47" s="22" t="s">
        <v>143</v>
      </c>
      <c r="D47" s="9" t="s">
        <v>40</v>
      </c>
      <c r="E47" s="8"/>
      <c r="F47" s="8"/>
      <c r="G47" s="9"/>
      <c r="H47" s="24" t="str">
        <f t="shared" si="0"/>
        <v xml:space="preserve">    ext_database TEXT,</v>
      </c>
      <c r="I47" s="1"/>
      <c r="J47" s="2"/>
      <c r="K47" s="2"/>
      <c r="L47" s="2" t="str">
        <f>"    "&amp;VLOOKUP($D47,'[1]Post-Java'!$A$2:$B$19,2,FALSE)&amp;" "&amp;$C47&amp;" = "&amp;ROW()-10 &amp; " " &amp;IF(AND(OR($C47 = "id", RIGHT($C47, 3)="_id"), $D47="BIGINT"),"[jstype=JS_STRING]","")&amp;";"</f>
        <v xml:space="preserve">    string ext_database = 37 ;</v>
      </c>
      <c r="M47" s="2"/>
    </row>
    <row r="48" spans="1:13" x14ac:dyDescent="0.2">
      <c r="A48" s="5">
        <v>38</v>
      </c>
      <c r="B48" s="23" t="s">
        <v>144</v>
      </c>
      <c r="C48" s="22" t="s">
        <v>145</v>
      </c>
      <c r="D48" s="9" t="s">
        <v>38</v>
      </c>
      <c r="E48" s="8"/>
      <c r="F48" s="8"/>
      <c r="G48" s="9" t="s">
        <v>161</v>
      </c>
      <c r="H48" s="24" t="str">
        <f t="shared" si="0"/>
        <v xml:space="preserve">    country_id BIGINT,</v>
      </c>
      <c r="I48" s="1"/>
      <c r="J48" s="2"/>
      <c r="K48" s="2"/>
      <c r="L48" s="2" t="str">
        <f>"    "&amp;VLOOKUP($D48,'[1]Post-Java'!$A$2:$B$19,2,FALSE)&amp;" "&amp;$C48&amp;" = "&amp;ROW()-10 &amp; " " &amp;IF(AND(OR($C48 = "id", RIGHT($C48, 3)="_id"), $D48="BIGINT"),"[jstype=JS_STRING]","")&amp;";"</f>
        <v xml:space="preserve">    int64 country_id = 38 [jstype=JS_STRING];</v>
      </c>
      <c r="M48" s="2"/>
    </row>
    <row r="49" spans="1:13" x14ac:dyDescent="0.2">
      <c r="A49" s="5">
        <v>39</v>
      </c>
      <c r="B49" s="23" t="s">
        <v>146</v>
      </c>
      <c r="C49" s="22" t="s">
        <v>147</v>
      </c>
      <c r="D49" s="9" t="s">
        <v>38</v>
      </c>
      <c r="E49" s="8"/>
      <c r="F49" s="8"/>
      <c r="G49" s="9" t="s">
        <v>161</v>
      </c>
      <c r="H49" s="24" t="str">
        <f t="shared" si="0"/>
        <v xml:space="preserve">    state_id BIGINT,</v>
      </c>
      <c r="I49" s="1"/>
      <c r="J49" s="2"/>
      <c r="K49" s="2"/>
      <c r="L49" s="2" t="str">
        <f>"    "&amp;VLOOKUP($D49,'[1]Post-Java'!$A$2:$B$19,2,FALSE)&amp;" "&amp;$C49&amp;" = "&amp;ROW()-10 &amp; " " &amp;IF(AND(OR($C49 = "id", RIGHT($C49, 3)="_id"), $D49="BIGINT"),"[jstype=JS_STRING]","")&amp;";"</f>
        <v xml:space="preserve">    int64 state_id = 39 [jstype=JS_STRING];</v>
      </c>
      <c r="M49" s="2"/>
    </row>
    <row r="50" spans="1:13" x14ac:dyDescent="0.2">
      <c r="A50" s="5">
        <v>40</v>
      </c>
      <c r="B50" s="23" t="s">
        <v>148</v>
      </c>
      <c r="C50" s="22" t="s">
        <v>149</v>
      </c>
      <c r="D50" s="9" t="s">
        <v>38</v>
      </c>
      <c r="E50" s="8"/>
      <c r="F50" s="8"/>
      <c r="G50" s="9" t="s">
        <v>161</v>
      </c>
      <c r="H50" s="24" t="str">
        <f t="shared" si="0"/>
        <v xml:space="preserve">    province_id BIGINT,</v>
      </c>
      <c r="I50" s="1"/>
      <c r="J50" s="2"/>
      <c r="K50" s="2"/>
      <c r="L50" s="2" t="str">
        <f>"    "&amp;VLOOKUP($D50,'[1]Post-Java'!$A$2:$B$19,2,FALSE)&amp;" "&amp;$C50&amp;" = "&amp;ROW()-10 &amp; " " &amp;IF(AND(OR($C50 = "id", RIGHT($C50, 3)="_id"), $D50="BIGINT"),"[jstype=JS_STRING]","")&amp;";"</f>
        <v xml:space="preserve">    int64 province_id = 40 [jstype=JS_STRING];</v>
      </c>
      <c r="M50" s="2"/>
    </row>
    <row r="51" spans="1:13" x14ac:dyDescent="0.2">
      <c r="A51" s="5">
        <v>41</v>
      </c>
      <c r="B51" s="23" t="s">
        <v>152</v>
      </c>
      <c r="C51" s="22" t="s">
        <v>150</v>
      </c>
      <c r="D51" s="9" t="s">
        <v>38</v>
      </c>
      <c r="E51" s="8"/>
      <c r="F51" s="8"/>
      <c r="G51" s="9" t="s">
        <v>161</v>
      </c>
      <c r="H51" s="24" t="str">
        <f t="shared" si="0"/>
        <v xml:space="preserve">    district_id BIGINT,</v>
      </c>
      <c r="I51" s="1"/>
      <c r="J51" s="2"/>
      <c r="K51" s="2"/>
      <c r="L51" s="2" t="str">
        <f>"    "&amp;VLOOKUP($D51,'[1]Post-Java'!$A$2:$B$19,2,FALSE)&amp;" "&amp;$C51&amp;" = "&amp;ROW()-10 &amp; " " &amp;IF(AND(OR($C51 = "id", RIGHT($C51, 3)="_id"), $D51="BIGINT"),"[jstype=JS_STRING]","")&amp;";"</f>
        <v xml:space="preserve">    int64 district_id = 41 [jstype=JS_STRING];</v>
      </c>
      <c r="M51" s="2"/>
    </row>
    <row r="52" spans="1:13" x14ac:dyDescent="0.2">
      <c r="A52" s="5">
        <v>42</v>
      </c>
      <c r="B52" s="23" t="s">
        <v>153</v>
      </c>
      <c r="C52" s="22" t="s">
        <v>151</v>
      </c>
      <c r="D52" s="9" t="s">
        <v>38</v>
      </c>
      <c r="E52" s="8"/>
      <c r="F52" s="8"/>
      <c r="G52" s="9" t="s">
        <v>161</v>
      </c>
      <c r="H52" s="24" t="str">
        <f t="shared" si="0"/>
        <v xml:space="preserve">    ward_id BIGINT,</v>
      </c>
      <c r="I52" s="1"/>
      <c r="J52" s="2"/>
      <c r="K52" s="2"/>
      <c r="L52" s="2" t="str">
        <f>"    "&amp;VLOOKUP($D52,'[1]Post-Java'!$A$2:$B$19,2,FALSE)&amp;" "&amp;$C52&amp;" = "&amp;ROW()-10 &amp; " " &amp;IF(AND(OR($C52 = "id", RIGHT($C52, 3)="_id"), $D52="BIGINT"),"[jstype=JS_STRING]","")&amp;";"</f>
        <v xml:space="preserve">    int64 ward_id = 42 [jstype=JS_STRING];</v>
      </c>
      <c r="M52" s="2"/>
    </row>
    <row r="53" spans="1:13" x14ac:dyDescent="0.2">
      <c r="A53" s="5">
        <v>43</v>
      </c>
      <c r="B53" s="23" t="s">
        <v>158</v>
      </c>
      <c r="C53" s="22" t="s">
        <v>154</v>
      </c>
      <c r="D53" s="9" t="s">
        <v>40</v>
      </c>
      <c r="E53" s="8"/>
      <c r="F53" s="8"/>
      <c r="G53" s="9"/>
      <c r="H53" s="24" t="str">
        <f t="shared" si="0"/>
        <v xml:space="preserve">    code_prefix TEXT,</v>
      </c>
      <c r="I53" s="1"/>
      <c r="J53" s="2"/>
      <c r="K53" s="2"/>
      <c r="L53" s="2" t="str">
        <f>"    "&amp;VLOOKUP($D53,'[1]Post-Java'!$A$2:$B$19,2,FALSE)&amp;" "&amp;$C53&amp;" = "&amp;ROW()-10 &amp; " " &amp;IF(AND(OR($C53 = "id", RIGHT($C53, 3)="_id"), $D53="BIGINT"),"[jstype=JS_STRING]","")&amp;";"</f>
        <v xml:space="preserve">    string code_prefix = 43 ;</v>
      </c>
      <c r="M53" s="2"/>
    </row>
    <row r="54" spans="1:13" x14ac:dyDescent="0.2">
      <c r="A54" s="5">
        <v>44</v>
      </c>
      <c r="B54" s="23" t="s">
        <v>159</v>
      </c>
      <c r="C54" s="22" t="s">
        <v>155</v>
      </c>
      <c r="D54" s="9" t="s">
        <v>40</v>
      </c>
      <c r="E54" s="8"/>
      <c r="F54" s="8"/>
      <c r="G54" s="9"/>
      <c r="H54" s="24" t="str">
        <f t="shared" si="0"/>
        <v xml:space="preserve">    code_suffix TEXT,</v>
      </c>
      <c r="I54" s="1"/>
      <c r="J54" s="2"/>
      <c r="K54" s="2"/>
      <c r="L54" s="2" t="str">
        <f>"    "&amp;VLOOKUP($D54,'[1]Post-Java'!$A$2:$B$19,2,FALSE)&amp;" "&amp;$C54&amp;" = "&amp;ROW()-10 &amp; " " &amp;IF(AND(OR($C54 = "id", RIGHT($C54, 3)="_id"), $D54="BIGINT"),"[jstype=JS_STRING]","")&amp;";"</f>
        <v xml:space="preserve">    string code_suffix = 44 ;</v>
      </c>
      <c r="M54" s="2"/>
    </row>
    <row r="55" spans="1:13" x14ac:dyDescent="0.2">
      <c r="A55" s="5">
        <v>45</v>
      </c>
      <c r="B55" s="23" t="s">
        <v>157</v>
      </c>
      <c r="C55" s="22" t="s">
        <v>156</v>
      </c>
      <c r="D55" s="9" t="s">
        <v>39</v>
      </c>
      <c r="E55" s="8"/>
      <c r="F55" s="8"/>
      <c r="G55" s="9"/>
      <c r="H55" s="24" t="str">
        <f t="shared" si="0"/>
        <v xml:space="preserve">    org_type INTEGER,</v>
      </c>
      <c r="I55" s="1"/>
      <c r="J55" s="2"/>
      <c r="K55" s="2"/>
      <c r="L55" s="2" t="str">
        <f>"    "&amp;VLOOKUP($D55,'[1]Post-Java'!$A$2:$B$19,2,FALSE)&amp;" "&amp;$C55&amp;" = "&amp;ROW()-10 &amp; " " &amp;IF(AND(OR($C55 = "id", RIGHT($C55, 3)="_id"), $D55="BIGINT"),"[jstype=JS_STRING]","")&amp;";"</f>
        <v xml:space="preserve">    int32 org_type = 45 ;</v>
      </c>
      <c r="M55" s="2"/>
    </row>
    <row r="56" spans="1:13" x14ac:dyDescent="0.2">
      <c r="A56" s="5">
        <v>46</v>
      </c>
      <c r="B56" s="23" t="s">
        <v>118</v>
      </c>
      <c r="C56" s="22" t="s">
        <v>117</v>
      </c>
      <c r="D56" s="9" t="s">
        <v>38</v>
      </c>
      <c r="E56" s="8"/>
      <c r="F56" s="8"/>
      <c r="G56" s="9"/>
      <c r="H56" s="24" t="str">
        <f t="shared" si="0"/>
        <v xml:space="preserve">    parent_id BIGINT,</v>
      </c>
      <c r="I56" s="1"/>
      <c r="J56" s="2"/>
      <c r="K56" s="2"/>
      <c r="L56" s="2" t="str">
        <f>"    "&amp;VLOOKUP($D56,'[1]Post-Java'!$A$2:$B$19,2,FALSE)&amp;" "&amp;$C56&amp;" = "&amp;ROW()-10 &amp; " " &amp;IF(AND(OR($C56 = "id", RIGHT($C56, 3)="_id"), $D56="BIGINT"),"[jstype=JS_STRING]","")&amp;";"</f>
        <v xml:space="preserve">    int64 parent_id = 46 [jstype=JS_STRING];</v>
      </c>
      <c r="M56" s="2"/>
    </row>
    <row r="57" spans="1:13" x14ac:dyDescent="0.2">
      <c r="A57" s="5">
        <v>47</v>
      </c>
      <c r="B57" s="6" t="s">
        <v>35</v>
      </c>
      <c r="C57" s="7" t="s">
        <v>34</v>
      </c>
      <c r="D57" s="9" t="s">
        <v>39</v>
      </c>
      <c r="E57" s="8"/>
      <c r="F57" s="8">
        <v>1</v>
      </c>
      <c r="G57" s="9"/>
      <c r="H57" s="24" t="str">
        <f t="shared" si="0"/>
        <v xml:space="preserve">    sort INTEGER DEFAULT 1,</v>
      </c>
      <c r="I57" s="1"/>
      <c r="J57" s="2"/>
      <c r="K57" s="2"/>
      <c r="L57" s="2" t="str">
        <f>"    "&amp;VLOOKUP($D57,'[1]Post-Java'!$A$2:$B$19,2,FALSE)&amp;" "&amp;$C57&amp;" = "&amp;ROW()-10 &amp; " " &amp;IF(AND(OR($C57 = "id", RIGHT($C57, 3)="_id"), $D57="BIGINT"),"[jstype=JS_STRING]","")&amp;";"</f>
        <v xml:space="preserve">    int32 sort = 47 ;</v>
      </c>
      <c r="M57" s="2"/>
    </row>
    <row r="58" spans="1:13" x14ac:dyDescent="0.2">
      <c r="A58" s="5">
        <v>48</v>
      </c>
      <c r="B58" s="6" t="s">
        <v>12</v>
      </c>
      <c r="C58" s="7" t="s">
        <v>13</v>
      </c>
      <c r="D58" s="9" t="s">
        <v>41</v>
      </c>
      <c r="E58" s="8"/>
      <c r="F58" s="15" t="s">
        <v>37</v>
      </c>
      <c r="G58" s="9" t="s">
        <v>36</v>
      </c>
      <c r="H58" s="24" t="str">
        <f t="shared" si="0"/>
        <v xml:space="preserve">    disabled BOOLEAN DEFAULT false,</v>
      </c>
      <c r="I58" s="1"/>
      <c r="J58" s="2"/>
      <c r="K58" s="2"/>
      <c r="L58" s="2" t="str">
        <f>"    "&amp;VLOOKUP($D58,'[1]Post-Java'!$A$2:$B$19,2,FALSE)&amp;" "&amp;$C58&amp;" = "&amp;ROW()-10 &amp; " " &amp;IF(AND(OR($C58 = "id", RIGHT($C58, 3)="_id"), $D58="BIGINT"),"[jstype=JS_STRING]","")&amp;";"</f>
        <v xml:space="preserve">    bool disabled = 48 ;</v>
      </c>
      <c r="M58" s="2"/>
    </row>
    <row r="59" spans="1:13" x14ac:dyDescent="0.2">
      <c r="A59" s="5">
        <v>49</v>
      </c>
      <c r="B59" s="6" t="s">
        <v>29</v>
      </c>
      <c r="C59" s="7" t="s">
        <v>14</v>
      </c>
      <c r="D59" s="9" t="s">
        <v>38</v>
      </c>
      <c r="E59" s="8"/>
      <c r="F59" s="8"/>
      <c r="G59" s="9"/>
      <c r="H59" s="24" t="str">
        <f t="shared" si="0"/>
        <v xml:space="preserve">    created_by BIGINT,</v>
      </c>
      <c r="I59" s="1"/>
      <c r="J59" s="2"/>
      <c r="K59" s="2"/>
      <c r="L59" s="2" t="str">
        <f>"    "&amp;VLOOKUP($D59,'[1]Post-Java'!$A$2:$B$19,2,FALSE)&amp;" "&amp;$C59&amp;" = "&amp;ROW()-10 &amp; " " &amp;IF(AND(OR($C59 = "id", RIGHT($C59, 3)="_id"), $D59="BIGINT"),"[jstype=JS_STRING]","")&amp;";"</f>
        <v xml:space="preserve">    int64 created_by = 49 ;</v>
      </c>
      <c r="M59" s="2"/>
    </row>
    <row r="60" spans="1:13" x14ac:dyDescent="0.2">
      <c r="A60" s="5">
        <v>50</v>
      </c>
      <c r="B60" s="6" t="s">
        <v>15</v>
      </c>
      <c r="C60" s="7" t="s">
        <v>48</v>
      </c>
      <c r="D60" s="9" t="s">
        <v>38</v>
      </c>
      <c r="E60" s="8"/>
      <c r="F60" s="8" t="s">
        <v>84</v>
      </c>
      <c r="G60" s="9"/>
      <c r="H60" s="24" t="str">
        <f t="shared" si="0"/>
        <v xml:space="preserve">    created_at BIGINT DEFAULT date_generator(),</v>
      </c>
      <c r="I60" s="1"/>
      <c r="J60" s="2"/>
      <c r="K60" s="2"/>
      <c r="L60" s="2" t="str">
        <f>"    "&amp;VLOOKUP($D60,'[1]Post-Java'!$A$2:$B$19,2,FALSE)&amp;" "&amp;$C60&amp;" = "&amp;ROW()-10 &amp; " " &amp;IF(AND(OR($C60 = "id", RIGHT($C60, 3)="_id"), $D60="BIGINT"),"[jstype=JS_STRING]","")&amp;";"</f>
        <v xml:space="preserve">    int64 created_at = 50 ;</v>
      </c>
      <c r="M60" s="2"/>
    </row>
    <row r="61" spans="1:13" x14ac:dyDescent="0.2">
      <c r="A61" s="5">
        <v>51</v>
      </c>
      <c r="B61" s="6" t="s">
        <v>30</v>
      </c>
      <c r="C61" s="7" t="s">
        <v>16</v>
      </c>
      <c r="D61" s="9" t="s">
        <v>38</v>
      </c>
      <c r="E61" s="8"/>
      <c r="F61" s="8"/>
      <c r="G61" s="9"/>
      <c r="H61" s="24" t="str">
        <f t="shared" si="0"/>
        <v xml:space="preserve">    updated_by BIGINT,</v>
      </c>
      <c r="I61" s="1"/>
      <c r="J61" s="2"/>
      <c r="K61" s="2"/>
      <c r="L61" s="2" t="str">
        <f>"    "&amp;VLOOKUP($D61,'[1]Post-Java'!$A$2:$B$19,2,FALSE)&amp;" "&amp;$C61&amp;" = "&amp;ROW()-10 &amp; " " &amp;IF(AND(OR($C61 = "id", RIGHT($C61, 3)="_id"), $D61="BIGINT"),"[jstype=JS_STRING]","")&amp;";"</f>
        <v xml:space="preserve">    int64 updated_by = 51 ;</v>
      </c>
      <c r="M61" s="2"/>
    </row>
    <row r="62" spans="1:13" x14ac:dyDescent="0.2">
      <c r="A62" s="5">
        <v>52</v>
      </c>
      <c r="B62" s="6" t="s">
        <v>3</v>
      </c>
      <c r="C62" s="7" t="s">
        <v>49</v>
      </c>
      <c r="D62" s="9" t="s">
        <v>38</v>
      </c>
      <c r="E62" s="8"/>
      <c r="F62" s="8" t="s">
        <v>84</v>
      </c>
      <c r="G62" s="9"/>
      <c r="H62" s="24" t="str">
        <f>"    " &amp; C62 &amp; " " &amp; D62 &amp; IF(E62="yes"," NOT NULL", "") &amp; IF(LEN(F62) &gt; 0," DEFAULT " &amp; F62, "") &amp; ","</f>
        <v xml:space="preserve">    updated_at BIGINT DEFAULT date_generator(),</v>
      </c>
      <c r="I62" s="1"/>
      <c r="J62" s="2"/>
      <c r="K62" s="2"/>
      <c r="L62" s="2" t="str">
        <f>"    "&amp;VLOOKUP($D62,'[1]Post-Java'!$A$2:$B$19,2,FALSE)&amp;" "&amp;$C62&amp;" = "&amp;ROW()-10 &amp; " " &amp;IF(AND(OR($C62 = "id", RIGHT($C62, 3)="_id"), $D62="BIGINT"),"[jstype=JS_STRING]","")&amp;";"</f>
        <v xml:space="preserve">    int64 updated_at = 52 ;</v>
      </c>
      <c r="M62" s="2"/>
    </row>
    <row r="63" spans="1:13" x14ac:dyDescent="0.2">
      <c r="A63" s="5">
        <v>53</v>
      </c>
      <c r="B63" s="6" t="s">
        <v>31</v>
      </c>
      <c r="C63" s="7" t="s">
        <v>17</v>
      </c>
      <c r="D63" s="9" t="s">
        <v>38</v>
      </c>
      <c r="E63" s="8"/>
      <c r="F63" s="8"/>
      <c r="G63" s="9"/>
      <c r="H63" s="24" t="str">
        <f>"    " &amp; C63 &amp; " " &amp; D63 &amp; IF(E63="yes"," NOT NULL", "") &amp; IF(LEN(F63) &gt; 0," DEFAULT " &amp; F63, "") &amp; ","</f>
        <v xml:space="preserve">    deleted_by BIGINT,</v>
      </c>
      <c r="I63" s="1"/>
      <c r="J63" s="2"/>
      <c r="K63" s="2"/>
      <c r="L63" s="2" t="str">
        <f>"    "&amp;VLOOKUP($D63,'[1]Post-Java'!$A$2:$B$19,2,FALSE)&amp;" "&amp;$C63&amp;" = "&amp;ROW()-10 &amp; " " &amp;IF(AND(OR($C63 = "id", RIGHT($C63, 3)="_id"), $D63="BIGINT"),"[jstype=JS_STRING]","")&amp;";"</f>
        <v xml:space="preserve">    int64 deleted_by = 53 ;</v>
      </c>
      <c r="M63" s="2"/>
    </row>
    <row r="64" spans="1:13" x14ac:dyDescent="0.2">
      <c r="A64" s="5">
        <v>54</v>
      </c>
      <c r="B64" s="6" t="s">
        <v>18</v>
      </c>
      <c r="C64" s="7" t="s">
        <v>50</v>
      </c>
      <c r="D64" s="9" t="s">
        <v>38</v>
      </c>
      <c r="E64" s="8"/>
      <c r="F64" s="8"/>
      <c r="G64" s="9"/>
      <c r="H64" s="24" t="str">
        <f t="shared" si="0"/>
        <v xml:space="preserve">    deleted_at BIGINT,</v>
      </c>
      <c r="I64" s="1"/>
      <c r="J64" s="2"/>
      <c r="K64" s="2"/>
      <c r="L64" s="2" t="str">
        <f>"    "&amp;VLOOKUP($D64,'[1]Post-Java'!$A$2:$B$19,2,FALSE)&amp;" "&amp;$C64&amp;" = "&amp;ROW()-10 &amp; " " &amp;IF(AND(OR($C64 = "id", RIGHT($C64, 3)="_id"), $D64="BIGINT"),"[jstype=JS_STRING]","")&amp;";"</f>
        <v xml:space="preserve">    int64 deleted_at = 54 ;</v>
      </c>
      <c r="M64" s="2"/>
    </row>
    <row r="65" spans="1:13" x14ac:dyDescent="0.2">
      <c r="A65" s="5">
        <v>55</v>
      </c>
      <c r="B65" s="6" t="s">
        <v>19</v>
      </c>
      <c r="C65" s="7" t="s">
        <v>20</v>
      </c>
      <c r="D65" s="9" t="s">
        <v>39</v>
      </c>
      <c r="E65" s="8"/>
      <c r="F65" s="8">
        <v>1</v>
      </c>
      <c r="G65" s="9"/>
      <c r="H65" s="24" t="str">
        <f t="shared" si="0"/>
        <v xml:space="preserve">    version INTEGER DEFAULT 1,</v>
      </c>
      <c r="I65" s="1"/>
      <c r="J65" s="2"/>
      <c r="K65" s="2"/>
      <c r="L65" s="2" t="str">
        <f>"    "&amp;VLOOKUP($D65,'[1]Post-Java'!$A$2:$B$19,2,FALSE)&amp;" "&amp;$C65&amp;" = "&amp;ROW()-10 &amp; " " &amp;IF(AND(OR($C65 = "id", RIGHT($C65, 3)="_id"), $D65="BIGINT"),"[jstype=JS_STRING]","")&amp;";"</f>
        <v xml:space="preserve">    int32 version = 55 ;</v>
      </c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4" t="str">
        <f>"    CONSTRAINT " &amp; IF(ISERROR(SEARCH(".",$C$8)), $C$8, MID($C$8,SEARCH(".",$C$8) + 1,(LEN($C$8)-SEARCH(".",$C$8)))) &amp; "_pk PRIMARY KEY (" &amp; $C$11 &amp; ")"</f>
        <v xml:space="preserve">    CONSTRAINT org_pk PRIMARY KEY (id)</v>
      </c>
      <c r="I66" s="1"/>
      <c r="J66" s="2"/>
      <c r="K66" s="2"/>
      <c r="L66" s="2"/>
      <c r="M66" s="2"/>
    </row>
    <row r="67" spans="1:13" x14ac:dyDescent="0.2">
      <c r="A67" s="26" t="s">
        <v>32</v>
      </c>
      <c r="B67" s="26"/>
      <c r="C67" s="26"/>
      <c r="D67" s="26"/>
      <c r="E67" s="26"/>
      <c r="F67" s="26"/>
      <c r="G67" s="26"/>
      <c r="H67" s="24" t="s">
        <v>21</v>
      </c>
      <c r="I67" s="1"/>
      <c r="J67" s="2"/>
      <c r="K67" s="2"/>
      <c r="L67" s="2" t="s">
        <v>42</v>
      </c>
      <c r="M67" s="2"/>
    </row>
    <row r="68" spans="1:13" x14ac:dyDescent="0.2">
      <c r="A68" s="10" t="s">
        <v>23</v>
      </c>
      <c r="B68" s="11" t="s">
        <v>24</v>
      </c>
      <c r="C68" s="11" t="s">
        <v>25</v>
      </c>
      <c r="D68" s="11" t="s">
        <v>22</v>
      </c>
      <c r="E68" s="11" t="s">
        <v>5</v>
      </c>
      <c r="F68" s="11" t="s">
        <v>26</v>
      </c>
      <c r="G68" s="13" t="s">
        <v>27</v>
      </c>
      <c r="L68" s="2"/>
      <c r="M68" s="2"/>
    </row>
    <row r="69" spans="1:13" x14ac:dyDescent="0.2">
      <c r="A69" s="5">
        <v>1</v>
      </c>
      <c r="B69" s="6"/>
      <c r="C69" s="7"/>
      <c r="D69" s="9"/>
      <c r="E69" s="8" t="s">
        <v>9</v>
      </c>
      <c r="F69" s="8">
        <v>1</v>
      </c>
      <c r="G69" s="9"/>
      <c r="H69" s="3" t="str">
        <f>"ALTER TABLE " &amp; $C$8 &amp; " 
ADD COLUMN " &amp; C69 &amp; " " &amp; D69 &amp; IF(E69="yes"," NOT NULL", "") &amp; IF(LEN(F69) &gt; 0," DEFAULT " &amp; F69, "") &amp; ";"</f>
        <v>ALTER TABLE org 
ADD COLUMN   NOT NULL DEFAULT 1;</v>
      </c>
      <c r="L69" s="2"/>
      <c r="M69" s="2"/>
    </row>
    <row r="70" spans="1:13" x14ac:dyDescent="0.2">
      <c r="A70" s="5">
        <v>2</v>
      </c>
      <c r="B70" s="6"/>
      <c r="C70" s="7"/>
      <c r="D70" s="9"/>
      <c r="E70" s="8"/>
      <c r="F70" s="8"/>
      <c r="G70" s="9"/>
      <c r="H70" s="3" t="str">
        <f t="shared" ref="H70:H72" si="1">"ALTER TABLE " &amp; $C$8 &amp; " 
ADD COLUMN " &amp; C70 &amp; " " &amp; D70 &amp; IF(E70="yes"," NOT NULL", "") &amp; IF(LEN(F70) &gt; 0," DEFAULT " &amp; F70, "") &amp; ";"</f>
        <v>ALTER TABLE org 
ADD COLUMN  ;</v>
      </c>
      <c r="L70" s="2"/>
      <c r="M70" s="2"/>
    </row>
    <row r="71" spans="1:13" x14ac:dyDescent="0.2">
      <c r="A71" s="5">
        <v>3</v>
      </c>
      <c r="B71" s="6"/>
      <c r="C71" s="7"/>
      <c r="D71" s="9"/>
      <c r="E71" s="8"/>
      <c r="F71" s="8"/>
      <c r="G71" s="9"/>
      <c r="H71" s="3" t="str">
        <f t="shared" si="1"/>
        <v>ALTER TABLE org 
ADD COLUMN  ;</v>
      </c>
    </row>
    <row r="72" spans="1:13" x14ac:dyDescent="0.2">
      <c r="A72" s="5">
        <v>4</v>
      </c>
      <c r="B72" s="6"/>
      <c r="C72" s="7"/>
      <c r="D72" s="9"/>
      <c r="E72" s="8"/>
      <c r="F72" s="8"/>
      <c r="G72" s="9"/>
      <c r="H72" s="3" t="str">
        <f t="shared" si="1"/>
        <v>ALTER TABLE org 
ADD COLUMN  ;</v>
      </c>
    </row>
    <row r="74" spans="1:13" x14ac:dyDescent="0.2">
      <c r="H74" s="3" t="s">
        <v>177</v>
      </c>
    </row>
    <row r="75" spans="1:13" x14ac:dyDescent="0.2">
      <c r="H75" s="3" t="s">
        <v>179</v>
      </c>
    </row>
    <row r="77" spans="1:13" x14ac:dyDescent="0.2">
      <c r="H77" s="3" t="s">
        <v>178</v>
      </c>
    </row>
    <row r="78" spans="1:13" x14ac:dyDescent="0.2">
      <c r="H78" s="3" t="s">
        <v>180</v>
      </c>
    </row>
    <row r="80" spans="1:13" x14ac:dyDescent="0.2">
      <c r="H80" s="3" t="s">
        <v>329</v>
      </c>
    </row>
    <row r="81" spans="8:8" x14ac:dyDescent="0.2">
      <c r="H81" s="3" t="s">
        <v>330</v>
      </c>
    </row>
    <row r="83" spans="8:8" x14ac:dyDescent="0.2">
      <c r="H83" s="3" t="s">
        <v>331</v>
      </c>
    </row>
    <row r="84" spans="8:8" x14ac:dyDescent="0.2">
      <c r="H84" s="3" t="s">
        <v>332</v>
      </c>
    </row>
    <row r="86" spans="8:8" x14ac:dyDescent="0.2">
      <c r="H86" s="3" t="s">
        <v>333</v>
      </c>
    </row>
    <row r="87" spans="8:8" x14ac:dyDescent="0.2">
      <c r="H87" s="3" t="s">
        <v>334</v>
      </c>
    </row>
    <row r="90" spans="8:8" ht="17" x14ac:dyDescent="0.2">
      <c r="H90" s="21" t="s">
        <v>51</v>
      </c>
    </row>
    <row r="91" spans="8:8" x14ac:dyDescent="0.2">
      <c r="H91" s="3" t="s">
        <v>52</v>
      </c>
    </row>
    <row r="92" spans="8:8" x14ac:dyDescent="0.2">
      <c r="H92" s="3" t="s">
        <v>53</v>
      </c>
    </row>
    <row r="94" spans="8:8" x14ac:dyDescent="0.2">
      <c r="H94" s="3" t="s">
        <v>54</v>
      </c>
    </row>
    <row r="95" spans="8:8" x14ac:dyDescent="0.2">
      <c r="H95" s="3" t="s">
        <v>55</v>
      </c>
    </row>
  </sheetData>
  <mergeCells count="7">
    <mergeCell ref="A67:G6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19.33203125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38.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filesystem 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62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61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filesystem;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filesystem</v>
      </c>
      <c r="I9" s="1"/>
      <c r="J9" s="2"/>
      <c r="K9" s="2"/>
      <c r="L9" s="2" t="str">
        <f>"message " &amp; PROPER(LEFT($C$8)) &amp; MID(SUBSTITUTE(PROPER($C$8),"_",""),2,LEN($C$8)) &amp; " {"</f>
        <v>message Filesystem {</v>
      </c>
      <c r="M9" s="2"/>
      <c r="Q9" s="17" t="str">
        <f>"class " &amp;  PROPER(LEFT($C$8)) &amp; MID(SUBSTITUTE(PROPER($C$8),"_",""),2,LEN($C$8))  &amp; " extends Model {"</f>
        <v>class Filesystem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'filesystem';</v>
      </c>
      <c r="R11" s="18"/>
    </row>
    <row r="12" spans="1:18" x14ac:dyDescent="0.2">
      <c r="A12" s="5">
        <v>2</v>
      </c>
      <c r="B12" s="23" t="s">
        <v>47</v>
      </c>
      <c r="C12" s="22" t="s">
        <v>64</v>
      </c>
      <c r="D12" s="9" t="s">
        <v>38</v>
      </c>
      <c r="E12" s="8"/>
      <c r="F12" s="8"/>
      <c r="G12" s="9"/>
      <c r="H12" s="1" t="str">
        <f t="shared" ref="H12:H28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65</v>
      </c>
      <c r="C13" s="22" t="s">
        <v>66</v>
      </c>
      <c r="D13" s="9" t="s">
        <v>38</v>
      </c>
      <c r="E13" s="8"/>
      <c r="F13" s="8"/>
      <c r="G13" s="9"/>
      <c r="H13" s="1" t="str">
        <f t="shared" si="0"/>
        <v xml:space="preserve">    branch_id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branch_id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67</v>
      </c>
      <c r="C14" s="22" t="s">
        <v>68</v>
      </c>
      <c r="D14" s="9" t="s">
        <v>38</v>
      </c>
      <c r="E14" s="8"/>
      <c r="F14" s="8"/>
      <c r="G14" s="9"/>
      <c r="H14" s="1" t="str">
        <f t="shared" si="0"/>
        <v xml:space="preserve">    next_id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next_id = 4 [jstype=JS_STRING];</v>
      </c>
      <c r="M14" s="2"/>
      <c r="Q14"/>
      <c r="R14"/>
    </row>
    <row r="15" spans="1:18" x14ac:dyDescent="0.2">
      <c r="A15" s="5">
        <v>5</v>
      </c>
      <c r="B15" s="23" t="s">
        <v>69</v>
      </c>
      <c r="C15" s="22" t="s">
        <v>70</v>
      </c>
      <c r="D15" s="9" t="s">
        <v>40</v>
      </c>
      <c r="E15" s="8"/>
      <c r="F15" s="8"/>
      <c r="G15" s="9"/>
      <c r="H15" s="1" t="str">
        <f t="shared" si="0"/>
        <v xml:space="preserve">    dirpath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dirpath = 5 ;</v>
      </c>
      <c r="M15" s="2"/>
      <c r="Q15" s="20" t="s">
        <v>45</v>
      </c>
      <c r="R15" s="20"/>
    </row>
    <row r="16" spans="1:18" x14ac:dyDescent="0.2">
      <c r="A16" s="5">
        <v>6</v>
      </c>
      <c r="B16" s="23" t="s">
        <v>71</v>
      </c>
      <c r="C16" s="22" t="s">
        <v>72</v>
      </c>
      <c r="D16" s="9" t="s">
        <v>40</v>
      </c>
      <c r="E16" s="8"/>
      <c r="F16" s="8"/>
      <c r="G16" s="9"/>
      <c r="H16" s="1" t="str">
        <f t="shared" si="0"/>
        <v xml:space="preserve">    fs_group_id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fs_group_id = 6 ;</v>
      </c>
      <c r="M16" s="2"/>
      <c r="Q16" s="20" t="str">
        <f>"  " &amp; PROPER(LEFT($C$8)) &amp; MID(SUBSTITUTE(PROPER($C$8),"_",""),2,LEN($C$8))</f>
        <v xml:space="preserve">  Filesystem</v>
      </c>
      <c r="R16" s="20"/>
    </row>
    <row r="17" spans="1:18" x14ac:dyDescent="0.2">
      <c r="A17" s="5">
        <v>7</v>
      </c>
      <c r="B17" s="23" t="s">
        <v>73</v>
      </c>
      <c r="C17" s="22" t="s">
        <v>74</v>
      </c>
      <c r="D17" s="9" t="s">
        <v>40</v>
      </c>
      <c r="E17" s="8"/>
      <c r="F17" s="8"/>
      <c r="G17" s="9"/>
      <c r="H17" s="1" t="str">
        <f t="shared" si="0"/>
        <v xml:space="preserve">    category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category = 7 ;</v>
      </c>
      <c r="M17" s="2"/>
      <c r="Q17" s="19" t="s">
        <v>46</v>
      </c>
      <c r="R17" s="19"/>
    </row>
    <row r="18" spans="1:18" x14ac:dyDescent="0.2">
      <c r="A18" s="5">
        <v>8</v>
      </c>
      <c r="B18" s="23" t="s">
        <v>75</v>
      </c>
      <c r="C18" s="22" t="s">
        <v>76</v>
      </c>
      <c r="D18" s="9" t="s">
        <v>38</v>
      </c>
      <c r="E18" s="8"/>
      <c r="F18" s="8"/>
      <c r="G18" s="9"/>
      <c r="H18" s="1" t="str">
        <f t="shared" si="0"/>
        <v xml:space="preserve">    min_space_free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min_space_free = 8 ;</v>
      </c>
      <c r="M18" s="2"/>
    </row>
    <row r="19" spans="1:18" x14ac:dyDescent="0.2">
      <c r="A19" s="5">
        <v>9</v>
      </c>
      <c r="B19" s="23" t="s">
        <v>77</v>
      </c>
      <c r="C19" s="22" t="s">
        <v>78</v>
      </c>
      <c r="D19" s="9" t="s">
        <v>40</v>
      </c>
      <c r="E19" s="8"/>
      <c r="F19" s="8"/>
      <c r="G19" s="9"/>
      <c r="H19" s="1" t="str">
        <f t="shared" si="0"/>
        <v xml:space="preserve">    note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note = 9 ;</v>
      </c>
      <c r="M19" s="2"/>
    </row>
    <row r="20" spans="1:18" x14ac:dyDescent="0.2">
      <c r="A20" s="5">
        <v>10</v>
      </c>
      <c r="B20" s="23" t="s">
        <v>79</v>
      </c>
      <c r="C20" s="22" t="s">
        <v>80</v>
      </c>
      <c r="D20" s="9" t="s">
        <v>83</v>
      </c>
      <c r="E20" s="8"/>
      <c r="F20" s="15"/>
      <c r="G20" s="9"/>
      <c r="H20" s="1" t="str">
        <f t="shared" si="0"/>
        <v xml:space="preserve">    status SMALLINT,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int32 status = 10 ;</v>
      </c>
      <c r="M20" s="2"/>
    </row>
    <row r="21" spans="1:18" x14ac:dyDescent="0.2">
      <c r="A21" s="5">
        <v>11</v>
      </c>
      <c r="B21" s="23" t="s">
        <v>12</v>
      </c>
      <c r="C21" s="22" t="s">
        <v>13</v>
      </c>
      <c r="D21" s="9" t="s">
        <v>41</v>
      </c>
      <c r="E21" s="8"/>
      <c r="F21" s="15" t="s">
        <v>37</v>
      </c>
      <c r="G21" s="9" t="s">
        <v>36</v>
      </c>
      <c r="H21" s="1" t="str">
        <f t="shared" si="0"/>
        <v xml:space="preserve">    disabled BOOLEAN DEFAULT false,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bool disabled = 11 ;</v>
      </c>
      <c r="M21" s="2"/>
    </row>
    <row r="22" spans="1:18" x14ac:dyDescent="0.2">
      <c r="A22" s="5">
        <v>12</v>
      </c>
      <c r="B22" s="23" t="s">
        <v>81</v>
      </c>
      <c r="C22" s="22" t="s">
        <v>14</v>
      </c>
      <c r="D22" s="9" t="s">
        <v>38</v>
      </c>
      <c r="E22" s="8"/>
      <c r="F22" s="8"/>
      <c r="G22" s="9"/>
      <c r="H22" s="1" t="str">
        <f t="shared" si="0"/>
        <v xml:space="preserve">    created_by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created_by = 12 ;</v>
      </c>
      <c r="M22" s="2"/>
    </row>
    <row r="23" spans="1:18" x14ac:dyDescent="0.2">
      <c r="A23" s="5">
        <v>13</v>
      </c>
      <c r="B23" s="23" t="s">
        <v>15</v>
      </c>
      <c r="C23" s="22" t="s">
        <v>48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created_at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created_at = 13 ;</v>
      </c>
      <c r="M23" s="2"/>
    </row>
    <row r="24" spans="1:18" x14ac:dyDescent="0.2">
      <c r="A24" s="5">
        <v>14</v>
      </c>
      <c r="B24" s="23" t="s">
        <v>1</v>
      </c>
      <c r="C24" s="22" t="s">
        <v>16</v>
      </c>
      <c r="D24" s="9" t="s">
        <v>38</v>
      </c>
      <c r="E24" s="8"/>
      <c r="F24" s="8"/>
      <c r="G24" s="9"/>
      <c r="H24" s="1" t="str">
        <f t="shared" si="0"/>
        <v xml:space="preserve">    updated_by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updated_by = 14 ;</v>
      </c>
      <c r="M24" s="2"/>
    </row>
    <row r="25" spans="1:18" x14ac:dyDescent="0.2">
      <c r="A25" s="5">
        <v>15</v>
      </c>
      <c r="B25" s="23" t="s">
        <v>3</v>
      </c>
      <c r="C25" s="22" t="s">
        <v>49</v>
      </c>
      <c r="D25" s="9" t="s">
        <v>38</v>
      </c>
      <c r="E25" s="8"/>
      <c r="F25" s="8" t="s">
        <v>84</v>
      </c>
      <c r="G25" s="9"/>
      <c r="H25" s="1" t="str">
        <f t="shared" si="0"/>
        <v xml:space="preserve">    updated_at BIGINT DEFAULT date_generator(),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updated_at = 15 ;</v>
      </c>
      <c r="M25" s="2"/>
    </row>
    <row r="26" spans="1:18" x14ac:dyDescent="0.2">
      <c r="A26" s="5">
        <v>16</v>
      </c>
      <c r="B26" s="23" t="s">
        <v>82</v>
      </c>
      <c r="C26" s="22" t="s">
        <v>17</v>
      </c>
      <c r="D26" s="9" t="s">
        <v>38</v>
      </c>
      <c r="E26" s="8"/>
      <c r="F26" s="8"/>
      <c r="G26" s="9"/>
      <c r="H26" s="1" t="str">
        <f t="shared" si="0"/>
        <v xml:space="preserve">    deleted_by BIGINT,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int64 deleted_by = 16 ;</v>
      </c>
      <c r="M26" s="2"/>
    </row>
    <row r="27" spans="1:18" x14ac:dyDescent="0.2">
      <c r="A27" s="5">
        <v>17</v>
      </c>
      <c r="B27" s="23" t="s">
        <v>18</v>
      </c>
      <c r="C27" s="22" t="s">
        <v>50</v>
      </c>
      <c r="D27" s="9" t="s">
        <v>38</v>
      </c>
      <c r="E27" s="8"/>
      <c r="F27" s="8"/>
      <c r="G27" s="9"/>
      <c r="H27" s="1" t="str">
        <f t="shared" si="0"/>
        <v xml:space="preserve">    deleted_at BIGINT,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int64 deleted_at = 17 ;</v>
      </c>
      <c r="M27" s="2"/>
    </row>
    <row r="28" spans="1:18" x14ac:dyDescent="0.2">
      <c r="A28" s="5">
        <v>18</v>
      </c>
      <c r="B28" s="23" t="s">
        <v>19</v>
      </c>
      <c r="C28" s="22" t="s">
        <v>20</v>
      </c>
      <c r="D28" s="9" t="s">
        <v>39</v>
      </c>
      <c r="E28" s="8"/>
      <c r="F28" s="8">
        <v>1</v>
      </c>
      <c r="G28" s="9"/>
      <c r="H28" s="1" t="str">
        <f t="shared" si="0"/>
        <v xml:space="preserve">    version INTEGER DEFAULT 1,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version = 18 ;</v>
      </c>
      <c r="M28" s="2"/>
    </row>
    <row r="29" spans="1:18" x14ac:dyDescent="0.2">
      <c r="A29" s="2"/>
      <c r="B29" s="2"/>
      <c r="C29" s="2"/>
      <c r="D29" s="2"/>
      <c r="E29" s="2"/>
      <c r="F29" s="2"/>
      <c r="G29" s="2"/>
      <c r="H29" s="1" t="str">
        <f>"    CONSTRAINT " &amp; IF(ISERROR(SEARCH(".",$C$8)), $C$8, MID($C$8,SEARCH(".",$C$8) + 1,(LEN($C$8)-SEARCH(".",$C$8)))) &amp; "_pk PRIMARY KEY (" &amp; $C$11 &amp; ")"</f>
        <v xml:space="preserve">    CONSTRAINT filesystem_pk PRIMARY KEY (id)</v>
      </c>
      <c r="I29" s="1"/>
      <c r="J29" s="2"/>
      <c r="K29" s="2"/>
      <c r="L29" s="2"/>
      <c r="M29" s="2"/>
    </row>
    <row r="30" spans="1:18" ht="20" x14ac:dyDescent="0.2">
      <c r="A30" s="31" t="s">
        <v>32</v>
      </c>
      <c r="B30" s="31"/>
      <c r="C30" s="31"/>
      <c r="D30" s="31"/>
      <c r="E30" s="31"/>
      <c r="F30" s="31"/>
      <c r="G30" s="31"/>
      <c r="H30" s="1" t="s">
        <v>21</v>
      </c>
      <c r="I30" s="1"/>
      <c r="J30" s="2"/>
      <c r="K30" s="2"/>
      <c r="L30" s="2" t="s">
        <v>42</v>
      </c>
      <c r="M30" s="2"/>
    </row>
    <row r="31" spans="1:18" x14ac:dyDescent="0.2">
      <c r="A31" s="10" t="s">
        <v>23</v>
      </c>
      <c r="B31" s="11" t="s">
        <v>24</v>
      </c>
      <c r="C31" s="11" t="s">
        <v>25</v>
      </c>
      <c r="D31" s="11" t="s">
        <v>22</v>
      </c>
      <c r="E31" s="11" t="s">
        <v>5</v>
      </c>
      <c r="F31" s="11" t="s">
        <v>26</v>
      </c>
      <c r="G31" s="13" t="s">
        <v>27</v>
      </c>
      <c r="L31" s="2"/>
      <c r="M31" s="2"/>
    </row>
    <row r="32" spans="1:18" x14ac:dyDescent="0.2">
      <c r="A32" s="5">
        <v>1</v>
      </c>
      <c r="B32" s="6"/>
      <c r="C32" s="7"/>
      <c r="D32" s="9"/>
      <c r="E32" s="8" t="s">
        <v>9</v>
      </c>
      <c r="F32" s="8">
        <v>1</v>
      </c>
      <c r="G32" s="9"/>
      <c r="H32" s="3" t="str">
        <f>"ALTER TABLE " &amp; $C$8 &amp; " 
ADD COLUMN " &amp; C32 &amp; " " &amp; D32 &amp; IF(E32="yes"," NOT NULL", "") &amp; IF(LEN(F32) &gt; 0," DEFAULT " &amp; F32, "") &amp; ";"</f>
        <v>ALTER TABLE filesystem 
ADD COLUMN   NOT NULL DEFAULT 1;</v>
      </c>
      <c r="L32" s="2"/>
      <c r="M32" s="2"/>
    </row>
    <row r="33" spans="1:13" x14ac:dyDescent="0.2">
      <c r="A33" s="5">
        <v>2</v>
      </c>
      <c r="B33" s="6"/>
      <c r="C33" s="7"/>
      <c r="D33" s="9"/>
      <c r="E33" s="8"/>
      <c r="F33" s="8"/>
      <c r="G33" s="9"/>
      <c r="H33" s="3" t="str">
        <f t="shared" ref="H33:H35" si="1">"ALTER TABLE " &amp; $C$8 &amp; " 
ADD COLUMN " &amp; C33 &amp; " " &amp; D33 &amp; IF(E33="yes"," NOT NULL", "") &amp; IF(LEN(F33) &gt; 0," DEFAULT " &amp; F33, "") &amp; ";"</f>
        <v>ALTER TABLE filesystem 
ADD COLUMN  ;</v>
      </c>
      <c r="L33" s="2"/>
      <c r="M33" s="2"/>
    </row>
    <row r="34" spans="1:13" x14ac:dyDescent="0.2">
      <c r="A34" s="5">
        <v>3</v>
      </c>
      <c r="B34" s="6"/>
      <c r="C34" s="7"/>
      <c r="D34" s="9"/>
      <c r="E34" s="8"/>
      <c r="F34" s="8"/>
      <c r="G34" s="9"/>
      <c r="H34" s="3" t="str">
        <f t="shared" si="1"/>
        <v>ALTER TABLE filesystem 
ADD COLUMN  ;</v>
      </c>
      <c r="L34" s="2"/>
    </row>
    <row r="35" spans="1:13" x14ac:dyDescent="0.2">
      <c r="A35" s="5">
        <v>4</v>
      </c>
      <c r="B35" s="6"/>
      <c r="C35" s="7"/>
      <c r="D35" s="9"/>
      <c r="E35" s="8"/>
      <c r="F35" s="8"/>
      <c r="G35" s="9"/>
      <c r="H35" s="3" t="str">
        <f t="shared" si="1"/>
        <v>ALTER TABLE filesystem 
ADD COLUMN  ;</v>
      </c>
      <c r="L35" s="2"/>
    </row>
    <row r="36" spans="1:13" x14ac:dyDescent="0.2">
      <c r="L36" s="2"/>
    </row>
    <row r="37" spans="1:13" x14ac:dyDescent="0.2">
      <c r="H37" s="3" t="s">
        <v>175</v>
      </c>
      <c r="L37" s="2"/>
    </row>
    <row r="38" spans="1:13" x14ac:dyDescent="0.2">
      <c r="H38" s="3" t="s">
        <v>181</v>
      </c>
      <c r="L38" s="2"/>
    </row>
    <row r="39" spans="1:13" x14ac:dyDescent="0.2">
      <c r="L39" s="2"/>
    </row>
    <row r="40" spans="1:13" x14ac:dyDescent="0.2">
      <c r="H40" s="3" t="s">
        <v>176</v>
      </c>
      <c r="L40" s="2"/>
    </row>
    <row r="41" spans="1:13" x14ac:dyDescent="0.2">
      <c r="H41" s="3" t="s">
        <v>182</v>
      </c>
      <c r="L41" s="2"/>
    </row>
    <row r="42" spans="1:13" x14ac:dyDescent="0.2">
      <c r="L42" s="2"/>
    </row>
    <row r="43" spans="1:13" x14ac:dyDescent="0.2">
      <c r="H43" s="3" t="s">
        <v>52</v>
      </c>
      <c r="L43" s="2"/>
    </row>
    <row r="44" spans="1:13" x14ac:dyDescent="0.2">
      <c r="H44" s="3" t="s">
        <v>53</v>
      </c>
      <c r="L44" s="2"/>
    </row>
    <row r="45" spans="1:13" x14ac:dyDescent="0.2">
      <c r="L45" s="2"/>
    </row>
    <row r="46" spans="1:13" x14ac:dyDescent="0.2">
      <c r="H46" s="3" t="s">
        <v>173</v>
      </c>
      <c r="L46" s="2"/>
    </row>
    <row r="47" spans="1:13" x14ac:dyDescent="0.2">
      <c r="H47" s="3" t="s">
        <v>174</v>
      </c>
      <c r="L47" s="2"/>
    </row>
    <row r="48" spans="1:13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0:G30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19.33203125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locale_resource;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171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224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locale_resource;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locale_resource</v>
      </c>
      <c r="I9" s="1"/>
      <c r="J9" s="2"/>
      <c r="K9" s="2"/>
      <c r="L9" s="2" t="str">
        <f>"message " &amp; PROPER(LEFT($C$8)) &amp; MID(SUBSTITUTE(PROPER($C$8),"_",""),2,LEN($C$8)) &amp; " {"</f>
        <v>message LocaleResource {</v>
      </c>
      <c r="M9" s="2"/>
      <c r="Q9" s="17" t="str">
        <f>"class " &amp;  PROPER(LEFT($C$8)) &amp; MID(SUBSTITUTE(PROPER($C$8),"_",""),2,LEN($C$8))  &amp; " extends Model {"</f>
        <v>class LocaleResource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'locale_resource';</v>
      </c>
      <c r="R11" s="18"/>
    </row>
    <row r="12" spans="1:18" x14ac:dyDescent="0.2">
      <c r="A12" s="5">
        <v>2</v>
      </c>
      <c r="B12" s="23" t="s">
        <v>47</v>
      </c>
      <c r="C12" s="22" t="s">
        <v>64</v>
      </c>
      <c r="D12" s="9" t="s">
        <v>38</v>
      </c>
      <c r="E12" s="8"/>
      <c r="F12" s="8"/>
      <c r="G12" s="9"/>
      <c r="H12" s="1" t="str">
        <f t="shared" ref="H12:H26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164</v>
      </c>
      <c r="C13" s="22" t="s">
        <v>339</v>
      </c>
      <c r="D13" s="9" t="s">
        <v>38</v>
      </c>
      <c r="E13" s="8"/>
      <c r="F13" s="8"/>
      <c r="G13" s="9"/>
      <c r="H13" s="1" t="str">
        <f t="shared" si="0"/>
        <v xml:space="preserve">    language_id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language_id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165</v>
      </c>
      <c r="C14" s="22" t="s">
        <v>74</v>
      </c>
      <c r="D14" s="9" t="s">
        <v>40</v>
      </c>
      <c r="E14" s="8"/>
      <c r="F14" s="8"/>
      <c r="G14" s="9"/>
      <c r="H14" s="1" t="str">
        <f t="shared" si="0"/>
        <v xml:space="preserve">    category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category = 4 ;</v>
      </c>
      <c r="M14" s="2"/>
      <c r="Q14"/>
      <c r="R14"/>
    </row>
    <row r="15" spans="1:18" x14ac:dyDescent="0.2">
      <c r="A15" s="5">
        <v>5</v>
      </c>
      <c r="B15" s="23" t="s">
        <v>71</v>
      </c>
      <c r="C15" s="22" t="s">
        <v>166</v>
      </c>
      <c r="D15" s="9" t="s">
        <v>40</v>
      </c>
      <c r="E15" s="8"/>
      <c r="F15" s="8"/>
      <c r="G15" s="9"/>
      <c r="H15" s="1" t="str">
        <f t="shared" si="0"/>
        <v xml:space="preserve">    type_group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type_group = 5 ;</v>
      </c>
      <c r="M15" s="2"/>
      <c r="Q15"/>
      <c r="R15"/>
    </row>
    <row r="16" spans="1:18" x14ac:dyDescent="0.2">
      <c r="A16" s="5">
        <v>6</v>
      </c>
      <c r="B16" s="23" t="s">
        <v>167</v>
      </c>
      <c r="C16" s="22" t="s">
        <v>168</v>
      </c>
      <c r="D16" s="9" t="s">
        <v>40</v>
      </c>
      <c r="E16" s="8"/>
      <c r="F16" s="8"/>
      <c r="G16" s="9"/>
      <c r="H16" s="1" t="str">
        <f t="shared" si="0"/>
        <v xml:space="preserve">    key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key = 6 ;</v>
      </c>
      <c r="M16" s="2"/>
      <c r="Q16"/>
      <c r="R16"/>
    </row>
    <row r="17" spans="1:18" x14ac:dyDescent="0.2">
      <c r="A17" s="5">
        <v>7</v>
      </c>
      <c r="B17" s="23" t="s">
        <v>169</v>
      </c>
      <c r="C17" s="22" t="s">
        <v>170</v>
      </c>
      <c r="D17" s="9" t="s">
        <v>40</v>
      </c>
      <c r="E17" s="8"/>
      <c r="F17" s="8"/>
      <c r="G17" s="9"/>
      <c r="H17" s="1" t="str">
        <f t="shared" si="0"/>
        <v xml:space="preserve">    value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value = 7 ;</v>
      </c>
      <c r="M17" s="2"/>
      <c r="Q17"/>
      <c r="R17"/>
    </row>
    <row r="18" spans="1:18" x14ac:dyDescent="0.2">
      <c r="A18" s="5">
        <v>8</v>
      </c>
      <c r="B18" s="23" t="s">
        <v>172</v>
      </c>
      <c r="C18" s="22" t="s">
        <v>34</v>
      </c>
      <c r="D18" s="9" t="s">
        <v>39</v>
      </c>
      <c r="E18" s="8"/>
      <c r="F18" s="8">
        <v>1</v>
      </c>
      <c r="G18" s="9"/>
      <c r="H18" s="1" t="str">
        <f t="shared" si="0"/>
        <v xml:space="preserve">    sort INTEGER DEFAULT 1,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int32 sort = 8 ;</v>
      </c>
      <c r="M18" s="2"/>
      <c r="Q18" s="20" t="s">
        <v>45</v>
      </c>
      <c r="R18" s="20"/>
    </row>
    <row r="19" spans="1:18" x14ac:dyDescent="0.2">
      <c r="A19" s="5">
        <v>9</v>
      </c>
      <c r="B19" s="23" t="s">
        <v>12</v>
      </c>
      <c r="C19" s="22" t="s">
        <v>13</v>
      </c>
      <c r="D19" s="9" t="s">
        <v>41</v>
      </c>
      <c r="E19" s="8"/>
      <c r="F19" s="15" t="s">
        <v>37</v>
      </c>
      <c r="G19" s="9" t="s">
        <v>36</v>
      </c>
      <c r="H19" s="1" t="str">
        <f t="shared" si="0"/>
        <v xml:space="preserve">    disabled BOOLEAN DEFAULT false,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bool disabled = 9 ;</v>
      </c>
      <c r="M19" s="2"/>
      <c r="Q19" s="20"/>
      <c r="R19" s="20"/>
    </row>
    <row r="20" spans="1:18" x14ac:dyDescent="0.2">
      <c r="A20" s="5">
        <v>10</v>
      </c>
      <c r="B20" s="23" t="s">
        <v>81</v>
      </c>
      <c r="C20" s="22" t="s">
        <v>14</v>
      </c>
      <c r="D20" s="9" t="s">
        <v>38</v>
      </c>
      <c r="E20" s="8"/>
      <c r="F20" s="8"/>
      <c r="G20" s="9"/>
      <c r="H20" s="1" t="str">
        <f t="shared" si="0"/>
        <v xml:space="preserve">    created_by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created_by = 10 ;</v>
      </c>
      <c r="M20" s="2"/>
    </row>
    <row r="21" spans="1:18" x14ac:dyDescent="0.2">
      <c r="A21" s="5">
        <v>11</v>
      </c>
      <c r="B21" s="23" t="s">
        <v>15</v>
      </c>
      <c r="C21" s="22" t="s">
        <v>48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created_at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created_at = 11 ;</v>
      </c>
      <c r="M21" s="2"/>
    </row>
    <row r="22" spans="1:18" x14ac:dyDescent="0.2">
      <c r="A22" s="5">
        <v>12</v>
      </c>
      <c r="B22" s="23" t="s">
        <v>1</v>
      </c>
      <c r="C22" s="22" t="s">
        <v>16</v>
      </c>
      <c r="D22" s="9" t="s">
        <v>38</v>
      </c>
      <c r="E22" s="8"/>
      <c r="F22" s="8"/>
      <c r="G22" s="9"/>
      <c r="H22" s="1" t="str">
        <f t="shared" si="0"/>
        <v xml:space="preserve">    updated_by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updated_by = 12 ;</v>
      </c>
      <c r="M22" s="2"/>
    </row>
    <row r="23" spans="1:18" x14ac:dyDescent="0.2">
      <c r="A23" s="5">
        <v>13</v>
      </c>
      <c r="B23" s="23" t="s">
        <v>3</v>
      </c>
      <c r="C23" s="22" t="s">
        <v>49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updated_at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updated_at = 13 ;</v>
      </c>
      <c r="M23" s="2"/>
    </row>
    <row r="24" spans="1:18" x14ac:dyDescent="0.2">
      <c r="A24" s="5">
        <v>14</v>
      </c>
      <c r="B24" s="23" t="s">
        <v>82</v>
      </c>
      <c r="C24" s="22" t="s">
        <v>17</v>
      </c>
      <c r="D24" s="9" t="s">
        <v>38</v>
      </c>
      <c r="E24" s="8"/>
      <c r="F24" s="8"/>
      <c r="G24" s="9"/>
      <c r="H24" s="1" t="str">
        <f t="shared" si="0"/>
        <v xml:space="preserve">    deleted_by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deleted_by = 14 ;</v>
      </c>
      <c r="M24" s="2"/>
    </row>
    <row r="25" spans="1:18" x14ac:dyDescent="0.2">
      <c r="A25" s="5">
        <v>15</v>
      </c>
      <c r="B25" s="23" t="s">
        <v>18</v>
      </c>
      <c r="C25" s="22" t="s">
        <v>50</v>
      </c>
      <c r="D25" s="9" t="s">
        <v>38</v>
      </c>
      <c r="E25" s="8"/>
      <c r="F25" s="8"/>
      <c r="G25" s="9"/>
      <c r="H25" s="1" t="str">
        <f t="shared" si="0"/>
        <v xml:space="preserve">    deleted_at BIGINT,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deleted_at = 15 ;</v>
      </c>
      <c r="M25" s="2"/>
    </row>
    <row r="26" spans="1:18" x14ac:dyDescent="0.2">
      <c r="A26" s="5">
        <v>16</v>
      </c>
      <c r="B26" s="23" t="s">
        <v>19</v>
      </c>
      <c r="C26" s="22" t="s">
        <v>20</v>
      </c>
      <c r="D26" s="9" t="s">
        <v>39</v>
      </c>
      <c r="E26" s="8"/>
      <c r="F26" s="8">
        <v>1</v>
      </c>
      <c r="G26" s="9"/>
      <c r="H26" s="1" t="str">
        <f t="shared" si="0"/>
        <v xml:space="preserve">    version INTEGER DEFAULT 1,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version = 16 ;</v>
      </c>
      <c r="M26" s="2"/>
    </row>
    <row r="27" spans="1:18" x14ac:dyDescent="0.2">
      <c r="A27" s="2"/>
      <c r="B27" s="2"/>
      <c r="C27" s="2"/>
      <c r="D27" s="2"/>
      <c r="E27" s="2"/>
      <c r="F27" s="2"/>
      <c r="G27" s="2"/>
      <c r="H27" s="1" t="str">
        <f>"    CONSTRAINT " &amp; IF(ISERROR(SEARCH(".",$C$8)), $C$8, MID($C$8,SEARCH(".",$C$8) + 1,(LEN($C$8)-SEARCH(".",$C$8)))) &amp; "_pk PRIMARY KEY (" &amp; $C$11 &amp; ")"</f>
        <v xml:space="preserve">    CONSTRAINT locale_resource_pk PRIMARY KEY (id)</v>
      </c>
      <c r="I27" s="1"/>
      <c r="J27" s="2"/>
      <c r="K27" s="2"/>
      <c r="L27" s="2"/>
      <c r="M27" s="2"/>
    </row>
    <row r="28" spans="1:18" ht="20" x14ac:dyDescent="0.2">
      <c r="A28" s="31" t="s">
        <v>32</v>
      </c>
      <c r="B28" s="31"/>
      <c r="C28" s="31"/>
      <c r="D28" s="31"/>
      <c r="E28" s="31"/>
      <c r="F28" s="31"/>
      <c r="G28" s="31"/>
      <c r="H28" s="1" t="s">
        <v>21</v>
      </c>
      <c r="I28" s="1"/>
      <c r="J28" s="2"/>
      <c r="K28" s="2"/>
      <c r="L28" s="2" t="s">
        <v>42</v>
      </c>
      <c r="M28" s="2"/>
    </row>
    <row r="29" spans="1:18" x14ac:dyDescent="0.2">
      <c r="A29" s="10" t="s">
        <v>23</v>
      </c>
      <c r="B29" s="11" t="s">
        <v>24</v>
      </c>
      <c r="C29" s="11" t="s">
        <v>25</v>
      </c>
      <c r="D29" s="11" t="s">
        <v>22</v>
      </c>
      <c r="E29" s="11" t="s">
        <v>5</v>
      </c>
      <c r="F29" s="11" t="s">
        <v>26</v>
      </c>
      <c r="G29" s="13" t="s">
        <v>27</v>
      </c>
      <c r="L29" s="2"/>
      <c r="M29" s="2"/>
    </row>
    <row r="30" spans="1:18" x14ac:dyDescent="0.2">
      <c r="A30" s="5">
        <v>1</v>
      </c>
      <c r="B30" s="6"/>
      <c r="C30" s="7"/>
      <c r="D30" s="9"/>
      <c r="E30" s="8" t="s">
        <v>9</v>
      </c>
      <c r="F30" s="8">
        <v>1</v>
      </c>
      <c r="G30" s="9"/>
      <c r="H30" s="3" t="str">
        <f>"ALTER TABLE " &amp; $C$8 &amp; " 
ADD COLUMN " &amp; C30 &amp; " " &amp; D30 &amp; IF(E30="yes"," NOT NULL", "") &amp; IF(LEN(F30) &gt; 0," DEFAULT " &amp; F30, "") &amp; ";"</f>
        <v>ALTER TABLE locale_resource 
ADD COLUMN   NOT NULL DEFAULT 1;</v>
      </c>
      <c r="L30" s="2"/>
      <c r="M30" s="2"/>
    </row>
    <row r="31" spans="1:18" x14ac:dyDescent="0.2">
      <c r="A31" s="5">
        <v>2</v>
      </c>
      <c r="B31" s="6"/>
      <c r="C31" s="7"/>
      <c r="D31" s="9"/>
      <c r="E31" s="8"/>
      <c r="F31" s="8"/>
      <c r="G31" s="9"/>
      <c r="H31" s="3" t="str">
        <f t="shared" ref="H31:H33" si="1">"ALTER TABLE " &amp; $C$8 &amp; " 
ADD COLUMN " &amp; C31 &amp; " " &amp; D31 &amp; IF(E31="yes"," NOT NULL", "") &amp; IF(LEN(F31) &gt; 0," DEFAULT " &amp; F31, "") &amp; ";"</f>
        <v>ALTER TABLE locale_resource 
ADD COLUMN  ;</v>
      </c>
      <c r="L31" s="2"/>
      <c r="M31" s="2"/>
    </row>
    <row r="32" spans="1:18" x14ac:dyDescent="0.2">
      <c r="A32" s="5">
        <v>3</v>
      </c>
      <c r="B32" s="6"/>
      <c r="C32" s="7"/>
      <c r="D32" s="9"/>
      <c r="E32" s="8"/>
      <c r="F32" s="8"/>
      <c r="G32" s="9"/>
      <c r="H32" s="3" t="str">
        <f t="shared" si="1"/>
        <v>ALTER TABLE locale_resource 
ADD COLUMN  ;</v>
      </c>
      <c r="L32" s="2"/>
    </row>
    <row r="33" spans="1:12" x14ac:dyDescent="0.2">
      <c r="A33" s="5">
        <v>4</v>
      </c>
      <c r="B33" s="6"/>
      <c r="C33" s="7"/>
      <c r="D33" s="9"/>
      <c r="E33" s="8"/>
      <c r="F33" s="8"/>
      <c r="G33" s="9"/>
      <c r="H33" s="3" t="str">
        <f t="shared" si="1"/>
        <v>ALTER TABLE locale_resource 
ADD COLUMN  ;</v>
      </c>
      <c r="L33" s="2"/>
    </row>
    <row r="34" spans="1:12" x14ac:dyDescent="0.2">
      <c r="L34" s="2"/>
    </row>
    <row r="35" spans="1:12" x14ac:dyDescent="0.2">
      <c r="H35" s="3" t="s">
        <v>225</v>
      </c>
      <c r="L35" s="2"/>
    </row>
    <row r="36" spans="1:12" x14ac:dyDescent="0.2">
      <c r="H36" s="3" t="s">
        <v>226</v>
      </c>
      <c r="L36" s="2"/>
    </row>
    <row r="37" spans="1:12" x14ac:dyDescent="0.2">
      <c r="L37" s="2"/>
    </row>
    <row r="38" spans="1:12" x14ac:dyDescent="0.2">
      <c r="H38" s="3" t="s">
        <v>227</v>
      </c>
      <c r="L38" s="2"/>
    </row>
    <row r="39" spans="1:12" x14ac:dyDescent="0.2">
      <c r="H39" s="3" t="s">
        <v>228</v>
      </c>
      <c r="L39" s="2"/>
    </row>
    <row r="40" spans="1:12" x14ac:dyDescent="0.2">
      <c r="L40" s="2"/>
    </row>
    <row r="41" spans="1:12" x14ac:dyDescent="0.2">
      <c r="H41" s="3" t="s">
        <v>340</v>
      </c>
      <c r="L41" s="2"/>
    </row>
    <row r="42" spans="1:12" x14ac:dyDescent="0.2">
      <c r="H42" s="3" t="s">
        <v>341</v>
      </c>
      <c r="L42" s="2"/>
    </row>
    <row r="43" spans="1:12" x14ac:dyDescent="0.2">
      <c r="L43" s="2"/>
    </row>
    <row r="44" spans="1:12" x14ac:dyDescent="0.2">
      <c r="H44" s="3" t="s">
        <v>342</v>
      </c>
      <c r="L44" s="2"/>
    </row>
    <row r="45" spans="1:12" x14ac:dyDescent="0.2">
      <c r="H45" s="3" t="s">
        <v>343</v>
      </c>
      <c r="L45" s="2"/>
    </row>
    <row r="46" spans="1:12" x14ac:dyDescent="0.2">
      <c r="L46" s="2"/>
    </row>
    <row r="47" spans="1:12" x14ac:dyDescent="0.2">
      <c r="L47" s="2"/>
    </row>
    <row r="48" spans="1:12" ht="17" x14ac:dyDescent="0.2">
      <c r="H48" s="21" t="s">
        <v>51</v>
      </c>
      <c r="L48" s="2"/>
    </row>
    <row r="49" spans="8:12" x14ac:dyDescent="0.2">
      <c r="H49" s="3" t="s">
        <v>52</v>
      </c>
      <c r="L49" s="2"/>
    </row>
    <row r="50" spans="8:12" x14ac:dyDescent="0.2">
      <c r="H50" s="3" t="s">
        <v>53</v>
      </c>
      <c r="L50" s="2"/>
    </row>
    <row r="51" spans="8:12" x14ac:dyDescent="0.2">
      <c r="L51" s="2"/>
    </row>
    <row r="52" spans="8:12" x14ac:dyDescent="0.2">
      <c r="H52" s="3" t="s">
        <v>54</v>
      </c>
      <c r="L52" s="2"/>
    </row>
    <row r="53" spans="8:12" x14ac:dyDescent="0.2">
      <c r="H53" s="3" t="s">
        <v>55</v>
      </c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8:G2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"/>
  <sheetViews>
    <sheetView topLeftCell="A3" zoomScale="86" zoomScaleNormal="86" workbookViewId="0">
      <selection activeCell="L4" sqref="L4:L9"/>
    </sheetView>
  </sheetViews>
  <sheetFormatPr baseColWidth="10" defaultColWidth="10.83203125" defaultRowHeight="16" x14ac:dyDescent="0.2"/>
  <cols>
    <col min="1" max="1" width="5.5" style="3" customWidth="1"/>
    <col min="2" max="2" width="18.1640625" style="3" bestFit="1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t="s">
        <v>362</v>
      </c>
      <c r="M4"/>
    </row>
    <row r="5" spans="1:18" x14ac:dyDescent="0.2">
      <c r="L5"/>
      <c r="M5"/>
      <c r="Q5" s="16" t="s">
        <v>43</v>
      </c>
      <c r="R5" s="16"/>
    </row>
    <row r="6" spans="1:18" x14ac:dyDescent="0.2">
      <c r="L6" s="3" t="str">
        <f ca="1">"package " &amp; MID(CELL("filename",$A$1),FIND("]",CELL("filename",$A$1))+1,255) &amp;";"</f>
        <v>package account;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183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account;</v>
      </c>
      <c r="I8" s="1"/>
      <c r="J8" s="2"/>
      <c r="K8" s="2"/>
      <c r="L8" t="s">
        <v>363</v>
      </c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account</v>
      </c>
      <c r="I9" s="1"/>
      <c r="J9" s="2"/>
      <c r="K9" s="2"/>
      <c r="L9"/>
      <c r="M9" s="2"/>
      <c r="Q9" s="17" t="str">
        <f>"class " &amp;  PROPER(LEFT($C$8)) &amp; MID(SUBSTITUTE(PROPER($C$8),"_",""),2,LEN($C$8))  &amp; " extends Model {"</f>
        <v>class Account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'account';</v>
      </c>
      <c r="R11" s="18"/>
    </row>
    <row r="12" spans="1:18" x14ac:dyDescent="0.2">
      <c r="A12" s="5">
        <v>2</v>
      </c>
      <c r="B12" s="23" t="s">
        <v>185</v>
      </c>
      <c r="C12" s="22" t="s">
        <v>186</v>
      </c>
      <c r="D12" s="9" t="s">
        <v>40</v>
      </c>
      <c r="E12" s="8"/>
      <c r="F12" s="8"/>
      <c r="G12" s="9"/>
      <c r="H12" s="1" t="str">
        <f t="shared" ref="H12:H36" si="0">"    " &amp; C12 &amp; " " &amp; D12 &amp; IF(E12="yes"," NOT NULL", "") &amp; IF(LEN(F12) &gt; 0," DEFAULT " &amp; F12, "") &amp; ","</f>
        <v xml:space="preserve">    username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username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187</v>
      </c>
      <c r="C13" s="22" t="s">
        <v>188</v>
      </c>
      <c r="D13" s="9" t="s">
        <v>40</v>
      </c>
      <c r="E13" s="8"/>
      <c r="F13" s="8"/>
      <c r="G13" s="9" t="s">
        <v>189</v>
      </c>
      <c r="H13" s="1" t="str">
        <f t="shared" si="0"/>
        <v xml:space="preserve">    password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password = 3 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191</v>
      </c>
      <c r="C14" s="22" t="s">
        <v>190</v>
      </c>
      <c r="D14" s="9" t="s">
        <v>38</v>
      </c>
      <c r="E14" s="8"/>
      <c r="F14" s="8"/>
      <c r="G14" s="9" t="s">
        <v>193</v>
      </c>
      <c r="H14" s="1" t="str">
        <f t="shared" si="0"/>
        <v xml:space="preserve">    password_expiry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password_expiry = 4 ;</v>
      </c>
      <c r="M14" s="2"/>
      <c r="Q14"/>
      <c r="R14"/>
    </row>
    <row r="15" spans="1:18" x14ac:dyDescent="0.2">
      <c r="A15" s="5">
        <v>5</v>
      </c>
      <c r="B15" s="23" t="s">
        <v>194</v>
      </c>
      <c r="C15" s="22" t="s">
        <v>192</v>
      </c>
      <c r="D15" s="9" t="s">
        <v>41</v>
      </c>
      <c r="E15" s="8"/>
      <c r="F15" s="8" t="b">
        <v>1</v>
      </c>
      <c r="G15" s="9" t="s">
        <v>195</v>
      </c>
      <c r="H15" s="1" t="str">
        <f t="shared" si="0"/>
        <v xml:space="preserve">    change_password BOOLEAN DEFAULT TRUE,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change_password = 5 ;</v>
      </c>
      <c r="M15" s="2"/>
      <c r="Q15"/>
      <c r="R15"/>
    </row>
    <row r="16" spans="1:18" x14ac:dyDescent="0.2">
      <c r="A16" s="5">
        <v>6</v>
      </c>
      <c r="B16" s="23" t="s">
        <v>196</v>
      </c>
      <c r="C16" s="22" t="s">
        <v>196</v>
      </c>
      <c r="D16" s="9" t="s">
        <v>40</v>
      </c>
      <c r="E16" s="8"/>
      <c r="F16" s="8"/>
      <c r="G16" s="9"/>
      <c r="H16" s="1" t="str">
        <f t="shared" si="0"/>
        <v xml:space="preserve">    email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email = 6 ;</v>
      </c>
      <c r="M16" s="2"/>
      <c r="Q16"/>
      <c r="R16"/>
    </row>
    <row r="17" spans="1:18" x14ac:dyDescent="0.2">
      <c r="A17" s="5">
        <v>7</v>
      </c>
      <c r="B17" s="23" t="s">
        <v>197</v>
      </c>
      <c r="C17" s="22" t="s">
        <v>197</v>
      </c>
      <c r="D17" s="9" t="s">
        <v>40</v>
      </c>
      <c r="E17" s="8"/>
      <c r="F17" s="8"/>
      <c r="G17" s="9"/>
      <c r="H17" s="1" t="str">
        <f t="shared" si="0"/>
        <v xml:space="preserve">    mobile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mobile = 7 ;</v>
      </c>
      <c r="M17" s="2"/>
      <c r="Q17"/>
      <c r="R17"/>
    </row>
    <row r="18" spans="1:18" x14ac:dyDescent="0.2">
      <c r="A18" s="5">
        <v>8</v>
      </c>
      <c r="B18" s="6" t="s">
        <v>266</v>
      </c>
      <c r="C18" s="22" t="s">
        <v>269</v>
      </c>
      <c r="D18" s="9" t="s">
        <v>38</v>
      </c>
      <c r="E18" s="8"/>
      <c r="F18" s="8"/>
      <c r="G18" s="9" t="s">
        <v>265</v>
      </c>
      <c r="H18" s="1" t="str">
        <f t="shared" si="0"/>
        <v xml:space="preserve">    icon_filesystem_id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icon_filesystem_id = 8 [jstype=JS_STRING];</v>
      </c>
      <c r="M18" s="2"/>
      <c r="Q18"/>
      <c r="R18"/>
    </row>
    <row r="19" spans="1:18" x14ac:dyDescent="0.2">
      <c r="A19" s="5">
        <v>9</v>
      </c>
      <c r="B19" s="6" t="s">
        <v>266</v>
      </c>
      <c r="C19" s="22" t="s">
        <v>270</v>
      </c>
      <c r="D19" s="9" t="s">
        <v>40</v>
      </c>
      <c r="E19" s="8"/>
      <c r="F19" s="8"/>
      <c r="G19" s="9" t="s">
        <v>265</v>
      </c>
      <c r="H19" s="1" t="str">
        <f t="shared" si="0"/>
        <v xml:space="preserve">    icon_filepath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icon_filepath = 9 ;</v>
      </c>
      <c r="M19" s="2"/>
      <c r="Q19"/>
      <c r="R19"/>
    </row>
    <row r="20" spans="1:18" x14ac:dyDescent="0.2">
      <c r="A20" s="5">
        <v>10</v>
      </c>
      <c r="B20" s="23" t="s">
        <v>267</v>
      </c>
      <c r="C20" s="22" t="s">
        <v>268</v>
      </c>
      <c r="D20" s="9" t="s">
        <v>40</v>
      </c>
      <c r="E20" s="8"/>
      <c r="F20" s="8"/>
      <c r="G20" s="9" t="s">
        <v>265</v>
      </c>
      <c r="H20" s="1" t="str">
        <f t="shared" si="0"/>
        <v xml:space="preserve">    icon_filename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icon_filename = 10 ;</v>
      </c>
      <c r="M20" s="2"/>
      <c r="Q20"/>
      <c r="R20"/>
    </row>
    <row r="21" spans="1:18" x14ac:dyDescent="0.2">
      <c r="A21" s="5">
        <v>11</v>
      </c>
      <c r="B21" s="23" t="s">
        <v>198</v>
      </c>
      <c r="C21" s="22" t="s">
        <v>198</v>
      </c>
      <c r="D21" s="9" t="s">
        <v>38</v>
      </c>
      <c r="E21" s="8"/>
      <c r="F21" s="8"/>
      <c r="G21" s="9" t="s">
        <v>200</v>
      </c>
      <c r="H21" s="1" t="str">
        <f t="shared" si="0"/>
        <v xml:space="preserve">    white_start_date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white_start_date = 11 ;</v>
      </c>
      <c r="M21" s="2"/>
      <c r="Q21"/>
      <c r="R21"/>
    </row>
    <row r="22" spans="1:18" x14ac:dyDescent="0.2">
      <c r="A22" s="5">
        <v>12</v>
      </c>
      <c r="B22" s="23" t="s">
        <v>199</v>
      </c>
      <c r="C22" s="22" t="s">
        <v>199</v>
      </c>
      <c r="D22" s="9" t="s">
        <v>38</v>
      </c>
      <c r="E22" s="8"/>
      <c r="F22" s="8"/>
      <c r="G22" s="9" t="s">
        <v>200</v>
      </c>
      <c r="H22" s="1" t="str">
        <f t="shared" si="0"/>
        <v xml:space="preserve">    white_end_date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white_end_date = 12 ;</v>
      </c>
      <c r="M22" s="2"/>
      <c r="Q22"/>
      <c r="R22"/>
    </row>
    <row r="23" spans="1:18" x14ac:dyDescent="0.2">
      <c r="A23" s="5">
        <v>13</v>
      </c>
      <c r="B23" s="23" t="s">
        <v>201</v>
      </c>
      <c r="C23" s="22" t="s">
        <v>202</v>
      </c>
      <c r="D23" s="9" t="s">
        <v>83</v>
      </c>
      <c r="E23" s="8"/>
      <c r="F23" s="8">
        <v>1</v>
      </c>
      <c r="G23" s="9" t="s">
        <v>207</v>
      </c>
      <c r="H23" s="1" t="str">
        <f t="shared" si="0"/>
        <v xml:space="preserve">    av_internal_ledger SMALLINT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av_internal_ledger = 13 ;</v>
      </c>
      <c r="M23" s="2"/>
      <c r="Q23"/>
      <c r="R23"/>
    </row>
    <row r="24" spans="1:18" x14ac:dyDescent="0.2">
      <c r="A24" s="5">
        <v>14</v>
      </c>
      <c r="B24" s="23" t="s">
        <v>201</v>
      </c>
      <c r="C24" s="22" t="s">
        <v>203</v>
      </c>
      <c r="D24" s="9" t="s">
        <v>83</v>
      </c>
      <c r="E24" s="8"/>
      <c r="F24" s="8">
        <v>1</v>
      </c>
      <c r="G24" s="9" t="s">
        <v>207</v>
      </c>
      <c r="H24" s="1" t="str">
        <f t="shared" si="0"/>
        <v xml:space="preserve">    na_internal_ledger SMALLINT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na_internal_ledger = 14 ;</v>
      </c>
      <c r="M24" s="2"/>
      <c r="Q24"/>
      <c r="R24"/>
    </row>
    <row r="25" spans="1:18" x14ac:dyDescent="0.2">
      <c r="A25" s="5">
        <v>15</v>
      </c>
      <c r="B25" s="23" t="s">
        <v>204</v>
      </c>
      <c r="C25" s="22" t="s">
        <v>205</v>
      </c>
      <c r="D25" s="9" t="s">
        <v>83</v>
      </c>
      <c r="E25" s="8"/>
      <c r="F25" s="8">
        <v>1</v>
      </c>
      <c r="G25" s="9" t="s">
        <v>207</v>
      </c>
      <c r="H25" s="1" t="str">
        <f t="shared" si="0"/>
        <v xml:space="preserve">    av_financial_ledger SMALLINT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av_financial_ledger = 15 ;</v>
      </c>
      <c r="M25" s="2"/>
      <c r="Q25"/>
      <c r="R25"/>
    </row>
    <row r="26" spans="1:18" x14ac:dyDescent="0.2">
      <c r="A26" s="5">
        <v>16</v>
      </c>
      <c r="B26" s="23" t="s">
        <v>204</v>
      </c>
      <c r="C26" s="22" t="s">
        <v>206</v>
      </c>
      <c r="D26" s="9" t="s">
        <v>83</v>
      </c>
      <c r="E26" s="8"/>
      <c r="F26" s="8">
        <v>1</v>
      </c>
      <c r="G26" s="9" t="s">
        <v>207</v>
      </c>
      <c r="H26" s="1" t="str">
        <f t="shared" si="0"/>
        <v xml:space="preserve">    na_financial_ledger SMALLINT DEFAULT 1,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na_financial_ledger = 16 ;</v>
      </c>
      <c r="M26" s="2"/>
      <c r="Q26"/>
      <c r="R26"/>
    </row>
    <row r="27" spans="1:18" ht="102" x14ac:dyDescent="0.2">
      <c r="A27" s="5">
        <v>17</v>
      </c>
      <c r="B27" s="23" t="s">
        <v>209</v>
      </c>
      <c r="C27" s="22" t="s">
        <v>208</v>
      </c>
      <c r="D27" s="9" t="s">
        <v>83</v>
      </c>
      <c r="E27" s="8"/>
      <c r="F27" s="8">
        <v>1</v>
      </c>
      <c r="G27" s="25" t="s">
        <v>210</v>
      </c>
      <c r="H27" s="1" t="str">
        <f t="shared" si="0"/>
        <v xml:space="preserve">    external SMALLINT DEFAULT 1,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int32 external = 17 ;</v>
      </c>
      <c r="M27" s="2"/>
      <c r="Q27"/>
      <c r="R27"/>
    </row>
    <row r="28" spans="1:18" ht="85" x14ac:dyDescent="0.2">
      <c r="A28" s="5">
        <v>18</v>
      </c>
      <c r="B28" s="23" t="s">
        <v>157</v>
      </c>
      <c r="C28" s="22" t="s">
        <v>211</v>
      </c>
      <c r="D28" s="9" t="s">
        <v>83</v>
      </c>
      <c r="E28" s="8"/>
      <c r="F28" s="8">
        <v>0</v>
      </c>
      <c r="G28" s="25" t="s">
        <v>317</v>
      </c>
      <c r="H28" s="1" t="str">
        <f t="shared" si="0"/>
        <v xml:space="preserve">    type SMALLINT DEFAULT 0,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type = 18 ;</v>
      </c>
      <c r="M28" s="2"/>
      <c r="Q28"/>
      <c r="R28"/>
    </row>
    <row r="29" spans="1:18" x14ac:dyDescent="0.2">
      <c r="A29" s="5">
        <v>20</v>
      </c>
      <c r="B29" s="23" t="s">
        <v>12</v>
      </c>
      <c r="C29" s="22" t="s">
        <v>13</v>
      </c>
      <c r="D29" s="9" t="s">
        <v>41</v>
      </c>
      <c r="E29" s="8"/>
      <c r="F29" s="15" t="b">
        <v>0</v>
      </c>
      <c r="G29" s="9" t="s">
        <v>36</v>
      </c>
      <c r="H29" s="1" t="str">
        <f t="shared" si="0"/>
        <v xml:space="preserve">    disabled BOOLEAN DEFAULT FALSE,</v>
      </c>
      <c r="I29" s="1"/>
      <c r="J29" s="2"/>
      <c r="K29" s="2"/>
      <c r="L29" s="2" t="str">
        <f>"    "&amp;VLOOKUP($D29,'[1]Post-Java'!$A$2:$B$19,2,FALSE)&amp;" "&amp;$C29&amp;" = "&amp;ROW()-10 &amp; " " &amp;IF(AND(OR($C29 = "id", RIGHT($C29, 3)="_id"), $D29="BIGINT"),"[jstype=JS_STRING]","")&amp;";"</f>
        <v xml:space="preserve">    bool disabled = 19 ;</v>
      </c>
      <c r="M29" s="2"/>
      <c r="Q29" s="20"/>
      <c r="R29" s="20"/>
    </row>
    <row r="30" spans="1:18" x14ac:dyDescent="0.2">
      <c r="A30" s="5">
        <v>21</v>
      </c>
      <c r="B30" s="23" t="s">
        <v>81</v>
      </c>
      <c r="C30" s="22" t="s">
        <v>14</v>
      </c>
      <c r="D30" s="9" t="s">
        <v>38</v>
      </c>
      <c r="E30" s="8"/>
      <c r="F30" s="8"/>
      <c r="G30" s="9"/>
      <c r="H30" s="1" t="str">
        <f t="shared" si="0"/>
        <v xml:space="preserve">    created_by BIGINT,</v>
      </c>
      <c r="I30" s="1"/>
      <c r="J30" s="2"/>
      <c r="K30" s="2"/>
      <c r="L30" s="2" t="str">
        <f>"    "&amp;VLOOKUP($D30,'[1]Post-Java'!$A$2:$B$19,2,FALSE)&amp;" "&amp;$C30&amp;" = "&amp;ROW()-10 &amp; " " &amp;IF(AND(OR($C30 = "id", RIGHT($C30, 3)="_id"), $D30="BIGINT"),"[jstype=JS_STRING]","")&amp;";"</f>
        <v xml:space="preserve">    int64 created_by = 20 ;</v>
      </c>
      <c r="M30" s="2"/>
    </row>
    <row r="31" spans="1:18" x14ac:dyDescent="0.2">
      <c r="A31" s="5">
        <v>22</v>
      </c>
      <c r="B31" s="23" t="s">
        <v>15</v>
      </c>
      <c r="C31" s="22" t="s">
        <v>48</v>
      </c>
      <c r="D31" s="9" t="s">
        <v>38</v>
      </c>
      <c r="E31" s="8"/>
      <c r="F31" s="8" t="s">
        <v>84</v>
      </c>
      <c r="G31" s="9"/>
      <c r="H31" s="1" t="str">
        <f t="shared" si="0"/>
        <v xml:space="preserve">    created_at BIGINT DEFAULT date_generator(),</v>
      </c>
      <c r="I31" s="1"/>
      <c r="J31" s="2"/>
      <c r="K31" s="2"/>
      <c r="L31" s="2" t="str">
        <f>"    "&amp;VLOOKUP($D31,'[1]Post-Java'!$A$2:$B$19,2,FALSE)&amp;" "&amp;$C31&amp;" = "&amp;ROW()-10 &amp; " " &amp;IF(AND(OR($C31 = "id", RIGHT($C31, 3)="_id"), $D31="BIGINT"),"[jstype=JS_STRING]","")&amp;";"</f>
        <v xml:space="preserve">    int64 created_at = 21 ;</v>
      </c>
      <c r="M31" s="2"/>
    </row>
    <row r="32" spans="1:18" x14ac:dyDescent="0.2">
      <c r="A32" s="5">
        <v>23</v>
      </c>
      <c r="B32" s="23" t="s">
        <v>1</v>
      </c>
      <c r="C32" s="22" t="s">
        <v>16</v>
      </c>
      <c r="D32" s="9" t="s">
        <v>38</v>
      </c>
      <c r="E32" s="8"/>
      <c r="F32" s="8"/>
      <c r="G32" s="9"/>
      <c r="H32" s="1" t="str">
        <f t="shared" si="0"/>
        <v xml:space="preserve">    updated_by BIGINT,</v>
      </c>
      <c r="I32" s="1"/>
      <c r="J32" s="2"/>
      <c r="K32" s="2"/>
      <c r="L32" s="2" t="str">
        <f>"    "&amp;VLOOKUP($D32,'[1]Post-Java'!$A$2:$B$19,2,FALSE)&amp;" "&amp;$C32&amp;" = "&amp;ROW()-10 &amp; " " &amp;IF(AND(OR($C32 = "id", RIGHT($C32, 3)="_id"), $D32="BIGINT"),"[jstype=JS_STRING]","")&amp;";"</f>
        <v xml:space="preserve">    int64 updated_by = 22 ;</v>
      </c>
      <c r="M32" s="2"/>
    </row>
    <row r="33" spans="1:13" x14ac:dyDescent="0.2">
      <c r="A33" s="5">
        <v>24</v>
      </c>
      <c r="B33" s="23" t="s">
        <v>3</v>
      </c>
      <c r="C33" s="22" t="s">
        <v>49</v>
      </c>
      <c r="D33" s="9" t="s">
        <v>38</v>
      </c>
      <c r="E33" s="8"/>
      <c r="F33" s="8" t="s">
        <v>84</v>
      </c>
      <c r="G33" s="9"/>
      <c r="H33" s="1" t="str">
        <f t="shared" si="0"/>
        <v xml:space="preserve">    updated_at BIGINT DEFAULT date_generator(),</v>
      </c>
      <c r="I33" s="1"/>
      <c r="J33" s="2"/>
      <c r="K33" s="2"/>
      <c r="L33" s="2" t="str">
        <f>"    "&amp;VLOOKUP($D33,'[1]Post-Java'!$A$2:$B$19,2,FALSE)&amp;" "&amp;$C33&amp;" = "&amp;ROW()-10 &amp; " " &amp;IF(AND(OR($C33 = "id", RIGHT($C33, 3)="_id"), $D33="BIGINT"),"[jstype=JS_STRING]","")&amp;";"</f>
        <v xml:space="preserve">    int64 updated_at = 23 ;</v>
      </c>
      <c r="M33" s="2"/>
    </row>
    <row r="34" spans="1:13" x14ac:dyDescent="0.2">
      <c r="A34" s="5">
        <v>25</v>
      </c>
      <c r="B34" s="23" t="s">
        <v>82</v>
      </c>
      <c r="C34" s="22" t="s">
        <v>17</v>
      </c>
      <c r="D34" s="9" t="s">
        <v>38</v>
      </c>
      <c r="E34" s="8"/>
      <c r="F34" s="8"/>
      <c r="G34" s="9"/>
      <c r="H34" s="1" t="str">
        <f t="shared" si="0"/>
        <v xml:space="preserve">    deleted_by BIGINT,</v>
      </c>
      <c r="I34" s="1"/>
      <c r="J34" s="2"/>
      <c r="K34" s="2"/>
      <c r="L34" s="2" t="str">
        <f>"    "&amp;VLOOKUP($D34,'[1]Post-Java'!$A$2:$B$19,2,FALSE)&amp;" "&amp;$C34&amp;" = "&amp;ROW()-10 &amp; " " &amp;IF(AND(OR($C34 = "id", RIGHT($C34, 3)="_id"), $D34="BIGINT"),"[jstype=JS_STRING]","")&amp;";"</f>
        <v xml:space="preserve">    int64 deleted_by = 24 ;</v>
      </c>
      <c r="M34" s="2"/>
    </row>
    <row r="35" spans="1:13" x14ac:dyDescent="0.2">
      <c r="A35" s="5">
        <v>26</v>
      </c>
      <c r="B35" s="23" t="s">
        <v>18</v>
      </c>
      <c r="C35" s="22" t="s">
        <v>50</v>
      </c>
      <c r="D35" s="9" t="s">
        <v>38</v>
      </c>
      <c r="E35" s="8"/>
      <c r="F35" s="8"/>
      <c r="G35" s="9"/>
      <c r="H35" s="1" t="str">
        <f t="shared" si="0"/>
        <v xml:space="preserve">    deleted_at BIGINT,</v>
      </c>
      <c r="I35" s="1"/>
      <c r="J35" s="2"/>
      <c r="K35" s="2"/>
      <c r="L35" s="2" t="str">
        <f>"    "&amp;VLOOKUP($D35,'[1]Post-Java'!$A$2:$B$19,2,FALSE)&amp;" "&amp;$C35&amp;" = "&amp;ROW()-10 &amp; " " &amp;IF(AND(OR($C35 = "id", RIGHT($C35, 3)="_id"), $D35="BIGINT"),"[jstype=JS_STRING]","")&amp;";"</f>
        <v xml:space="preserve">    int64 deleted_at = 25 ;</v>
      </c>
      <c r="M35" s="2"/>
    </row>
    <row r="36" spans="1:13" x14ac:dyDescent="0.2">
      <c r="A36" s="5">
        <v>27</v>
      </c>
      <c r="B36" s="23" t="s">
        <v>19</v>
      </c>
      <c r="C36" s="22" t="s">
        <v>20</v>
      </c>
      <c r="D36" s="9" t="s">
        <v>39</v>
      </c>
      <c r="E36" s="8"/>
      <c r="F36" s="8">
        <v>1</v>
      </c>
      <c r="G36" s="9"/>
      <c r="H36" s="1" t="str">
        <f t="shared" si="0"/>
        <v xml:space="preserve">    version INTEGER DEFAULT 1,</v>
      </c>
      <c r="I36" s="1"/>
      <c r="J36" s="2"/>
      <c r="K36" s="2"/>
      <c r="L36" s="2" t="str">
        <f>"    "&amp;VLOOKUP($D36,'[1]Post-Java'!$A$2:$B$19,2,FALSE)&amp;" "&amp;$C36&amp;" = "&amp;ROW()-10 &amp; " " &amp;IF(AND(OR($C36 = "id", RIGHT($C36, 3)="_id"), $D36="BIGINT"),"[jstype=JS_STRING]","")&amp;";"</f>
        <v xml:space="preserve">    int32 version = 26 ;</v>
      </c>
      <c r="M36" s="2"/>
    </row>
    <row r="37" spans="1:13" x14ac:dyDescent="0.2">
      <c r="A37" s="2"/>
      <c r="B37" s="2"/>
      <c r="C37" s="2"/>
      <c r="D37" s="2"/>
      <c r="E37" s="2"/>
      <c r="F37" s="2"/>
      <c r="G37" s="2"/>
      <c r="H37" s="1" t="str">
        <f>"    CONSTRAINT " &amp; IF(ISERROR(SEARCH(".",$C$8)), $C$8, MID($C$8,SEARCH(".",$C$8) + 1,(LEN($C$8)-SEARCH(".",$C$8)))) &amp; "_pk PRIMARY KEY (" &amp; $C$11 &amp; ")"</f>
        <v xml:space="preserve">    CONSTRAINT account_pk PRIMARY KEY (id)</v>
      </c>
      <c r="I37" s="1"/>
      <c r="J37" s="2"/>
      <c r="K37" s="2"/>
      <c r="L37" s="2"/>
      <c r="M37" s="2"/>
    </row>
    <row r="38" spans="1:13" ht="20" x14ac:dyDescent="0.2">
      <c r="A38" s="31" t="s">
        <v>32</v>
      </c>
      <c r="B38" s="31"/>
      <c r="C38" s="31"/>
      <c r="D38" s="31"/>
      <c r="E38" s="31"/>
      <c r="F38" s="31"/>
      <c r="G38" s="31"/>
      <c r="H38" s="1" t="s">
        <v>21</v>
      </c>
      <c r="I38" s="1"/>
      <c r="J38" s="2"/>
      <c r="K38" s="2"/>
      <c r="L38" s="2"/>
      <c r="M38" s="2"/>
    </row>
    <row r="39" spans="1:13" x14ac:dyDescent="0.2">
      <c r="A39" s="10" t="s">
        <v>23</v>
      </c>
      <c r="B39" s="11" t="s">
        <v>24</v>
      </c>
      <c r="C39" s="11" t="s">
        <v>25</v>
      </c>
      <c r="D39" s="11" t="s">
        <v>22</v>
      </c>
      <c r="E39" s="11" t="s">
        <v>5</v>
      </c>
      <c r="F39" s="11" t="s">
        <v>26</v>
      </c>
      <c r="G39" s="13" t="s">
        <v>27</v>
      </c>
      <c r="L39" s="2" t="s">
        <v>42</v>
      </c>
      <c r="M39" s="2"/>
    </row>
    <row r="40" spans="1:13" x14ac:dyDescent="0.2">
      <c r="A40" s="5">
        <v>1</v>
      </c>
      <c r="B40" s="6"/>
      <c r="C40" s="7"/>
      <c r="D40" s="9"/>
      <c r="E40" s="8" t="s">
        <v>9</v>
      </c>
      <c r="F40" s="8">
        <v>1</v>
      </c>
      <c r="G40" s="9"/>
      <c r="H40" s="3" t="str">
        <f>"ALTER TABLE " &amp; $C$8 &amp; " 
ADD COLUMN " &amp; C40 &amp; " " &amp; D40 &amp; IF(E40="yes"," NOT NULL", "") &amp; IF(LEN(F40) &gt; 0," DEFAULT " &amp; F40, "") &amp; ";"</f>
        <v>ALTER TABLE account 
ADD COLUMN   NOT NULL DEFAULT 1;</v>
      </c>
      <c r="L40" s="2"/>
      <c r="M40" s="2"/>
    </row>
    <row r="41" spans="1:13" x14ac:dyDescent="0.2">
      <c r="A41" s="5">
        <v>2</v>
      </c>
      <c r="B41" s="6"/>
      <c r="C41" s="7"/>
      <c r="D41" s="9"/>
      <c r="E41" s="8"/>
      <c r="F41" s="8"/>
      <c r="G41" s="9"/>
      <c r="H41" s="3" t="str">
        <f t="shared" ref="H41:H43" si="1">"ALTER TABLE " &amp; $C$8 &amp; " 
ADD COLUMN " &amp; C41 &amp; " " &amp; D41 &amp; IF(E41="yes"," NOT NULL", "") &amp; IF(LEN(F41) &gt; 0," DEFAULT " &amp; F41, "") &amp; ";"</f>
        <v>ALTER TABLE account 
ADD COLUMN  ;</v>
      </c>
      <c r="L41" s="2"/>
      <c r="M41" s="2"/>
    </row>
    <row r="42" spans="1:13" x14ac:dyDescent="0.2">
      <c r="A42" s="5">
        <v>3</v>
      </c>
      <c r="B42" s="6"/>
      <c r="C42" s="7"/>
      <c r="D42" s="9"/>
      <c r="E42" s="8"/>
      <c r="F42" s="8"/>
      <c r="G42" s="9"/>
      <c r="H42" s="3" t="str">
        <f t="shared" si="1"/>
        <v>ALTER TABLE account 
ADD COLUMN  ;</v>
      </c>
      <c r="L42" s="2"/>
    </row>
    <row r="43" spans="1:13" x14ac:dyDescent="0.2">
      <c r="A43" s="5">
        <v>4</v>
      </c>
      <c r="B43" s="6"/>
      <c r="C43" s="7"/>
      <c r="D43" s="9"/>
      <c r="E43" s="8"/>
      <c r="F43" s="8"/>
      <c r="G43" s="9"/>
      <c r="H43" s="3" t="str">
        <f t="shared" si="1"/>
        <v>ALTER TABLE account 
ADD COLUMN  ;</v>
      </c>
      <c r="L43" s="2"/>
    </row>
    <row r="44" spans="1:13" x14ac:dyDescent="0.2">
      <c r="L44" s="2"/>
    </row>
    <row r="45" spans="1:13" x14ac:dyDescent="0.2">
      <c r="H45" s="3" t="s">
        <v>220</v>
      </c>
      <c r="L45" s="2"/>
    </row>
    <row r="46" spans="1:13" x14ac:dyDescent="0.2">
      <c r="H46" s="3" t="s">
        <v>221</v>
      </c>
      <c r="L46" s="2"/>
    </row>
    <row r="47" spans="1:13" x14ac:dyDescent="0.2">
      <c r="L47" s="2"/>
    </row>
    <row r="48" spans="1:13" x14ac:dyDescent="0.2">
      <c r="H48" s="3" t="s">
        <v>222</v>
      </c>
      <c r="L48" s="2"/>
    </row>
    <row r="49" spans="8:12" x14ac:dyDescent="0.2">
      <c r="H49" s="3" t="s">
        <v>223</v>
      </c>
      <c r="L49" s="2"/>
    </row>
    <row r="50" spans="8:12" x14ac:dyDescent="0.2">
      <c r="L50" s="2"/>
    </row>
    <row r="51" spans="8:12" ht="17" x14ac:dyDescent="0.2">
      <c r="H51" s="21" t="s">
        <v>51</v>
      </c>
      <c r="L51" s="2"/>
    </row>
    <row r="52" spans="8:12" x14ac:dyDescent="0.2">
      <c r="H52" s="3" t="s">
        <v>52</v>
      </c>
      <c r="L52" s="2"/>
    </row>
    <row r="53" spans="8:12" x14ac:dyDescent="0.2">
      <c r="H53" s="3" t="s">
        <v>53</v>
      </c>
      <c r="L53" s="2"/>
    </row>
    <row r="54" spans="8:12" x14ac:dyDescent="0.2">
      <c r="L54" s="2"/>
    </row>
    <row r="55" spans="8:12" x14ac:dyDescent="0.2">
      <c r="H55" s="3" t="s">
        <v>54</v>
      </c>
      <c r="L55" s="2"/>
    </row>
    <row r="56" spans="8:12" x14ac:dyDescent="0.2">
      <c r="H56" s="3" t="s">
        <v>55</v>
      </c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8:G3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0"/>
  <sheetViews>
    <sheetView topLeftCell="C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account_org;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326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309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account_org;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account_org</v>
      </c>
      <c r="I9" s="1"/>
      <c r="J9" s="2"/>
      <c r="K9" s="2"/>
      <c r="L9" s="2" t="str">
        <f>"message " &amp; PROPER(LEFT($C$8)) &amp; MID(SUBSTITUTE(PROPER($C$8),"_",""),2,LEN($C$8)) &amp; " {"</f>
        <v>message AccountOrg {</v>
      </c>
      <c r="M9" s="2"/>
      <c r="Q9" s="17" t="str">
        <f>"class " &amp;  PROPER(LEFT($C$8)) &amp; MID(SUBSTITUTE(PROPER($C$8),"_",""),2,LEN($C$8))  &amp; " extends Model {"</f>
        <v>class AccountOrg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'account_org';</v>
      </c>
      <c r="R11" s="18"/>
    </row>
    <row r="12" spans="1:18" x14ac:dyDescent="0.2">
      <c r="A12" s="5">
        <v>2</v>
      </c>
      <c r="B12" s="6" t="s">
        <v>327</v>
      </c>
      <c r="C12" s="7" t="s">
        <v>311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dep_id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dep_id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310</v>
      </c>
      <c r="C13" s="7" t="s">
        <v>217</v>
      </c>
      <c r="D13" s="9" t="s">
        <v>38</v>
      </c>
      <c r="E13" s="8"/>
      <c r="F13" s="8"/>
      <c r="G13" s="9"/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account_org_pk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 t="s">
        <v>42</v>
      </c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/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account_org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account_org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account_org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account_org 
ADD COLUMN  ;</v>
      </c>
      <c r="L28" s="2"/>
    </row>
    <row r="29" spans="1:13" x14ac:dyDescent="0.2">
      <c r="L29" s="2"/>
    </row>
    <row r="30" spans="1:13" x14ac:dyDescent="0.2">
      <c r="H30" s="3" t="str">
        <f xml:space="preserve"> "DROP INDEX  " &amp; $C$8 &amp; "_idx01;"</f>
        <v>DROP INDEX  account_org_idx01;</v>
      </c>
      <c r="L30" s="2"/>
    </row>
    <row r="31" spans="1:13" x14ac:dyDescent="0.2">
      <c r="H31" s="3" t="str">
        <f xml:space="preserve"> "CREATE INDEX " &amp; $C$8 &amp; "_idx01 ON " &amp; $C$8 &amp; "  (deleted_by NULLS FIRST);"</f>
        <v>CREATE INDEX account_org_idx01 ON account_org  (deleted_by NULLS FIRST);</v>
      </c>
      <c r="L31" s="2"/>
    </row>
    <row r="32" spans="1:13" x14ac:dyDescent="0.2">
      <c r="L32" s="2"/>
    </row>
    <row r="33" spans="8:12" x14ac:dyDescent="0.2">
      <c r="H33" s="3" t="str">
        <f xml:space="preserve"> "DROP INDEX  " &amp; $C$8 &amp; "_idx02;"</f>
        <v>DROP INDEX  account_org_idx02;</v>
      </c>
      <c r="L33" s="2"/>
    </row>
    <row r="34" spans="8:12" x14ac:dyDescent="0.2">
      <c r="H34" s="3" t="str">
        <f xml:space="preserve"> "CREATE INDEX " &amp; $C$8 &amp; "_idx02 ON " &amp; $C$8 &amp; "  (deleted_by NULLS FIRST, disabled NULLS FIRST);"</f>
        <v>CREATE INDEX account_org_idx02 ON account_org  (deleted_by NULLS FIRST, disabled NULLS FIRST);</v>
      </c>
      <c r="L34" s="2"/>
    </row>
    <row r="35" spans="8:12" x14ac:dyDescent="0.2">
      <c r="L35" s="2"/>
    </row>
    <row r="36" spans="8:12" x14ac:dyDescent="0.2">
      <c r="H36" s="3" t="str">
        <f xml:space="preserve"> "DROP INDEX  " &amp; $C$8 &amp; "_idx03;"</f>
        <v>DROP INDEX  account_org_idx03;</v>
      </c>
      <c r="L36" s="2"/>
    </row>
    <row r="37" spans="8:12" x14ac:dyDescent="0.2">
      <c r="H37" s="3" t="str">
        <f xml:space="preserve"> "CREATE INDEX " &amp; $C$8 &amp; "_idx03 ON " &amp; $C$8 &amp; "  (org_id NULLS FIRST, account_id NULLS FIRST);"</f>
        <v>CREATE INDEX account_org_idx03 ON account_org  (org_id NULLS FIRST, account_id NULLS FIRST);</v>
      </c>
      <c r="L37" s="2"/>
    </row>
    <row r="38" spans="8:12" x14ac:dyDescent="0.2">
      <c r="L38" s="2"/>
    </row>
    <row r="39" spans="8:12" x14ac:dyDescent="0.2">
      <c r="L39" s="2"/>
    </row>
    <row r="40" spans="8:12" ht="17" x14ac:dyDescent="0.2">
      <c r="H40" s="21" t="s">
        <v>51</v>
      </c>
      <c r="L40" s="2"/>
    </row>
    <row r="41" spans="8:12" x14ac:dyDescent="0.2">
      <c r="H41" s="3" t="s">
        <v>52</v>
      </c>
      <c r="L41" s="2"/>
    </row>
    <row r="42" spans="8:12" x14ac:dyDescent="0.2">
      <c r="H42" s="3" t="s">
        <v>53</v>
      </c>
      <c r="L42" s="2"/>
    </row>
    <row r="43" spans="8:12" x14ac:dyDescent="0.2">
      <c r="L43" s="2"/>
    </row>
    <row r="44" spans="8:12" x14ac:dyDescent="0.2">
      <c r="H44" s="3" t="s">
        <v>54</v>
      </c>
      <c r="L44" s="2"/>
    </row>
    <row r="45" spans="8:12" x14ac:dyDescent="0.2">
      <c r="H45" s="3" t="s">
        <v>55</v>
      </c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refresh_token;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212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refresh_token;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refresh_token</v>
      </c>
      <c r="I9" s="1"/>
      <c r="J9" s="2"/>
      <c r="K9" s="2"/>
      <c r="L9" s="2" t="str">
        <f>"message " &amp; PROPER(LEFT($C$8)) &amp; MID(SUBSTITUTE(PROPER($C$8),"_",""),2,LEN($C$8)) &amp; " {"</f>
        <v>message RefreshToken {</v>
      </c>
      <c r="M9" s="2"/>
      <c r="Q9" s="17" t="str">
        <f>"class " &amp;  PROPER(LEFT($C$8)) &amp; MID(SUBSTITUTE(PROPER($C$8),"_",""),2,LEN($C$8))  &amp; " extends Model {"</f>
        <v>class RefreshToken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'refresh_token';</v>
      </c>
      <c r="R11" s="18"/>
    </row>
    <row r="12" spans="1:18" x14ac:dyDescent="0.2">
      <c r="A12" s="5">
        <v>2</v>
      </c>
      <c r="B12" s="23" t="s">
        <v>213</v>
      </c>
      <c r="C12" s="22" t="s">
        <v>214</v>
      </c>
      <c r="D12" s="9" t="s">
        <v>40</v>
      </c>
      <c r="E12" s="8"/>
      <c r="F12" s="8"/>
      <c r="G12" s="9" t="s">
        <v>218</v>
      </c>
      <c r="H12" s="1" t="str">
        <f t="shared" ref="H12:H14" si="0">"    " &amp; C12 &amp; " " &amp; D12 &amp; IF(E12="yes"," NOT NULL", "") &amp; IF(LEN(F12) &gt; 0," DEFAULT " &amp; F12, "") &amp; ","</f>
        <v xml:space="preserve">    token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token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15</v>
      </c>
      <c r="C14" s="22" t="s">
        <v>48</v>
      </c>
      <c r="D14" s="9" t="s">
        <v>38</v>
      </c>
      <c r="E14" s="8"/>
      <c r="F14" s="8" t="s">
        <v>84</v>
      </c>
      <c r="G14" s="9"/>
      <c r="H14" s="1" t="str">
        <f t="shared" si="0"/>
        <v xml:space="preserve">    created_at BIGINT DEFAULT date_generator(),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created_at = 4 ;</v>
      </c>
      <c r="M14" s="2"/>
    </row>
    <row r="15" spans="1:18" x14ac:dyDescent="0.2">
      <c r="A15" s="2"/>
      <c r="B15" s="2"/>
      <c r="C15" s="2"/>
      <c r="D15" s="2"/>
      <c r="E15" s="2"/>
      <c r="F15" s="2"/>
      <c r="G15" s="2"/>
      <c r="H15" s="1" t="str">
        <f>"    CONSTRAINT " &amp; IF(ISERROR(SEARCH(".",$C$8)), $C$8, MID($C$8,SEARCH(".",$C$8) + 1,(LEN($C$8)-SEARCH(".",$C$8)))) &amp; "_pk PRIMARY KEY (" &amp; $C$11 &amp; ")"</f>
        <v xml:space="preserve">    CONSTRAINT refresh_token_pk PRIMARY KEY (id)</v>
      </c>
      <c r="I15" s="1"/>
      <c r="J15" s="2"/>
      <c r="K15" s="2"/>
      <c r="L15" s="2"/>
      <c r="M15" s="2"/>
    </row>
    <row r="16" spans="1:18" ht="20" x14ac:dyDescent="0.2">
      <c r="A16" s="31" t="s">
        <v>32</v>
      </c>
      <c r="B16" s="31"/>
      <c r="C16" s="31"/>
      <c r="D16" s="31"/>
      <c r="E16" s="31"/>
      <c r="F16" s="31"/>
      <c r="G16" s="31"/>
      <c r="H16" s="1" t="s">
        <v>21</v>
      </c>
      <c r="I16" s="1"/>
      <c r="J16" s="2"/>
      <c r="K16" s="2"/>
      <c r="L16" s="2" t="s">
        <v>42</v>
      </c>
      <c r="M16" s="2"/>
    </row>
    <row r="17" spans="1:13" x14ac:dyDescent="0.2">
      <c r="A17" s="10" t="s">
        <v>23</v>
      </c>
      <c r="B17" s="11" t="s">
        <v>24</v>
      </c>
      <c r="C17" s="11" t="s">
        <v>25</v>
      </c>
      <c r="D17" s="11" t="s">
        <v>22</v>
      </c>
      <c r="E17" s="11" t="s">
        <v>5</v>
      </c>
      <c r="F17" s="11" t="s">
        <v>26</v>
      </c>
      <c r="G17" s="13" t="s">
        <v>27</v>
      </c>
      <c r="L17" s="2"/>
      <c r="M17" s="2"/>
    </row>
    <row r="18" spans="1:13" x14ac:dyDescent="0.2">
      <c r="A18" s="5">
        <v>1</v>
      </c>
      <c r="B18" s="6"/>
      <c r="C18" s="7"/>
      <c r="D18" s="9"/>
      <c r="E18" s="8" t="s">
        <v>9</v>
      </c>
      <c r="F18" s="8">
        <v>1</v>
      </c>
      <c r="G18" s="9"/>
      <c r="H18" s="3" t="str">
        <f>"ALTER TABLE " &amp; $C$8 &amp; " 
ADD COLUMN " &amp; C18 &amp; " " &amp; D18 &amp; IF(E18="yes"," NOT NULL", "") &amp; IF(LEN(F18) &gt; 0," DEFAULT " &amp; F18, "") &amp; ";"</f>
        <v>ALTER TABLE refresh_token 
ADD COLUMN   NOT NULL DEFAULT 1;</v>
      </c>
      <c r="L18" s="2"/>
      <c r="M18" s="2"/>
    </row>
    <row r="19" spans="1:13" x14ac:dyDescent="0.2">
      <c r="A19" s="5">
        <v>2</v>
      </c>
      <c r="B19" s="6"/>
      <c r="C19" s="7"/>
      <c r="D19" s="9"/>
      <c r="E19" s="8"/>
      <c r="F19" s="8"/>
      <c r="G19" s="9"/>
      <c r="H19" s="3" t="str">
        <f t="shared" ref="H19:H21" si="1">"ALTER TABLE " &amp; $C$8 &amp; " 
ADD COLUMN " &amp; C19 &amp; " " &amp; D19 &amp; IF(E19="yes"," NOT NULL", "") &amp; IF(LEN(F19) &gt; 0," DEFAULT " &amp; F19, "") &amp; ";"</f>
        <v>ALTER TABLE refresh_token 
ADD COLUMN  ;</v>
      </c>
      <c r="L19" s="2"/>
      <c r="M19" s="2"/>
    </row>
    <row r="20" spans="1:13" x14ac:dyDescent="0.2">
      <c r="A20" s="5">
        <v>3</v>
      </c>
      <c r="B20" s="6"/>
      <c r="C20" s="7"/>
      <c r="D20" s="9"/>
      <c r="E20" s="8"/>
      <c r="F20" s="8"/>
      <c r="G20" s="9"/>
      <c r="H20" s="3" t="str">
        <f t="shared" si="1"/>
        <v>ALTER TABLE refresh_token 
ADD COLUMN  ;</v>
      </c>
      <c r="L20" s="2"/>
    </row>
    <row r="21" spans="1:13" x14ac:dyDescent="0.2">
      <c r="A21" s="5">
        <v>4</v>
      </c>
      <c r="B21" s="6"/>
      <c r="C21" s="7"/>
      <c r="D21" s="9"/>
      <c r="E21" s="8"/>
      <c r="F21" s="8"/>
      <c r="G21" s="9"/>
      <c r="H21" s="3" t="str">
        <f t="shared" si="1"/>
        <v>ALTER TABLE refresh_token 
ADD COLUMN  ;</v>
      </c>
      <c r="L21" s="2"/>
    </row>
    <row r="22" spans="1:13" x14ac:dyDescent="0.2">
      <c r="L22" s="2"/>
    </row>
    <row r="23" spans="1:13" x14ac:dyDescent="0.2">
      <c r="H23" s="3" t="s">
        <v>216</v>
      </c>
      <c r="L23" s="2"/>
    </row>
    <row r="24" spans="1:13" x14ac:dyDescent="0.2">
      <c r="H24" s="3" t="s">
        <v>219</v>
      </c>
      <c r="L24" s="2"/>
    </row>
    <row r="25" spans="1:13" x14ac:dyDescent="0.2">
      <c r="L25" s="2"/>
    </row>
    <row r="26" spans="1:13" x14ac:dyDescent="0.2">
      <c r="L26" s="2"/>
    </row>
    <row r="27" spans="1:13" x14ac:dyDescent="0.2">
      <c r="L27" s="2"/>
    </row>
    <row r="28" spans="1:13" x14ac:dyDescent="0.2">
      <c r="L28" s="2"/>
    </row>
    <row r="29" spans="1:13" ht="17" x14ac:dyDescent="0.2">
      <c r="H29" s="21" t="s">
        <v>51</v>
      </c>
      <c r="L29" s="2"/>
    </row>
    <row r="30" spans="1:13" x14ac:dyDescent="0.2">
      <c r="H30" s="3" t="s">
        <v>52</v>
      </c>
      <c r="L30" s="2"/>
    </row>
    <row r="31" spans="1:13" x14ac:dyDescent="0.2">
      <c r="H31" s="3" t="s">
        <v>53</v>
      </c>
      <c r="L31" s="2"/>
    </row>
    <row r="32" spans="1:13" x14ac:dyDescent="0.2">
      <c r="L32" s="2"/>
    </row>
    <row r="33" spans="8:12" x14ac:dyDescent="0.2">
      <c r="H33" s="3" t="s">
        <v>54</v>
      </c>
      <c r="L33" s="2"/>
    </row>
    <row r="34" spans="8:12" x14ac:dyDescent="0.2">
      <c r="H34" s="3" t="s">
        <v>55</v>
      </c>
      <c r="L34" s="2"/>
    </row>
    <row r="35" spans="8:12" x14ac:dyDescent="0.2">
      <c r="L35" s="2"/>
    </row>
    <row r="36" spans="8:12" x14ac:dyDescent="0.2">
      <c r="L36" s="2"/>
    </row>
    <row r="37" spans="8:12" x14ac:dyDescent="0.2">
      <c r="L37" s="2"/>
    </row>
    <row r="38" spans="8:12" x14ac:dyDescent="0.2">
      <c r="L38" s="2"/>
    </row>
    <row r="39" spans="8:12" x14ac:dyDescent="0.2">
      <c r="L39" s="2"/>
    </row>
    <row r="40" spans="8:12" x14ac:dyDescent="0.2">
      <c r="L40" s="2"/>
    </row>
    <row r="41" spans="8:12" x14ac:dyDescent="0.2">
      <c r="L41" s="2"/>
    </row>
    <row r="42" spans="8:12" x14ac:dyDescent="0.2">
      <c r="L42" s="2"/>
    </row>
    <row r="43" spans="8:12" x14ac:dyDescent="0.2">
      <c r="L43" s="2"/>
    </row>
    <row r="44" spans="8:12" x14ac:dyDescent="0.2"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16:G1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user_setting;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234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229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user_setting;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user_setting</v>
      </c>
      <c r="I9" s="1"/>
      <c r="J9" s="2"/>
      <c r="K9" s="2"/>
      <c r="L9" s="2" t="str">
        <f>"message " &amp; PROPER(LEFT($C$8)) &amp; MID(SUBSTITUTE(PROPER($C$8),"_",""),2,LEN($C$8)) &amp; " {"</f>
        <v>message UserSetting {</v>
      </c>
      <c r="M9" s="2"/>
      <c r="Q9" s="17" t="str">
        <f>"class " &amp;  PROPER(LEFT($C$8)) &amp; MID(SUBSTITUTE(PROPER($C$8),"_",""),2,LEN($C$8))  &amp; " extends Model {"</f>
        <v>class UserSetting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'user_setting';</v>
      </c>
      <c r="R11" s="18"/>
    </row>
    <row r="12" spans="1:18" x14ac:dyDescent="0.2">
      <c r="A12" s="5">
        <v>2</v>
      </c>
      <c r="B12" s="23" t="s">
        <v>64</v>
      </c>
      <c r="C12" s="22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ref="H13:H17" si="0">"    " &amp; C13 &amp; " " &amp; D13 &amp; IF(E13="yes"," NOT NULL", "") &amp; IF(LEN(F13) &gt; 0," DEFAULT " &amp; F13, "") &amp; ","</f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23" t="s">
        <v>230</v>
      </c>
      <c r="C14" s="7" t="s">
        <v>230</v>
      </c>
      <c r="D14" s="9" t="s">
        <v>40</v>
      </c>
      <c r="E14" s="8"/>
      <c r="F14" s="8"/>
      <c r="G14" s="9"/>
      <c r="H14" s="1" t="str">
        <f t="shared" si="0"/>
        <v xml:space="preserve">    menu_path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menu_path = 4 ;</v>
      </c>
      <c r="M14" s="2"/>
      <c r="Q14" s="19"/>
      <c r="R14" s="19"/>
    </row>
    <row r="15" spans="1:18" x14ac:dyDescent="0.2">
      <c r="A15" s="5">
        <v>5</v>
      </c>
      <c r="B15" s="23" t="s">
        <v>231</v>
      </c>
      <c r="C15" s="7" t="s">
        <v>231</v>
      </c>
      <c r="D15" s="9" t="s">
        <v>40</v>
      </c>
      <c r="E15" s="8"/>
      <c r="F15" s="8"/>
      <c r="G15" s="9" t="s">
        <v>232</v>
      </c>
      <c r="H15" s="1" t="str">
        <f t="shared" si="0"/>
        <v xml:space="preserve">    element_id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element_id = 5 ;</v>
      </c>
      <c r="M15" s="2"/>
      <c r="Q15" s="19"/>
      <c r="R15" s="19"/>
    </row>
    <row r="16" spans="1:18" x14ac:dyDescent="0.2">
      <c r="A16" s="5">
        <v>6</v>
      </c>
      <c r="B16" s="23" t="s">
        <v>168</v>
      </c>
      <c r="C16" s="7" t="s">
        <v>168</v>
      </c>
      <c r="D16" s="9" t="s">
        <v>40</v>
      </c>
      <c r="E16" s="8"/>
      <c r="F16" s="8"/>
      <c r="G16" s="9"/>
      <c r="H16" s="1" t="str">
        <f t="shared" si="0"/>
        <v xml:space="preserve">    key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key = 6 ;</v>
      </c>
      <c r="M16" s="2"/>
      <c r="Q16" s="19" t="s">
        <v>42</v>
      </c>
      <c r="R16" s="19"/>
    </row>
    <row r="17" spans="1:13" x14ac:dyDescent="0.2">
      <c r="A17" s="5">
        <v>7</v>
      </c>
      <c r="B17" s="23" t="s">
        <v>170</v>
      </c>
      <c r="C17" s="22" t="s">
        <v>170</v>
      </c>
      <c r="D17" s="9" t="s">
        <v>40</v>
      </c>
      <c r="E17" s="8"/>
      <c r="F17" s="8"/>
      <c r="G17" s="9"/>
      <c r="H17" s="1" t="str">
        <f t="shared" si="0"/>
        <v xml:space="preserve">    value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value = 7 ;</v>
      </c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1" t="str">
        <f>"    CONSTRAINT " &amp; IF(ISERROR(SEARCH(".",$C$8)), $C$8, MID($C$8,SEARCH(".",$C$8) + 1,(LEN($C$8)-SEARCH(".",$C$8)))) &amp; "_pk PRIMARY KEY (" &amp; $C$11 &amp; ")"</f>
        <v xml:space="preserve">    CONSTRAINT user_setting_pk PRIMARY KEY (id)</v>
      </c>
      <c r="I18" s="1"/>
      <c r="J18" s="2"/>
      <c r="K18" s="2"/>
      <c r="L18" s="2"/>
      <c r="M18" s="2"/>
    </row>
    <row r="19" spans="1:13" ht="20" x14ac:dyDescent="0.2">
      <c r="A19" s="31" t="s">
        <v>32</v>
      </c>
      <c r="B19" s="31"/>
      <c r="C19" s="31"/>
      <c r="D19" s="31"/>
      <c r="E19" s="31"/>
      <c r="F19" s="31"/>
      <c r="G19" s="31"/>
      <c r="H19" s="1" t="s">
        <v>21</v>
      </c>
      <c r="I19" s="1"/>
      <c r="J19" s="2"/>
      <c r="K19" s="2"/>
      <c r="L19" s="2"/>
      <c r="M19" s="2"/>
    </row>
    <row r="20" spans="1:13" x14ac:dyDescent="0.2">
      <c r="A20" s="10" t="s">
        <v>23</v>
      </c>
      <c r="B20" s="11" t="s">
        <v>24</v>
      </c>
      <c r="C20" s="11" t="s">
        <v>25</v>
      </c>
      <c r="D20" s="11" t="s">
        <v>22</v>
      </c>
      <c r="E20" s="11" t="s">
        <v>5</v>
      </c>
      <c r="F20" s="11" t="s">
        <v>26</v>
      </c>
      <c r="G20" s="13" t="s">
        <v>27</v>
      </c>
      <c r="L20" s="2" t="s">
        <v>42</v>
      </c>
      <c r="M20" s="2"/>
    </row>
    <row r="21" spans="1:13" x14ac:dyDescent="0.2">
      <c r="A21" s="5">
        <v>1</v>
      </c>
      <c r="B21" s="6"/>
      <c r="C21" s="7"/>
      <c r="D21" s="9"/>
      <c r="E21" s="8" t="s">
        <v>9</v>
      </c>
      <c r="F21" s="8">
        <v>1</v>
      </c>
      <c r="G21" s="9"/>
      <c r="H21" s="3" t="str">
        <f>"ALTER TABLE " &amp; $C$8 &amp; " 
ADD COLUMN " &amp; C21 &amp; " " &amp; D21 &amp; IF(E21="yes"," NOT NULL", "") &amp; IF(LEN(F21) &gt; 0," DEFAULT " &amp; F21, "") &amp; ";"</f>
        <v>ALTER TABLE user_setting 
ADD COLUMN   NOT NULL DEFAULT 1;</v>
      </c>
      <c r="L21" s="2"/>
      <c r="M21" s="2"/>
    </row>
    <row r="22" spans="1:13" x14ac:dyDescent="0.2">
      <c r="A22" s="5">
        <v>2</v>
      </c>
      <c r="B22" s="6"/>
      <c r="C22" s="7"/>
      <c r="D22" s="9"/>
      <c r="E22" s="8"/>
      <c r="F22" s="8"/>
      <c r="G22" s="9"/>
      <c r="H22" s="3" t="str">
        <f t="shared" ref="H22:H24" si="1">"ALTER TABLE " &amp; $C$8 &amp; " 
ADD COLUMN " &amp; C22 &amp; " " &amp; D22 &amp; IF(E22="yes"," NOT NULL", "") &amp; IF(LEN(F22) &gt; 0," DEFAULT " &amp; F22, "") &amp; ";"</f>
        <v>ALTER TABLE user_setting 
ADD COLUMN  ;</v>
      </c>
      <c r="L22" s="2"/>
      <c r="M22" s="2"/>
    </row>
    <row r="23" spans="1:13" x14ac:dyDescent="0.2">
      <c r="A23" s="5">
        <v>3</v>
      </c>
      <c r="B23" s="6"/>
      <c r="C23" s="7"/>
      <c r="D23" s="9"/>
      <c r="E23" s="8"/>
      <c r="F23" s="8"/>
      <c r="G23" s="9"/>
      <c r="H23" s="3" t="str">
        <f t="shared" si="1"/>
        <v>ALTER TABLE user_setting 
ADD COLUMN  ;</v>
      </c>
      <c r="L23" s="2"/>
    </row>
    <row r="24" spans="1:13" x14ac:dyDescent="0.2">
      <c r="A24" s="5">
        <v>4</v>
      </c>
      <c r="B24" s="6"/>
      <c r="C24" s="7"/>
      <c r="D24" s="9"/>
      <c r="E24" s="8"/>
      <c r="F24" s="8"/>
      <c r="G24" s="9"/>
      <c r="H24" s="3" t="str">
        <f t="shared" si="1"/>
        <v>ALTER TABLE user_setting 
ADD COLUMN  ;</v>
      </c>
      <c r="L24" s="2"/>
    </row>
    <row r="25" spans="1:13" x14ac:dyDescent="0.2">
      <c r="L25" s="2"/>
    </row>
    <row r="26" spans="1:13" x14ac:dyDescent="0.2">
      <c r="H26" s="3" t="str">
        <f xml:space="preserve"> "DROP INDEX  " &amp; $C$8 &amp; "_idx01;"</f>
        <v>DROP INDEX  user_setting_idx01;</v>
      </c>
      <c r="L26" s="2"/>
    </row>
    <row r="27" spans="1:13" x14ac:dyDescent="0.2">
      <c r="H27" s="3" t="str">
        <f xml:space="preserve"> "CREATE INDEX " &amp; $C$8 &amp; "_idx01 ON " &amp; $C$8 &amp; "  (company_id NULLS FIRST, account_id NULLS FIRST);"</f>
        <v>CREATE INDEX user_setting_idx01 ON user_setting  (company_id NULLS FIRST, account_id NULLS FIRST);</v>
      </c>
      <c r="L27" s="2"/>
    </row>
    <row r="28" spans="1:13" x14ac:dyDescent="0.2">
      <c r="L28" s="2"/>
    </row>
    <row r="29" spans="1:13" x14ac:dyDescent="0.2">
      <c r="L29" s="2"/>
    </row>
    <row r="30" spans="1:13" x14ac:dyDescent="0.2">
      <c r="L30" s="2"/>
    </row>
    <row r="31" spans="1:13" x14ac:dyDescent="0.2">
      <c r="L31" s="2"/>
    </row>
    <row r="32" spans="1:13" ht="17" x14ac:dyDescent="0.2">
      <c r="H32" s="21" t="s">
        <v>51</v>
      </c>
      <c r="L32" s="2"/>
    </row>
    <row r="33" spans="8:12" x14ac:dyDescent="0.2">
      <c r="H33" s="3" t="s">
        <v>52</v>
      </c>
      <c r="L33" s="2"/>
    </row>
    <row r="34" spans="8:12" x14ac:dyDescent="0.2">
      <c r="H34" s="3" t="s">
        <v>53</v>
      </c>
      <c r="L34" s="2"/>
    </row>
    <row r="35" spans="8:12" x14ac:dyDescent="0.2">
      <c r="L35" s="2"/>
    </row>
    <row r="36" spans="8:12" x14ac:dyDescent="0.2">
      <c r="H36" s="3" t="s">
        <v>54</v>
      </c>
      <c r="L36" s="2"/>
    </row>
    <row r="37" spans="8:12" x14ac:dyDescent="0.2">
      <c r="H37" s="3" t="s">
        <v>55</v>
      </c>
      <c r="L37" s="2"/>
    </row>
    <row r="38" spans="8:12" x14ac:dyDescent="0.2">
      <c r="L38" s="2"/>
    </row>
    <row r="39" spans="8:12" x14ac:dyDescent="0.2">
      <c r="L39" s="2"/>
    </row>
    <row r="40" spans="8:12" x14ac:dyDescent="0.2">
      <c r="L40" s="2"/>
    </row>
    <row r="41" spans="8:12" x14ac:dyDescent="0.2">
      <c r="L41" s="2"/>
    </row>
    <row r="42" spans="8:12" x14ac:dyDescent="0.2">
      <c r="L42" s="2"/>
    </row>
    <row r="43" spans="8:12" x14ac:dyDescent="0.2">
      <c r="L43" s="2"/>
    </row>
    <row r="44" spans="8:12" x14ac:dyDescent="0.2"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19:G19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Relationship</vt:lpstr>
      <vt:lpstr>org</vt:lpstr>
      <vt:lpstr>filesystem </vt:lpstr>
      <vt:lpstr>locale_resource</vt:lpstr>
      <vt:lpstr>account</vt:lpstr>
      <vt:lpstr>account_org</vt:lpstr>
      <vt:lpstr>refresh_token</vt:lpstr>
      <vt:lpstr>user_setting</vt:lpstr>
      <vt:lpstr>role</vt:lpstr>
      <vt:lpstr>assignment_role</vt:lpstr>
      <vt:lpstr>menu</vt:lpstr>
      <vt:lpstr>menu_org</vt:lpstr>
      <vt:lpstr>role_detail</vt:lpstr>
      <vt:lpstr>control</vt:lpstr>
      <vt:lpstr>menu_control</vt:lpstr>
      <vt:lpstr>role_control</vt:lpstr>
      <vt:lpstr>menu_history</vt:lpstr>
      <vt:lpstr>language</vt:lpstr>
      <vt:lpstr>sky_log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 Van Khai</cp:lastModifiedBy>
  <dcterms:created xsi:type="dcterms:W3CDTF">2020-01-17T08:12:53Z</dcterms:created>
  <dcterms:modified xsi:type="dcterms:W3CDTF">2021-01-25T09:46:04Z</dcterms:modified>
</cp:coreProperties>
</file>