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/>
  </bookViews>
  <sheets>
    <sheet name="motores" sheetId="1" r:id="rId1"/>
    <sheet name="protecciones piernas" sheetId="2" r:id="rId2"/>
    <sheet name="protecciones brazos" sheetId="4" r:id="rId3"/>
    <sheet name="transmision" sheetId="3" r:id="rId4"/>
  </sheets>
  <calcPr calcId="145621" iterateDelta="1E-4"/>
</workbook>
</file>

<file path=xl/calcChain.xml><?xml version="1.0" encoding="utf-8"?>
<calcChain xmlns="http://schemas.openxmlformats.org/spreadsheetml/2006/main">
  <c r="D33" i="2" l="1"/>
  <c r="D34" i="2" s="1"/>
  <c r="H40" i="2"/>
  <c r="G40" i="2"/>
  <c r="F40" i="2"/>
  <c r="E40" i="2"/>
  <c r="D40" i="2"/>
  <c r="C40" i="2"/>
  <c r="H38" i="2"/>
  <c r="G38" i="2"/>
  <c r="F38" i="2"/>
  <c r="E38" i="2"/>
  <c r="D38" i="2"/>
  <c r="C38" i="2"/>
  <c r="H37" i="2"/>
  <c r="G37" i="2"/>
  <c r="F37" i="2"/>
  <c r="E37" i="2"/>
  <c r="D37" i="2"/>
  <c r="C37" i="2"/>
  <c r="H33" i="2"/>
  <c r="H34" i="2" s="1"/>
  <c r="G33" i="2"/>
  <c r="G34" i="2" s="1"/>
  <c r="F33" i="2"/>
  <c r="F34" i="2" s="1"/>
  <c r="E33" i="2"/>
  <c r="E34" i="2" s="1"/>
  <c r="C33" i="2"/>
  <c r="C34" i="2" s="1"/>
  <c r="C8" i="2"/>
  <c r="C14" i="2" s="1"/>
  <c r="D8" i="2"/>
  <c r="D14" i="2" s="1"/>
  <c r="E8" i="2"/>
  <c r="E14" i="2" s="1"/>
  <c r="F8" i="2"/>
  <c r="F14" i="2" s="1"/>
  <c r="G8" i="2"/>
  <c r="G14" i="2" s="1"/>
  <c r="H8" i="2"/>
  <c r="H14" i="2" s="1"/>
  <c r="C9" i="2"/>
  <c r="C15" i="2" s="1"/>
  <c r="D9" i="2"/>
  <c r="D15" i="2" s="1"/>
  <c r="E9" i="2"/>
  <c r="E15" i="2" s="1"/>
  <c r="F9" i="2"/>
  <c r="F15" i="2" s="1"/>
  <c r="G9" i="2"/>
  <c r="G15" i="2" s="1"/>
  <c r="H9" i="2"/>
  <c r="H15" i="2" s="1"/>
  <c r="C11" i="2"/>
  <c r="D11" i="2"/>
  <c r="E11" i="2"/>
  <c r="F11" i="2"/>
  <c r="G11" i="2"/>
  <c r="H11" i="2"/>
  <c r="H20" i="4"/>
  <c r="G20" i="4"/>
  <c r="F20" i="4"/>
  <c r="E20" i="4"/>
  <c r="D20" i="4"/>
  <c r="C20" i="4"/>
  <c r="H19" i="4"/>
  <c r="G19" i="4"/>
  <c r="F19" i="4"/>
  <c r="E19" i="4"/>
  <c r="D19" i="4"/>
  <c r="C19" i="4"/>
  <c r="H22" i="4"/>
  <c r="G22" i="4"/>
  <c r="F22" i="4"/>
  <c r="E22" i="4"/>
  <c r="D22" i="4"/>
  <c r="C22" i="4"/>
  <c r="H16" i="4"/>
  <c r="H17" i="4" s="1"/>
  <c r="G16" i="4"/>
  <c r="G17" i="4" s="1"/>
  <c r="F16" i="4"/>
  <c r="F17" i="4" s="1"/>
  <c r="E16" i="4"/>
  <c r="E17" i="4" s="1"/>
  <c r="D16" i="4"/>
  <c r="D17" i="4" s="1"/>
  <c r="C16" i="4"/>
  <c r="C17" i="4" s="1"/>
  <c r="F21" i="4" l="1"/>
  <c r="C21" i="4"/>
  <c r="G21" i="4"/>
  <c r="E21" i="4"/>
  <c r="D21" i="4"/>
  <c r="H21" i="4"/>
  <c r="C39" i="2"/>
  <c r="C42" i="2" s="1"/>
  <c r="C44" i="2" s="1"/>
  <c r="D39" i="2"/>
  <c r="D42" i="2" s="1"/>
  <c r="D44" i="2" s="1"/>
  <c r="E39" i="2"/>
  <c r="E42" i="2" s="1"/>
  <c r="E44" i="2" s="1"/>
  <c r="F39" i="2"/>
  <c r="F42" i="2" s="1"/>
  <c r="F44" i="2" s="1"/>
  <c r="G39" i="2"/>
  <c r="G42" i="2" s="1"/>
  <c r="G44" i="2" s="1"/>
  <c r="H39" i="2"/>
  <c r="H42" i="2" s="1"/>
  <c r="H44" i="2" s="1"/>
  <c r="I8" i="3"/>
  <c r="I7" i="3"/>
  <c r="I6" i="3"/>
  <c r="I5" i="3"/>
  <c r="I4" i="3"/>
  <c r="I3" i="3"/>
  <c r="F8" i="1" l="1"/>
  <c r="F7" i="1"/>
  <c r="F6" i="1"/>
  <c r="F5" i="1"/>
  <c r="F4" i="1"/>
  <c r="F3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<sst xmlns="http://schemas.openxmlformats.org/spreadsheetml/2006/main" count="378" uniqueCount="226">
  <si>
    <t>Articulación</t>
  </si>
  <si>
    <t>Motor</t>
  </si>
  <si>
    <t>Tobillo Sagital Drch.</t>
  </si>
  <si>
    <t>Tobillo Frontal Drch.</t>
  </si>
  <si>
    <t>Rodilla Frontal Drch.</t>
  </si>
  <si>
    <t>Cadera Frontal Drch.</t>
  </si>
  <si>
    <t>Cadera Sagital Drch.</t>
  </si>
  <si>
    <t>Cadera Axial Drch.</t>
  </si>
  <si>
    <t>Cadera Axial Izq.</t>
  </si>
  <si>
    <t>Cadera Sagital Izq.</t>
  </si>
  <si>
    <t>Cadera Frontal Izq.</t>
  </si>
  <si>
    <t>Rodilla Frontal Izq.</t>
  </si>
  <si>
    <t>Tobillo Frontal Izq.</t>
  </si>
  <si>
    <t>Tobillo Sagital Izq.</t>
  </si>
  <si>
    <t>Hombro Frontal Der.</t>
  </si>
  <si>
    <t>Hombro Sagital Der.</t>
  </si>
  <si>
    <t>Hombro Axial Der.</t>
  </si>
  <si>
    <t>Codo Frontal Der.</t>
  </si>
  <si>
    <t>Muñeca Axial Der.</t>
  </si>
  <si>
    <t>Muñeca Frontal Der.</t>
  </si>
  <si>
    <t>Hombro Frontal Izq.</t>
  </si>
  <si>
    <t>Hombro Sagital Izq.</t>
  </si>
  <si>
    <t>Hombro Axial Izq.</t>
  </si>
  <si>
    <t>Codo Frontal Izq.</t>
  </si>
  <si>
    <t>Muñeca Axial Izq.</t>
  </si>
  <si>
    <t>Muñeca Frontal Izq.</t>
  </si>
  <si>
    <t>TSD-1</t>
  </si>
  <si>
    <t>TFD-2</t>
  </si>
  <si>
    <t>RFD-3</t>
  </si>
  <si>
    <t>CFD-4</t>
  </si>
  <si>
    <t>CSD-5</t>
  </si>
  <si>
    <t>CAD-6</t>
  </si>
  <si>
    <t>CAI-7</t>
  </si>
  <si>
    <t>CSI-8</t>
  </si>
  <si>
    <t>CFI-9</t>
  </si>
  <si>
    <t>RFI-10</t>
  </si>
  <si>
    <t>TFI-11</t>
  </si>
  <si>
    <t>TSI-12</t>
  </si>
  <si>
    <t>HFD-15</t>
  </si>
  <si>
    <t>HSD-16</t>
  </si>
  <si>
    <t>HAD-17</t>
  </si>
  <si>
    <t>CFD-18</t>
  </si>
  <si>
    <t>MAD-19</t>
  </si>
  <si>
    <t>MFD-20</t>
  </si>
  <si>
    <t>HFI-21</t>
  </si>
  <si>
    <t>HSI-22</t>
  </si>
  <si>
    <t>HAI-23</t>
  </si>
  <si>
    <t>CFI-24</t>
  </si>
  <si>
    <t>MAI-25</t>
  </si>
  <si>
    <t>MFI-26</t>
  </si>
  <si>
    <t>JOINT</t>
  </si>
  <si>
    <t>MOTOR</t>
  </si>
  <si>
    <t>Cadera Axial</t>
  </si>
  <si>
    <t>Cadera Frontal</t>
  </si>
  <si>
    <t>CA-13</t>
  </si>
  <si>
    <t>CF-14</t>
  </si>
  <si>
    <t>Tobillo Frontal</t>
  </si>
  <si>
    <t>Tobillo Sagital</t>
  </si>
  <si>
    <t>Rodilla</t>
  </si>
  <si>
    <t>Cadera Sagital</t>
  </si>
  <si>
    <t>Relación de Red. Poleas</t>
  </si>
  <si>
    <t>Velocidad Eje Max</t>
  </si>
  <si>
    <t>Velocidad Motor Max</t>
  </si>
  <si>
    <t>Ref Motor</t>
  </si>
  <si>
    <t>Tensión (V)</t>
  </si>
  <si>
    <t>Peso (Gr)</t>
  </si>
  <si>
    <t>I RMS (A)</t>
  </si>
  <si>
    <t>Flat Brushless EC 45 50W (339287)</t>
  </si>
  <si>
    <t>Flat Brushless EC 45 50W (251601)</t>
  </si>
  <si>
    <t>Flat Brushless EC 45 70W (402686)</t>
  </si>
  <si>
    <t>Currents RMS Motor (A)</t>
  </si>
  <si>
    <t>Currents Max Motor (A)</t>
  </si>
  <si>
    <t>Torques Constant (mNm/A)</t>
  </si>
  <si>
    <t>Cintura Frontal</t>
  </si>
  <si>
    <t>Cintura Axial</t>
  </si>
  <si>
    <t>Hombro Frontal</t>
  </si>
  <si>
    <t>Hombro Sagital</t>
  </si>
  <si>
    <t>Lim. Ang.</t>
  </si>
  <si>
    <t>-90º a +90º</t>
  </si>
  <si>
    <t>Polea Entrada</t>
  </si>
  <si>
    <t>Correa</t>
  </si>
  <si>
    <t>Polea Salida</t>
  </si>
  <si>
    <t>Relación</t>
  </si>
  <si>
    <t>Optibelt ZRS 30-3M-6</t>
  </si>
  <si>
    <t xml:space="preserve">OMEGA 255-3M 3 </t>
  </si>
  <si>
    <t>Optibelt ZRS 44-3M-6</t>
  </si>
  <si>
    <t>90 mm</t>
  </si>
  <si>
    <t>Optibelt ZRS 26-3M-6</t>
  </si>
  <si>
    <t xml:space="preserve">OMEGA 402-3M 3 </t>
  </si>
  <si>
    <t>147'2 mm</t>
  </si>
  <si>
    <t xml:space="preserve">OMEGA 276-3M 3 </t>
  </si>
  <si>
    <t>83'9 mm</t>
  </si>
  <si>
    <t>Optibelt ZRS 22-3M-6</t>
  </si>
  <si>
    <t xml:space="preserve">OMEGA 312-3M 3 </t>
  </si>
  <si>
    <t>Optibelt ZRS 72-3M-6</t>
  </si>
  <si>
    <t>82 mm</t>
  </si>
  <si>
    <t xml:space="preserve">OMEGA 357-3M 3 </t>
  </si>
  <si>
    <t>Optibelt ZRS 36-3M-6</t>
  </si>
  <si>
    <t>127 mm</t>
  </si>
  <si>
    <t>Optibelt ZRS 24-3M-6</t>
  </si>
  <si>
    <t xml:space="preserve">OMEGA 225-3M 6 </t>
  </si>
  <si>
    <t>Optibelt ZRS 60-3M-6</t>
  </si>
  <si>
    <t>????</t>
  </si>
  <si>
    <t>Optibelt ZRS 10-3M-9</t>
  </si>
  <si>
    <t xml:space="preserve">OMEGA 231-3M 9 </t>
  </si>
  <si>
    <t>Optibelt ZRS 30-3M-9</t>
  </si>
  <si>
    <t>-----</t>
  </si>
  <si>
    <t>AXIS ID</t>
  </si>
  <si>
    <t>R. total</t>
  </si>
  <si>
    <t>Hombro Axial</t>
  </si>
  <si>
    <t>Codo Frontal</t>
  </si>
  <si>
    <t>Muñeca Axial</t>
  </si>
  <si>
    <t>Muñeca Frontal</t>
  </si>
  <si>
    <t>reductora</t>
  </si>
  <si>
    <t>Dist. Entre Ejes</t>
  </si>
  <si>
    <t>-45 a +45º</t>
  </si>
  <si>
    <t>-10 a +10º</t>
  </si>
  <si>
    <t>-45º a +70º</t>
  </si>
  <si>
    <t>-15º a +70º</t>
  </si>
  <si>
    <t>-10º a +75º</t>
  </si>
  <si>
    <t>-10º a +100º</t>
  </si>
  <si>
    <t>Flat Brushless EC 45 30W (339282)</t>
  </si>
  <si>
    <t>Torques RMS Articulación (Nm)</t>
  </si>
  <si>
    <t>Torques Max Articulación (Nm)</t>
  </si>
  <si>
    <t>Torques RMS Motor (Nm)</t>
  </si>
  <si>
    <t>Torques Max Motor (Nm)</t>
  </si>
  <si>
    <t>Par RMS (Nm)</t>
  </si>
  <si>
    <t>I max (A)</t>
  </si>
  <si>
    <t>Par max (Nm)</t>
  </si>
  <si>
    <t>Vel. Nom (rpm)</t>
  </si>
  <si>
    <t>Driver</t>
  </si>
  <si>
    <t>,,,</t>
  </si>
  <si>
    <t>iPOS3604MX-CAN</t>
  </si>
  <si>
    <t>iPOS4808MX-CAN</t>
  </si>
  <si>
    <t>10 (2,5s)</t>
  </si>
  <si>
    <t>20 (2,5s)</t>
  </si>
  <si>
    <t>driver</t>
  </si>
  <si>
    <t>iPOS3604</t>
  </si>
  <si>
    <t>iPOS3602</t>
  </si>
  <si>
    <t>Temperatura final del bobinado (ºC)</t>
  </si>
  <si>
    <t>Corriente Max de trabajo (A)</t>
  </si>
  <si>
    <t>Factor de sobrecarga</t>
  </si>
  <si>
    <t>K</t>
  </si>
  <si>
    <t>t</t>
  </si>
  <si>
    <r>
      <t>I</t>
    </r>
    <r>
      <rPr>
        <b/>
        <sz val="9"/>
        <color rgb="FFFA7D00"/>
        <rFont val="Calibri"/>
        <family val="2"/>
        <scheme val="minor"/>
      </rPr>
      <t>peak</t>
    </r>
  </si>
  <si>
    <t>PROTECCION DE CORRIENTES DE PICO</t>
  </si>
  <si>
    <t>PROTECCION DE CORRIENTES DE i2t</t>
  </si>
  <si>
    <t>Resistencia termica bobinado (K/W)</t>
  </si>
  <si>
    <t>Resistencia termica carcasa (K/W)</t>
  </si>
  <si>
    <t>Corriente Nominal (A)</t>
  </si>
  <si>
    <t>Temperatura Max del bobinado (ºC)</t>
  </si>
  <si>
    <t>Constante de tiempo termica (s)</t>
  </si>
  <si>
    <t>Perdidas por efecto Joule (W)</t>
  </si>
  <si>
    <r>
      <t>Coeficiente de resistencia Cu (K</t>
    </r>
    <r>
      <rPr>
        <b/>
        <vertAlign val="superscript"/>
        <sz val="11"/>
        <color rgb="FFFA7D00"/>
        <rFont val="Calibri"/>
        <family val="2"/>
        <scheme val="minor"/>
      </rPr>
      <t>-1</t>
    </r>
    <r>
      <rPr>
        <b/>
        <sz val="11"/>
        <color rgb="FFFA7D00"/>
        <rFont val="Calibri"/>
        <family val="2"/>
        <scheme val="minor"/>
      </rPr>
      <t>)</t>
    </r>
  </si>
  <si>
    <r>
      <t>Resistencia del motor (</t>
    </r>
    <r>
      <rPr>
        <b/>
        <sz val="11"/>
        <color rgb="FFFA7D00"/>
        <rFont val="Calibri"/>
        <family val="2"/>
      </rPr>
      <t>Ω</t>
    </r>
    <r>
      <rPr>
        <b/>
        <sz val="11"/>
        <color rgb="FFFA7D00"/>
        <rFont val="Calibri"/>
        <family val="2"/>
        <scheme val="minor"/>
      </rPr>
      <t>)</t>
    </r>
  </si>
  <si>
    <r>
      <t>R</t>
    </r>
    <r>
      <rPr>
        <b/>
        <vertAlign val="subscript"/>
        <sz val="12"/>
        <color rgb="FFFA7D00"/>
        <rFont val="Calibri"/>
        <family val="2"/>
      </rPr>
      <t>TW</t>
    </r>
  </si>
  <si>
    <r>
      <t>R</t>
    </r>
    <r>
      <rPr>
        <b/>
        <vertAlign val="subscript"/>
        <sz val="12"/>
        <color rgb="FFFA7D00"/>
        <rFont val="Calibri"/>
        <family val="2"/>
      </rPr>
      <t>mot</t>
    </r>
  </si>
  <si>
    <r>
      <t>τ</t>
    </r>
    <r>
      <rPr>
        <b/>
        <vertAlign val="subscript"/>
        <sz val="12"/>
        <color rgb="FFFA7D00"/>
        <rFont val="Calibri"/>
        <family val="2"/>
      </rPr>
      <t>w</t>
    </r>
  </si>
  <si>
    <r>
      <t>R</t>
    </r>
    <r>
      <rPr>
        <b/>
        <vertAlign val="subscript"/>
        <sz val="11"/>
        <color rgb="FFFA7D00"/>
        <rFont val="Calibri"/>
        <family val="2"/>
        <scheme val="minor"/>
      </rPr>
      <t>th2</t>
    </r>
  </si>
  <si>
    <r>
      <t>R</t>
    </r>
    <r>
      <rPr>
        <b/>
        <vertAlign val="subscript"/>
        <sz val="11"/>
        <color rgb="FFFA7D00"/>
        <rFont val="Calibri"/>
        <family val="2"/>
        <scheme val="minor"/>
      </rPr>
      <t>th1</t>
    </r>
  </si>
  <si>
    <r>
      <t>T</t>
    </r>
    <r>
      <rPr>
        <b/>
        <vertAlign val="subscript"/>
        <sz val="11"/>
        <color rgb="FFFA7D00"/>
        <rFont val="Calibri"/>
        <family val="2"/>
        <scheme val="minor"/>
      </rPr>
      <t>w,</t>
    </r>
    <r>
      <rPr>
        <b/>
        <vertAlign val="subscript"/>
        <sz val="11"/>
        <color rgb="FFFA7D00"/>
        <rFont val="Calibri"/>
        <family val="2"/>
      </rPr>
      <t>∞</t>
    </r>
  </si>
  <si>
    <r>
      <t>T</t>
    </r>
    <r>
      <rPr>
        <b/>
        <vertAlign val="subscript"/>
        <sz val="11"/>
        <color rgb="FFFA7D00"/>
        <rFont val="Calibri"/>
        <family val="2"/>
        <scheme val="minor"/>
      </rPr>
      <t>max</t>
    </r>
  </si>
  <si>
    <r>
      <t>I</t>
    </r>
    <r>
      <rPr>
        <b/>
        <vertAlign val="subscript"/>
        <sz val="11"/>
        <color rgb="FFFA7D00"/>
        <rFont val="Calibri"/>
        <family val="2"/>
        <scheme val="minor"/>
      </rPr>
      <t>nom</t>
    </r>
  </si>
  <si>
    <r>
      <t>t</t>
    </r>
    <r>
      <rPr>
        <b/>
        <vertAlign val="subscript"/>
        <sz val="11"/>
        <color rgb="FFFA7D00"/>
        <rFont val="Calibri"/>
        <family val="2"/>
        <scheme val="minor"/>
      </rPr>
      <t>on</t>
    </r>
  </si>
  <si>
    <r>
      <t>P</t>
    </r>
    <r>
      <rPr>
        <b/>
        <vertAlign val="subscript"/>
        <sz val="11"/>
        <color rgb="FFFA7D00"/>
        <rFont val="Calibri"/>
        <family val="2"/>
        <scheme val="minor"/>
      </rPr>
      <t>J</t>
    </r>
  </si>
  <si>
    <r>
      <t>α</t>
    </r>
    <r>
      <rPr>
        <b/>
        <vertAlign val="subscript"/>
        <sz val="12"/>
        <color rgb="FFFA7D00"/>
        <rFont val="Calibri"/>
        <family val="2"/>
      </rPr>
      <t>CU</t>
    </r>
  </si>
  <si>
    <r>
      <t>Resistencia del bobinado a T</t>
    </r>
    <r>
      <rPr>
        <b/>
        <vertAlign val="subscript"/>
        <sz val="11"/>
        <color rgb="FFFA7D00"/>
        <rFont val="Calibri"/>
        <family val="2"/>
        <scheme val="minor"/>
      </rPr>
      <t xml:space="preserve">w,∞ </t>
    </r>
    <r>
      <rPr>
        <b/>
        <sz val="11"/>
        <color rgb="FFFA7D00"/>
        <rFont val="Calibri"/>
        <family val="2"/>
        <scheme val="minor"/>
      </rPr>
      <t>(Ω)</t>
    </r>
  </si>
  <si>
    <t>Corriente I2t (A)</t>
  </si>
  <si>
    <t>Tiempo de Corte de sobrecarga (s)</t>
  </si>
  <si>
    <t>Tiempo de Corte de I2t (s)</t>
  </si>
  <si>
    <r>
      <t>I</t>
    </r>
    <r>
      <rPr>
        <b/>
        <vertAlign val="subscript"/>
        <sz val="11"/>
        <color rgb="FFFA7D00"/>
        <rFont val="Calibri"/>
        <family val="2"/>
        <scheme val="minor"/>
      </rPr>
      <t>I2t</t>
    </r>
  </si>
  <si>
    <t>Tiempo de Corte de I2t fijado (s)</t>
  </si>
  <si>
    <t>t - nuevo</t>
  </si>
  <si>
    <r>
      <t>I</t>
    </r>
    <r>
      <rPr>
        <b/>
        <vertAlign val="subscript"/>
        <sz val="11"/>
        <color rgb="FFFA7D00"/>
        <rFont val="Calibri"/>
        <family val="2"/>
        <scheme val="minor"/>
      </rPr>
      <t xml:space="preserve">I2t </t>
    </r>
    <r>
      <rPr>
        <b/>
        <sz val="11"/>
        <color rgb="FFFA7D00"/>
        <rFont val="Calibri"/>
        <family val="2"/>
        <scheme val="minor"/>
      </rPr>
      <t>- nuevo</t>
    </r>
  </si>
  <si>
    <r>
      <t>Superficie de I2t (A</t>
    </r>
    <r>
      <rPr>
        <b/>
        <vertAlign val="superscript"/>
        <sz val="11"/>
        <color rgb="FFFA7D00"/>
        <rFont val="Calibri"/>
        <family val="2"/>
        <scheme val="minor"/>
      </rPr>
      <t>2</t>
    </r>
    <r>
      <rPr>
        <b/>
        <sz val="11"/>
        <color rgb="FFFA7D00"/>
        <rFont val="Calibri"/>
        <family val="2"/>
        <scheme val="minor"/>
      </rPr>
      <t>/s)</t>
    </r>
  </si>
  <si>
    <r>
      <t>S</t>
    </r>
    <r>
      <rPr>
        <b/>
        <vertAlign val="subscript"/>
        <sz val="11"/>
        <color rgb="FFFA7D00"/>
        <rFont val="Calibri"/>
        <family val="2"/>
        <scheme val="minor"/>
      </rPr>
      <t>I2t</t>
    </r>
  </si>
  <si>
    <t>-25º a +25º</t>
  </si>
  <si>
    <t>-18º a +20º</t>
  </si>
  <si>
    <t>-5º a 80º</t>
  </si>
  <si>
    <t>-30º a +45º</t>
  </si>
  <si>
    <t>-20º a +20º</t>
  </si>
  <si>
    <t>Sent. Giro</t>
  </si>
  <si>
    <t>[0] 21</t>
  </si>
  <si>
    <t>[1] 22</t>
  </si>
  <si>
    <t>[2] 23</t>
  </si>
  <si>
    <t>[3] 24</t>
  </si>
  <si>
    <t>[4] 25</t>
  </si>
  <si>
    <t>[5] 26</t>
  </si>
  <si>
    <t>Limb</t>
  </si>
  <si>
    <t>[0] 15</t>
  </si>
  <si>
    <t>[1] 16</t>
  </si>
  <si>
    <t>[2] 17</t>
  </si>
  <si>
    <t>[3] 18</t>
  </si>
  <si>
    <t>[4] 19</t>
  </si>
  <si>
    <t>[5] 20</t>
  </si>
  <si>
    <t>[3] 4</t>
  </si>
  <si>
    <t>[0] 14</t>
  </si>
  <si>
    <t>[1] 7</t>
  </si>
  <si>
    <t>[2] 8</t>
  </si>
  <si>
    <t>[3] 9</t>
  </si>
  <si>
    <t>[4] 10</t>
  </si>
  <si>
    <t>[5] 11</t>
  </si>
  <si>
    <t>[6] 12</t>
  </si>
  <si>
    <t>X (abre)</t>
  </si>
  <si>
    <t>X (cierra)</t>
  </si>
  <si>
    <t>-X (cierra)</t>
  </si>
  <si>
    <t>RIGHT                         LEG /dev/can0</t>
  </si>
  <si>
    <t>RIGHT                          ARM /dev/can0</t>
  </si>
  <si>
    <t>LEFT                             LEG /dev/can1</t>
  </si>
  <si>
    <t>LEFT                          ARM  /dev/can1</t>
  </si>
  <si>
    <t>[0] 13</t>
  </si>
  <si>
    <t>Y (adelante)</t>
  </si>
  <si>
    <t>-Y (adelante)</t>
  </si>
  <si>
    <t>Y (atrás)</t>
  </si>
  <si>
    <t>-X (abre)</t>
  </si>
  <si>
    <t>Z (cierra)</t>
  </si>
  <si>
    <t>-Z (cierra)</t>
  </si>
  <si>
    <t>-Z (abre)</t>
  </si>
  <si>
    <t>[1] 6</t>
  </si>
  <si>
    <t>[2] 5</t>
  </si>
  <si>
    <t>[4] 3</t>
  </si>
  <si>
    <t>[5] 2</t>
  </si>
  <si>
    <t>[6] 1</t>
  </si>
  <si>
    <t>-100º a +10º</t>
  </si>
  <si>
    <t>-70º a +45º</t>
  </si>
  <si>
    <t>-70º a +15º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</si>
</sst>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0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b/>
      <sz val="11"/>
      <color rgb="FFFA7D00"/>
      <name val="Calibri"/>
      <family val="2"/>
    </font>
    <font>
      <b/>
      <sz val="9"/>
      <color rgb="FFFA7D00"/>
      <name val="Calibri"/>
      <family val="2"/>
      <scheme val="minor"/>
    </font>
    <font>
      <b/>
      <sz val="12"/>
      <color rgb="FFFA7D00"/>
      <name val="Calibri"/>
      <family val="2"/>
    </font>
    <font>
      <b/>
      <vertAlign val="superscript"/>
      <sz val="11"/>
      <color rgb="FFFA7D00"/>
      <name val="Calibri"/>
      <family val="2"/>
      <scheme val="minor"/>
    </font>
    <font>
      <b/>
      <vertAlign val="subscript"/>
      <sz val="12"/>
      <color rgb="FFFA7D00"/>
      <name val="Calibri"/>
      <family val="2"/>
    </font>
    <font>
      <b/>
      <vertAlign val="subscript"/>
      <sz val="11"/>
      <color rgb="FFFA7D00"/>
      <name val="Calibri"/>
      <family val="2"/>
      <scheme val="minor"/>
    </font>
    <font>
      <b/>
      <vertAlign val="subscript"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00B0F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6" borderId="2" applyNumberFormat="0" applyAlignment="0" applyProtection="0"/>
    <xf numFmtId="0" fontId="4" fillId="5" borderId="2" applyNumberFormat="0" applyAlignment="0" applyProtection="0"/>
    <xf numFmtId="0" fontId="3" fillId="4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164" fontId="7" fillId="2" borderId="5"/>
  </cellStyleXfs>
  <cellXfs count="7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5" fillId="6" borderId="2" xfId="1"/>
    <xf numFmtId="2" fontId="0" fillId="0" borderId="0" xfId="0" applyNumberFormat="1"/>
    <xf numFmtId="0" fontId="1" fillId="2" borderId="0" xfId="5"/>
    <xf numFmtId="0" fontId="6" fillId="0" borderId="0" xfId="0" applyFont="1"/>
    <xf numFmtId="0" fontId="4" fillId="5" borderId="3" xfId="2" applyBorder="1"/>
    <xf numFmtId="2" fontId="1" fillId="2" borderId="4" xfId="5" applyNumberFormat="1" applyBorder="1"/>
    <xf numFmtId="2" fontId="1" fillId="2" borderId="5" xfId="5" applyNumberFormat="1" applyBorder="1"/>
    <xf numFmtId="0" fontId="1" fillId="2" borderId="5" xfId="5" applyBorder="1"/>
    <xf numFmtId="2" fontId="2" fillId="3" borderId="4" xfId="4" applyNumberFormat="1" applyBorder="1"/>
    <xf numFmtId="2" fontId="2" fillId="3" borderId="5" xfId="4" applyNumberFormat="1" applyBorder="1"/>
    <xf numFmtId="0" fontId="2" fillId="3" borderId="5" xfId="4" applyBorder="1"/>
    <xf numFmtId="2" fontId="3" fillId="4" borderId="4" xfId="3" applyNumberFormat="1" applyBorder="1"/>
    <xf numFmtId="2" fontId="3" fillId="4" borderId="5" xfId="3" applyNumberFormat="1" applyBorder="1"/>
    <xf numFmtId="0" fontId="3" fillId="4" borderId="5" xfId="3" applyBorder="1"/>
    <xf numFmtId="164" fontId="1" fillId="2" borderId="5" xfId="5" applyNumberFormat="1" applyBorder="1"/>
    <xf numFmtId="0" fontId="4" fillId="5" borderId="6" xfId="2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quotePrefix="1"/>
    <xf numFmtId="0" fontId="4" fillId="5" borderId="1" xfId="2" applyBorder="1"/>
    <xf numFmtId="0" fontId="4" fillId="5" borderId="1" xfId="2" applyBorder="1" applyAlignment="1">
      <alignment horizontal="center"/>
    </xf>
    <xf numFmtId="0" fontId="5" fillId="6" borderId="1" xfId="1" applyBorder="1"/>
    <xf numFmtId="0" fontId="5" fillId="6" borderId="1" xfId="1" applyBorder="1" applyAlignment="1">
      <alignment horizontal="center"/>
    </xf>
    <xf numFmtId="2" fontId="1" fillId="2" borderId="1" xfId="5" applyNumberFormat="1" applyBorder="1"/>
    <xf numFmtId="0" fontId="10" fillId="6" borderId="1" xfId="1" applyFont="1" applyBorder="1" applyAlignment="1">
      <alignment horizontal="center"/>
    </xf>
    <xf numFmtId="164" fontId="1" fillId="2" borderId="1" xfId="5" applyNumberFormat="1" applyBorder="1"/>
    <xf numFmtId="0" fontId="10" fillId="6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5" borderId="0" xfId="2" applyBorder="1" applyAlignment="1">
      <alignment horizontal="center" wrapText="1"/>
    </xf>
    <xf numFmtId="1" fontId="5" fillId="6" borderId="1" xfId="1" applyNumberFormat="1" applyBorder="1"/>
    <xf numFmtId="1" fontId="5" fillId="6" borderId="1" xfId="1" applyNumberFormat="1" applyBorder="1" applyAlignment="1">
      <alignment horizontal="right"/>
    </xf>
    <xf numFmtId="164" fontId="3" fillId="4" borderId="1" xfId="3" applyNumberFormat="1" applyBorder="1"/>
    <xf numFmtId="2" fontId="3" fillId="4" borderId="1" xfId="3" applyNumberFormat="1" applyBorder="1"/>
    <xf numFmtId="165" fontId="3" fillId="4" borderId="1" xfId="3" applyNumberFormat="1" applyBorder="1"/>
    <xf numFmtId="1" fontId="3" fillId="4" borderId="1" xfId="3" applyNumberFormat="1" applyBorder="1"/>
    <xf numFmtId="0" fontId="5" fillId="6" borderId="8" xfId="1" applyBorder="1"/>
    <xf numFmtId="0" fontId="5" fillId="6" borderId="8" xfId="1" applyBorder="1" applyAlignment="1">
      <alignment horizontal="center"/>
    </xf>
    <xf numFmtId="1" fontId="5" fillId="6" borderId="8" xfId="1" applyNumberFormat="1" applyBorder="1" applyAlignment="1">
      <alignment horizontal="right"/>
    </xf>
    <xf numFmtId="0" fontId="4" fillId="5" borderId="9" xfId="2" applyBorder="1"/>
    <xf numFmtId="0" fontId="0" fillId="0" borderId="10" xfId="0" applyFill="1" applyBorder="1" applyAlignment="1">
      <alignment horizontal="right"/>
    </xf>
    <xf numFmtId="49" fontId="0" fillId="0" borderId="1" xfId="0" applyNumberFormat="1" applyFill="1" applyBorder="1"/>
    <xf numFmtId="49" fontId="15" fillId="0" borderId="1" xfId="0" applyNumberFormat="1" applyFont="1" applyFill="1" applyBorder="1"/>
    <xf numFmtId="49" fontId="17" fillId="7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49" fontId="16" fillId="9" borderId="1" xfId="0" applyNumberFormat="1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right"/>
    </xf>
    <xf numFmtId="0" fontId="0" fillId="11" borderId="10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4" fillId="5" borderId="0" xfId="2" applyBorder="1" applyAlignment="1">
      <alignment horizontal="center" wrapText="1"/>
    </xf>
    <xf numFmtId="0" fontId="4" fillId="5" borderId="7" xfId="2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5" borderId="1" xfId="2" applyBorder="1" applyAlignment="1">
      <alignment horizontal="center" wrapText="1"/>
    </xf>
    <xf numFmtId="0" fontId="4" fillId="5" borderId="4" xfId="2" applyBorder="1" applyAlignment="1">
      <alignment horizontal="center" wrapText="1"/>
    </xf>
    <xf numFmtId="0" fontId="0" fillId="0" borderId="1" xfId="0" quotePrefix="1" applyFont="1" applyFill="1" applyBorder="1" applyAlignment="1">
      <alignment horizontal="center"/>
    </xf>
    <xf numFmtId="49" fontId="0" fillId="11" borderId="1" xfId="0" quotePrefix="1" applyNumberFormat="1" applyFill="1" applyBorder="1" applyAlignment="1">
      <alignment horizontal="center"/>
    </xf>
  </cellXfs>
  <cellStyles count="7">
    <cellStyle name="Buena" xfId="5" builtinId="26"/>
    <cellStyle name="Cálculo" xfId="1" builtinId="22"/>
    <cellStyle name="Entrada" xfId="2" builtinId="20"/>
    <cellStyle name="Estilo 1" xfId="6"/>
    <cellStyle name="Incorrecto" xfId="4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B050"/>
      <rgbColor rgb="00C0C0C0"/>
      <rgbColor rgb="00808080"/>
      <rgbColor rgb="008EB4E3"/>
      <rgbColor rgb="00993366"/>
      <rgbColor rgb="00FFFFCC"/>
      <rgbColor rgb="00CCFFFF"/>
      <rgbColor rgb="00660066"/>
      <rgbColor rgb="00D99694"/>
      <rgbColor rgb="000045D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AFDDFF"/>
      <rgbColor rgb="00FF99CC"/>
      <rgbColor rgb="00B3A2C7"/>
      <rgbColor rgb="00FFCC99"/>
      <rgbColor rgb="003366FF"/>
      <rgbColor rgb="0033CCCC"/>
      <rgbColor rgb="0099CC00"/>
      <rgbColor rgb="00FFC000"/>
      <rgbColor rgb="00FF9900"/>
      <rgbColor rgb="00FF6600"/>
      <rgbColor rgb="00604A7B"/>
      <rgbColor rgb="00969696"/>
      <rgbColor rgb="00003366"/>
      <rgbColor rgb="0031859C"/>
      <rgbColor rgb="00003300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0AB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1076324</xdr:colOff>
      <xdr:row>29</xdr:row>
      <xdr:rowOff>151884</xdr:rowOff>
    </xdr:from>
    <xdr:to>
      <xdr:col>6</xdr:col>
      <xdr:colOff>419099</xdr:colOff>
      <xdr:row>47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4" y="5676384"/>
          <a:ext cx="3324225" cy="3410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zoomScalePageLayoutView="60" workbookViewId="0">
      <selection activeCell="C2" sqref="C2"/>
    </sheetView>
  </sheetViews>
  <sheetFormatPr baseColWidth="10" defaultRowHeight="15" x14ac:dyDescent="0.25"/>
  <cols>
    <col min="1" max="1" width="19.140625" bestFit="1" customWidth="1"/>
    <col min="2" max="2" width="10.28515625" customWidth="1"/>
    <col min="3" max="3" width="7.28515625" bestFit="1" customWidth="1"/>
    <col min="4" max="4" width="8" bestFit="1" customWidth="1"/>
    <col min="5" max="5" width="7.7109375" bestFit="1" customWidth="1"/>
    <col min="6" max="6" width="7.28515625" style="19" bestFit="1" customWidth="1"/>
    <col min="7" max="7" width="11.28515625" style="19" bestFit="1" customWidth="1"/>
    <col min="8" max="8" width="12.5703125" bestFit="1" customWidth="1"/>
    <col min="9" max="9" width="10.85546875"/>
    <col min="15" max="1024" width="10.85546875"/>
  </cols>
  <sheetData>
    <row r="1" spans="1:12" x14ac:dyDescent="0.25">
      <c r="A1" s="18" t="s">
        <v>0</v>
      </c>
      <c r="B1" s="18" t="s">
        <v>188</v>
      </c>
      <c r="C1" s="18" t="s">
        <v>107</v>
      </c>
      <c r="D1" s="18" t="s">
        <v>50</v>
      </c>
      <c r="E1" s="44" t="s">
        <v>51</v>
      </c>
      <c r="F1" s="26" t="s">
        <v>108</v>
      </c>
      <c r="G1" s="26" t="s">
        <v>77</v>
      </c>
      <c r="H1" s="25" t="s">
        <v>181</v>
      </c>
    </row>
    <row r="2" spans="1:12" x14ac:dyDescent="0.25">
      <c r="A2" s="22"/>
      <c r="B2" s="22"/>
      <c r="C2" s="20"/>
      <c r="D2" s="21"/>
      <c r="E2" s="45"/>
      <c r="F2" s="23"/>
      <c r="G2" s="23"/>
      <c r="H2" s="46"/>
    </row>
    <row r="3" spans="1:12" ht="15" customHeight="1" x14ac:dyDescent="0.25">
      <c r="A3" s="51" t="s">
        <v>2</v>
      </c>
      <c r="B3" s="59" t="s">
        <v>206</v>
      </c>
      <c r="C3" s="52" t="s">
        <v>222</v>
      </c>
      <c r="D3" s="53" t="s">
        <v>26</v>
      </c>
      <c r="E3" s="54">
        <v>251601</v>
      </c>
      <c r="F3" s="55">
        <f>1.47*160</f>
        <v>235.2</v>
      </c>
      <c r="G3" s="56" t="s">
        <v>176</v>
      </c>
      <c r="H3" s="49" t="s">
        <v>214</v>
      </c>
    </row>
    <row r="4" spans="1:12" x14ac:dyDescent="0.25">
      <c r="A4" s="22" t="s">
        <v>3</v>
      </c>
      <c r="B4" s="60"/>
      <c r="C4" s="20" t="s">
        <v>221</v>
      </c>
      <c r="D4" s="21" t="s">
        <v>27</v>
      </c>
      <c r="E4" s="45">
        <v>402686</v>
      </c>
      <c r="F4" s="23">
        <f>1.69*160</f>
        <v>270.39999999999998</v>
      </c>
      <c r="G4" s="23" t="s">
        <v>177</v>
      </c>
      <c r="H4" s="48" t="s">
        <v>213</v>
      </c>
    </row>
    <row r="5" spans="1:12" x14ac:dyDescent="0.25">
      <c r="A5" s="51" t="s">
        <v>4</v>
      </c>
      <c r="B5" s="60"/>
      <c r="C5" s="52" t="s">
        <v>220</v>
      </c>
      <c r="D5" s="53" t="s">
        <v>28</v>
      </c>
      <c r="E5" s="54">
        <v>402686</v>
      </c>
      <c r="F5" s="55">
        <f>1.47*160</f>
        <v>235.2</v>
      </c>
      <c r="G5" s="56" t="s">
        <v>178</v>
      </c>
      <c r="H5" s="48" t="s">
        <v>213</v>
      </c>
    </row>
    <row r="6" spans="1:12" x14ac:dyDescent="0.25">
      <c r="A6" s="22" t="s">
        <v>5</v>
      </c>
      <c r="B6" s="60"/>
      <c r="C6" s="20" t="s">
        <v>195</v>
      </c>
      <c r="D6" s="21" t="s">
        <v>29</v>
      </c>
      <c r="E6" s="45">
        <v>402686</v>
      </c>
      <c r="F6" s="23">
        <f>1.2*160</f>
        <v>192</v>
      </c>
      <c r="G6" s="23" t="s">
        <v>179</v>
      </c>
      <c r="H6" s="48" t="s">
        <v>213</v>
      </c>
    </row>
    <row r="7" spans="1:12" x14ac:dyDescent="0.25">
      <c r="A7" s="51" t="s">
        <v>6</v>
      </c>
      <c r="B7" s="60"/>
      <c r="C7" s="52" t="s">
        <v>219</v>
      </c>
      <c r="D7" s="53" t="s">
        <v>30</v>
      </c>
      <c r="E7" s="54">
        <v>251601</v>
      </c>
      <c r="F7" s="55">
        <f>3.27*160</f>
        <v>523.20000000000005</v>
      </c>
      <c r="G7" s="56" t="s">
        <v>180</v>
      </c>
      <c r="H7" s="49" t="s">
        <v>204</v>
      </c>
    </row>
    <row r="8" spans="1:12" x14ac:dyDescent="0.25">
      <c r="A8" s="22" t="s">
        <v>7</v>
      </c>
      <c r="B8" s="60"/>
      <c r="C8" s="20" t="s">
        <v>218</v>
      </c>
      <c r="D8" s="21" t="s">
        <v>31</v>
      </c>
      <c r="E8" s="45">
        <v>339287</v>
      </c>
      <c r="F8" s="23">
        <f>2.5*160</f>
        <v>400</v>
      </c>
      <c r="G8" s="23" t="s">
        <v>78</v>
      </c>
      <c r="H8" s="50" t="s">
        <v>215</v>
      </c>
    </row>
    <row r="9" spans="1:12" x14ac:dyDescent="0.25">
      <c r="A9" s="51" t="s">
        <v>73</v>
      </c>
      <c r="B9" s="61"/>
      <c r="C9" s="52" t="s">
        <v>196</v>
      </c>
      <c r="D9" s="53" t="s">
        <v>55</v>
      </c>
      <c r="E9" s="54">
        <v>251601</v>
      </c>
      <c r="F9" s="55">
        <v>480</v>
      </c>
      <c r="G9" s="56" t="s">
        <v>116</v>
      </c>
      <c r="H9" s="48" t="s">
        <v>211</v>
      </c>
    </row>
    <row r="10" spans="1:12" x14ac:dyDescent="0.25">
      <c r="A10" s="22" t="s">
        <v>74</v>
      </c>
      <c r="B10" s="62" t="s">
        <v>208</v>
      </c>
      <c r="C10" s="20" t="s">
        <v>210</v>
      </c>
      <c r="D10" s="21" t="s">
        <v>54</v>
      </c>
      <c r="E10" s="45">
        <v>251601</v>
      </c>
      <c r="F10" s="23">
        <v>160</v>
      </c>
      <c r="G10" s="23" t="s">
        <v>115</v>
      </c>
      <c r="H10" s="47"/>
      <c r="L10" s="24"/>
    </row>
    <row r="11" spans="1:12" ht="15" customHeight="1" x14ac:dyDescent="0.25">
      <c r="A11" s="51" t="s">
        <v>8</v>
      </c>
      <c r="B11" s="63"/>
      <c r="C11" s="52" t="s">
        <v>197</v>
      </c>
      <c r="D11" s="53" t="s">
        <v>32</v>
      </c>
      <c r="E11" s="54">
        <v>339287</v>
      </c>
      <c r="F11" s="55">
        <f>2.5*160</f>
        <v>400</v>
      </c>
      <c r="G11" s="56" t="s">
        <v>78</v>
      </c>
      <c r="H11" s="50" t="s">
        <v>216</v>
      </c>
    </row>
    <row r="12" spans="1:12" x14ac:dyDescent="0.25">
      <c r="A12" s="22" t="s">
        <v>9</v>
      </c>
      <c r="B12" s="63"/>
      <c r="C12" s="20" t="s">
        <v>198</v>
      </c>
      <c r="D12" s="21" t="s">
        <v>33</v>
      </c>
      <c r="E12" s="45">
        <v>339287</v>
      </c>
      <c r="F12" s="23">
        <f>3.27*160</f>
        <v>523.20000000000005</v>
      </c>
      <c r="G12" s="23" t="s">
        <v>180</v>
      </c>
      <c r="H12" s="49" t="s">
        <v>205</v>
      </c>
    </row>
    <row r="13" spans="1:12" x14ac:dyDescent="0.25">
      <c r="A13" s="51" t="s">
        <v>10</v>
      </c>
      <c r="B13" s="63"/>
      <c r="C13" s="52" t="s">
        <v>199</v>
      </c>
      <c r="D13" s="53" t="s">
        <v>34</v>
      </c>
      <c r="E13" s="54">
        <v>402686</v>
      </c>
      <c r="F13" s="55">
        <f>1.2*160</f>
        <v>192</v>
      </c>
      <c r="G13" s="56" t="s">
        <v>179</v>
      </c>
      <c r="H13" s="48" t="s">
        <v>213</v>
      </c>
    </row>
    <row r="14" spans="1:12" x14ac:dyDescent="0.25">
      <c r="A14" s="22" t="s">
        <v>11</v>
      </c>
      <c r="B14" s="63"/>
      <c r="C14" s="20" t="s">
        <v>200</v>
      </c>
      <c r="D14" s="21" t="s">
        <v>35</v>
      </c>
      <c r="E14" s="45">
        <v>402686</v>
      </c>
      <c r="F14" s="23">
        <f>1.47*160</f>
        <v>235.2</v>
      </c>
      <c r="G14" s="23" t="s">
        <v>178</v>
      </c>
      <c r="H14" s="48" t="s">
        <v>213</v>
      </c>
    </row>
    <row r="15" spans="1:12" x14ac:dyDescent="0.25">
      <c r="A15" s="51" t="s">
        <v>12</v>
      </c>
      <c r="B15" s="63"/>
      <c r="C15" s="52" t="s">
        <v>201</v>
      </c>
      <c r="D15" s="53" t="s">
        <v>36</v>
      </c>
      <c r="E15" s="54">
        <v>402686</v>
      </c>
      <c r="F15" s="55">
        <f>1.69*160</f>
        <v>270.39999999999998</v>
      </c>
      <c r="G15" s="56" t="s">
        <v>177</v>
      </c>
      <c r="H15" s="48" t="s">
        <v>213</v>
      </c>
    </row>
    <row r="16" spans="1:12" x14ac:dyDescent="0.25">
      <c r="A16" s="22" t="s">
        <v>13</v>
      </c>
      <c r="B16" s="64"/>
      <c r="C16" s="20" t="s">
        <v>202</v>
      </c>
      <c r="D16" s="21" t="s">
        <v>37</v>
      </c>
      <c r="E16" s="45">
        <v>251601</v>
      </c>
      <c r="F16" s="23">
        <f>1.47*160</f>
        <v>235.2</v>
      </c>
      <c r="G16" s="23" t="s">
        <v>176</v>
      </c>
      <c r="H16" s="49" t="s">
        <v>203</v>
      </c>
    </row>
    <row r="17" spans="1:8" x14ac:dyDescent="0.25">
      <c r="A17" s="51" t="s">
        <v>14</v>
      </c>
      <c r="B17" s="59" t="s">
        <v>207</v>
      </c>
      <c r="C17" s="52" t="s">
        <v>189</v>
      </c>
      <c r="D17" s="53" t="s">
        <v>38</v>
      </c>
      <c r="E17" s="54">
        <v>339282</v>
      </c>
      <c r="F17" s="55">
        <v>160</v>
      </c>
      <c r="G17" s="56" t="s">
        <v>117</v>
      </c>
      <c r="H17" s="48" t="s">
        <v>212</v>
      </c>
    </row>
    <row r="18" spans="1:8" x14ac:dyDescent="0.25">
      <c r="A18" s="22" t="s">
        <v>15</v>
      </c>
      <c r="B18" s="60"/>
      <c r="C18" s="20" t="s">
        <v>190</v>
      </c>
      <c r="D18" s="21" t="s">
        <v>39</v>
      </c>
      <c r="E18" s="45">
        <v>339282</v>
      </c>
      <c r="F18" s="23">
        <v>160</v>
      </c>
      <c r="G18" s="70" t="s">
        <v>225</v>
      </c>
      <c r="H18" s="49" t="s">
        <v>204</v>
      </c>
    </row>
    <row r="19" spans="1:8" x14ac:dyDescent="0.25">
      <c r="A19" s="51" t="s">
        <v>16</v>
      </c>
      <c r="B19" s="60"/>
      <c r="C19" s="52" t="s">
        <v>191</v>
      </c>
      <c r="D19" s="53" t="s">
        <v>40</v>
      </c>
      <c r="E19" s="54">
        <v>339282</v>
      </c>
      <c r="F19" s="55">
        <v>120</v>
      </c>
      <c r="G19" s="56" t="s">
        <v>119</v>
      </c>
      <c r="H19" s="50" t="s">
        <v>217</v>
      </c>
    </row>
    <row r="20" spans="1:8" x14ac:dyDescent="0.25">
      <c r="A20" s="22" t="s">
        <v>17</v>
      </c>
      <c r="B20" s="60"/>
      <c r="C20" s="20" t="s">
        <v>192</v>
      </c>
      <c r="D20" s="21" t="s">
        <v>41</v>
      </c>
      <c r="E20" s="45">
        <v>339282</v>
      </c>
      <c r="F20" s="23">
        <v>160</v>
      </c>
      <c r="G20" s="23" t="s">
        <v>120</v>
      </c>
      <c r="H20" s="48" t="s">
        <v>212</v>
      </c>
    </row>
    <row r="21" spans="1:8" x14ac:dyDescent="0.25">
      <c r="A21" s="51" t="s">
        <v>18</v>
      </c>
      <c r="B21" s="60"/>
      <c r="C21" s="52" t="s">
        <v>193</v>
      </c>
      <c r="D21" s="53" t="s">
        <v>42</v>
      </c>
      <c r="E21" s="54">
        <v>339282</v>
      </c>
      <c r="F21" s="55">
        <v>120</v>
      </c>
      <c r="G21" s="56" t="s">
        <v>78</v>
      </c>
      <c r="H21" s="50" t="s">
        <v>217</v>
      </c>
    </row>
    <row r="22" spans="1:8" x14ac:dyDescent="0.25">
      <c r="A22" s="22" t="s">
        <v>19</v>
      </c>
      <c r="B22" s="61"/>
      <c r="C22" s="20" t="s">
        <v>194</v>
      </c>
      <c r="D22" s="21" t="s">
        <v>43</v>
      </c>
      <c r="E22" s="45">
        <v>339282</v>
      </c>
      <c r="F22" s="23">
        <v>120</v>
      </c>
      <c r="G22" s="23" t="s">
        <v>120</v>
      </c>
      <c r="H22" s="48" t="s">
        <v>212</v>
      </c>
    </row>
    <row r="23" spans="1:8" x14ac:dyDescent="0.25">
      <c r="A23" s="51" t="s">
        <v>20</v>
      </c>
      <c r="B23" s="62" t="s">
        <v>209</v>
      </c>
      <c r="C23" s="52" t="s">
        <v>182</v>
      </c>
      <c r="D23" s="53" t="s">
        <v>44</v>
      </c>
      <c r="E23" s="54">
        <v>339282</v>
      </c>
      <c r="F23" s="55">
        <v>160</v>
      </c>
      <c r="G23" s="71" t="s">
        <v>224</v>
      </c>
      <c r="H23" s="48" t="s">
        <v>213</v>
      </c>
    </row>
    <row r="24" spans="1:8" x14ac:dyDescent="0.25">
      <c r="A24" s="22" t="s">
        <v>21</v>
      </c>
      <c r="B24" s="63"/>
      <c r="C24" s="20" t="s">
        <v>183</v>
      </c>
      <c r="D24" s="21" t="s">
        <v>45</v>
      </c>
      <c r="E24" s="45">
        <v>339282</v>
      </c>
      <c r="F24" s="23">
        <v>160</v>
      </c>
      <c r="G24" s="23" t="s">
        <v>118</v>
      </c>
      <c r="H24" s="49" t="s">
        <v>203</v>
      </c>
    </row>
    <row r="25" spans="1:8" x14ac:dyDescent="0.25">
      <c r="A25" s="51" t="s">
        <v>22</v>
      </c>
      <c r="B25" s="63"/>
      <c r="C25" s="52" t="s">
        <v>184</v>
      </c>
      <c r="D25" s="53" t="s">
        <v>46</v>
      </c>
      <c r="E25" s="54">
        <v>339282</v>
      </c>
      <c r="F25" s="55">
        <v>120</v>
      </c>
      <c r="G25" s="56" t="s">
        <v>119</v>
      </c>
      <c r="H25" s="50" t="s">
        <v>216</v>
      </c>
    </row>
    <row r="26" spans="1:8" x14ac:dyDescent="0.25">
      <c r="A26" s="22" t="s">
        <v>23</v>
      </c>
      <c r="B26" s="63"/>
      <c r="C26" s="20" t="s">
        <v>185</v>
      </c>
      <c r="D26" s="21" t="s">
        <v>47</v>
      </c>
      <c r="E26" s="45">
        <v>339282</v>
      </c>
      <c r="F26" s="23">
        <v>160</v>
      </c>
      <c r="G26" s="70" t="s">
        <v>223</v>
      </c>
      <c r="H26" s="48" t="s">
        <v>213</v>
      </c>
    </row>
    <row r="27" spans="1:8" x14ac:dyDescent="0.25">
      <c r="A27" s="51" t="s">
        <v>24</v>
      </c>
      <c r="B27" s="63"/>
      <c r="C27" s="52" t="s">
        <v>186</v>
      </c>
      <c r="D27" s="53" t="s">
        <v>48</v>
      </c>
      <c r="E27" s="54">
        <v>339282</v>
      </c>
      <c r="F27" s="55">
        <v>120</v>
      </c>
      <c r="G27" s="56" t="s">
        <v>78</v>
      </c>
      <c r="H27" s="50" t="s">
        <v>216</v>
      </c>
    </row>
    <row r="28" spans="1:8" x14ac:dyDescent="0.25">
      <c r="A28" s="22" t="s">
        <v>25</v>
      </c>
      <c r="B28" s="64"/>
      <c r="C28" s="20" t="s">
        <v>187</v>
      </c>
      <c r="D28" s="21" t="s">
        <v>49</v>
      </c>
      <c r="E28" s="45">
        <v>339282</v>
      </c>
      <c r="F28" s="23">
        <v>120</v>
      </c>
      <c r="G28" s="70" t="s">
        <v>223</v>
      </c>
      <c r="H28" s="48" t="s">
        <v>213</v>
      </c>
    </row>
  </sheetData>
  <mergeCells count="4">
    <mergeCell ref="B17:B22"/>
    <mergeCell ref="B23:B28"/>
    <mergeCell ref="B3:B9"/>
    <mergeCell ref="B10:B16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4294967293" verticalDpi="4294967293" r:id="rId1"/>
  <ignoredErrors>
    <ignoredError sqref="F15 F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6" zoomScaleNormal="100" zoomScalePageLayoutView="60" workbookViewId="0">
      <selection activeCell="L27" sqref="L27"/>
    </sheetView>
  </sheetViews>
  <sheetFormatPr baseColWidth="10" defaultRowHeight="15" x14ac:dyDescent="0.25"/>
  <cols>
    <col min="1" max="1" width="34.42578125" bestFit="1" customWidth="1"/>
    <col min="2" max="2" width="11.140625" bestFit="1" customWidth="1"/>
    <col min="3" max="3" width="13.42578125" customWidth="1"/>
    <col min="4" max="4" width="13.85546875" customWidth="1"/>
    <col min="5" max="5" width="13.140625" bestFit="1" customWidth="1"/>
    <col min="6" max="6" width="13.85546875" bestFit="1" customWidth="1"/>
    <col min="7" max="7" width="13.42578125" bestFit="1" customWidth="1"/>
    <col min="8" max="8" width="14.7109375" bestFit="1" customWidth="1"/>
    <col min="9" max="9" width="10.85546875"/>
    <col min="16" max="1023" width="10.85546875"/>
  </cols>
  <sheetData>
    <row r="1" spans="1:8" x14ac:dyDescent="0.25">
      <c r="C1" s="7" t="s">
        <v>57</v>
      </c>
      <c r="D1" s="7" t="s">
        <v>56</v>
      </c>
      <c r="E1" s="7" t="s">
        <v>58</v>
      </c>
      <c r="F1" s="7" t="s">
        <v>53</v>
      </c>
      <c r="G1" s="7" t="s">
        <v>59</v>
      </c>
      <c r="H1" s="7" t="s">
        <v>52</v>
      </c>
    </row>
    <row r="2" spans="1:8" x14ac:dyDescent="0.25">
      <c r="A2" s="3" t="s">
        <v>122</v>
      </c>
      <c r="C2" s="8">
        <v>18.711902814977201</v>
      </c>
      <c r="D2" s="8">
        <v>25.150585499228999</v>
      </c>
      <c r="E2" s="11">
        <v>26.723555072786301</v>
      </c>
      <c r="F2" s="8">
        <v>10.224799916314799</v>
      </c>
      <c r="G2" s="14">
        <v>53.392414614966803</v>
      </c>
      <c r="H2" s="8">
        <v>3.2030389020968402</v>
      </c>
    </row>
    <row r="3" spans="1:8" x14ac:dyDescent="0.25">
      <c r="A3" s="3" t="s">
        <v>123</v>
      </c>
      <c r="B3" s="4"/>
      <c r="C3" s="9">
        <v>49.700121762493403</v>
      </c>
      <c r="D3" s="9">
        <v>59.429288130453301</v>
      </c>
      <c r="E3" s="12">
        <v>61.858637419821399</v>
      </c>
      <c r="F3" s="9">
        <v>25.9949489915541</v>
      </c>
      <c r="G3" s="15">
        <v>84.411971856214606</v>
      </c>
      <c r="H3" s="9">
        <v>7.2410487508782504</v>
      </c>
    </row>
    <row r="4" spans="1:8" x14ac:dyDescent="0.25">
      <c r="C4" s="10"/>
      <c r="D4" s="10"/>
      <c r="E4" s="13"/>
      <c r="F4" s="10"/>
      <c r="G4" s="16"/>
      <c r="H4" s="10"/>
    </row>
    <row r="5" spans="1:8" x14ac:dyDescent="0.25">
      <c r="A5" s="3" t="s">
        <v>60</v>
      </c>
      <c r="C5" s="10">
        <v>1.47</v>
      </c>
      <c r="D5" s="10">
        <v>1.69</v>
      </c>
      <c r="E5" s="13">
        <v>1.47</v>
      </c>
      <c r="F5" s="10">
        <v>1.2</v>
      </c>
      <c r="G5" s="16">
        <v>3.27</v>
      </c>
      <c r="H5" s="10">
        <v>2.5</v>
      </c>
    </row>
    <row r="6" spans="1:8" x14ac:dyDescent="0.25">
      <c r="A6" s="3" t="s">
        <v>72</v>
      </c>
      <c r="C6" s="10">
        <v>33.5</v>
      </c>
      <c r="D6" s="10">
        <v>53.3</v>
      </c>
      <c r="E6" s="13">
        <v>53.3</v>
      </c>
      <c r="F6" s="10">
        <v>53.3</v>
      </c>
      <c r="G6" s="16">
        <v>101</v>
      </c>
      <c r="H6" s="10">
        <v>101</v>
      </c>
    </row>
    <row r="7" spans="1:8" x14ac:dyDescent="0.25">
      <c r="C7" s="10"/>
      <c r="D7" s="10"/>
      <c r="E7" s="13"/>
      <c r="F7" s="10"/>
      <c r="G7" s="16"/>
      <c r="H7" s="10"/>
    </row>
    <row r="8" spans="1:8" x14ac:dyDescent="0.25">
      <c r="A8" s="3" t="s">
        <v>124</v>
      </c>
      <c r="C8" s="17">
        <f t="shared" ref="C8:H8" si="0">C2/(160*C5)</f>
        <v>7.9557409927624154E-2</v>
      </c>
      <c r="D8" s="17">
        <f t="shared" si="0"/>
        <v>9.3012520337385357E-2</v>
      </c>
      <c r="E8" s="17">
        <f t="shared" si="0"/>
        <v>0.11362055728225469</v>
      </c>
      <c r="F8" s="17">
        <f t="shared" si="0"/>
        <v>5.3254166230806248E-2</v>
      </c>
      <c r="G8" s="17">
        <f t="shared" si="0"/>
        <v>0.10204972212340749</v>
      </c>
      <c r="H8" s="17">
        <f t="shared" si="0"/>
        <v>8.0075972552421E-3</v>
      </c>
    </row>
    <row r="9" spans="1:8" x14ac:dyDescent="0.25">
      <c r="A9" s="3" t="s">
        <v>125</v>
      </c>
      <c r="B9" s="4"/>
      <c r="C9" s="17">
        <f t="shared" ref="C9:H9" si="1">C3/(160*C5)</f>
        <v>0.21131004150719984</v>
      </c>
      <c r="D9" s="17">
        <f t="shared" si="1"/>
        <v>0.21978287030493088</v>
      </c>
      <c r="E9" s="17">
        <f t="shared" si="1"/>
        <v>0.26300441079856041</v>
      </c>
      <c r="F9" s="17">
        <f t="shared" si="1"/>
        <v>0.13539035933101093</v>
      </c>
      <c r="G9" s="17">
        <f t="shared" si="1"/>
        <v>0.16133786669765787</v>
      </c>
      <c r="H9" s="17">
        <f t="shared" si="1"/>
        <v>1.8102621877195624E-2</v>
      </c>
    </row>
    <row r="10" spans="1:8" x14ac:dyDescent="0.25">
      <c r="C10" s="17"/>
      <c r="D10" s="17"/>
      <c r="E10" s="17"/>
      <c r="F10" s="17"/>
      <c r="G10" s="17"/>
      <c r="H10" s="17"/>
    </row>
    <row r="11" spans="1:8" x14ac:dyDescent="0.25">
      <c r="A11" s="3" t="s">
        <v>61</v>
      </c>
      <c r="C11" s="17">
        <f t="shared" ref="C11:H11" si="2">C12/(160*C5)</f>
        <v>24.903996598639456</v>
      </c>
      <c r="D11" s="17">
        <f t="shared" si="2"/>
        <v>8.1382026627218949</v>
      </c>
      <c r="E11" s="17">
        <f t="shared" si="2"/>
        <v>32.904336734693878</v>
      </c>
      <c r="F11" s="17">
        <f t="shared" si="2"/>
        <v>30.176562499999999</v>
      </c>
      <c r="G11" s="17">
        <f t="shared" si="2"/>
        <v>4.2059824159021408</v>
      </c>
      <c r="H11" s="17">
        <f t="shared" si="2"/>
        <v>0</v>
      </c>
    </row>
    <row r="12" spans="1:8" x14ac:dyDescent="0.25">
      <c r="A12" s="3" t="s">
        <v>62</v>
      </c>
      <c r="C12" s="17">
        <v>5857.42</v>
      </c>
      <c r="D12" s="17">
        <v>2200.5700000000002</v>
      </c>
      <c r="E12" s="17">
        <v>7739.1</v>
      </c>
      <c r="F12" s="17">
        <v>5793.9</v>
      </c>
      <c r="G12" s="17">
        <v>2200.5700000000002</v>
      </c>
      <c r="H12" s="17">
        <v>0</v>
      </c>
    </row>
    <row r="13" spans="1:8" x14ac:dyDescent="0.25">
      <c r="C13" s="17"/>
      <c r="D13" s="17"/>
      <c r="E13" s="17"/>
      <c r="F13" s="17"/>
      <c r="G13" s="17"/>
      <c r="H13" s="17"/>
    </row>
    <row r="14" spans="1:8" x14ac:dyDescent="0.25">
      <c r="A14" s="3" t="s">
        <v>70</v>
      </c>
      <c r="C14" s="17">
        <f t="shared" ref="C14:H14" si="3">C8*1000/C6</f>
        <v>2.3748480575410196</v>
      </c>
      <c r="D14" s="17">
        <f t="shared" si="3"/>
        <v>1.7450754284687684</v>
      </c>
      <c r="E14" s="17">
        <f t="shared" si="3"/>
        <v>2.1317177726501821</v>
      </c>
      <c r="F14" s="17">
        <f t="shared" si="3"/>
        <v>0.99914007937722793</v>
      </c>
      <c r="G14" s="17">
        <f t="shared" si="3"/>
        <v>1.0103932883505693</v>
      </c>
      <c r="H14" s="17">
        <f t="shared" si="3"/>
        <v>7.9283141141010885E-2</v>
      </c>
    </row>
    <row r="15" spans="1:8" x14ac:dyDescent="0.25">
      <c r="A15" s="3" t="s">
        <v>71</v>
      </c>
      <c r="C15" s="17">
        <f t="shared" ref="C15:H15" si="4">C9*1000/C6</f>
        <v>6.3077624330507422</v>
      </c>
      <c r="D15" s="17">
        <f t="shared" si="4"/>
        <v>4.1235060094733749</v>
      </c>
      <c r="E15" s="17">
        <f t="shared" si="4"/>
        <v>4.9344167129185816</v>
      </c>
      <c r="F15" s="17">
        <f t="shared" si="4"/>
        <v>2.540156835478629</v>
      </c>
      <c r="G15" s="17">
        <f t="shared" si="4"/>
        <v>1.5974046207688897</v>
      </c>
      <c r="H15" s="17">
        <f t="shared" si="4"/>
        <v>0.17923387997223389</v>
      </c>
    </row>
    <row r="17" spans="1:8" s="1" customFormat="1" x14ac:dyDescent="0.25">
      <c r="A17" s="27" t="s">
        <v>63</v>
      </c>
      <c r="B17" s="28"/>
      <c r="C17" s="35">
        <v>251601</v>
      </c>
      <c r="D17" s="35">
        <v>402686</v>
      </c>
      <c r="E17" s="35">
        <v>402686</v>
      </c>
      <c r="F17" s="35">
        <v>402686</v>
      </c>
      <c r="G17" s="35">
        <v>339287</v>
      </c>
      <c r="H17" s="35">
        <v>339287</v>
      </c>
    </row>
    <row r="18" spans="1:8" x14ac:dyDescent="0.25">
      <c r="A18" s="41" t="s">
        <v>136</v>
      </c>
      <c r="B18" s="42"/>
      <c r="C18" s="43" t="s">
        <v>137</v>
      </c>
      <c r="D18" s="43" t="s">
        <v>137</v>
      </c>
      <c r="E18" s="43" t="s">
        <v>137</v>
      </c>
      <c r="F18" s="43" t="s">
        <v>137</v>
      </c>
      <c r="G18" s="43" t="s">
        <v>138</v>
      </c>
      <c r="H18" s="43" t="s">
        <v>137</v>
      </c>
    </row>
    <row r="19" spans="1:8" x14ac:dyDescent="0.25">
      <c r="B19" s="19"/>
    </row>
    <row r="20" spans="1:8" ht="18" x14ac:dyDescent="0.35">
      <c r="A20" s="27" t="s">
        <v>149</v>
      </c>
      <c r="B20" s="28" t="s">
        <v>162</v>
      </c>
      <c r="C20" s="39">
        <v>2.36</v>
      </c>
      <c r="D20" s="39">
        <v>1.93</v>
      </c>
      <c r="E20" s="39">
        <v>1.93</v>
      </c>
      <c r="F20" s="39">
        <v>1.93</v>
      </c>
      <c r="G20" s="39">
        <v>0.86099999999999999</v>
      </c>
      <c r="H20" s="39">
        <v>0.86099999999999999</v>
      </c>
    </row>
    <row r="21" spans="1:8" ht="18" x14ac:dyDescent="0.35">
      <c r="A21" s="27" t="s">
        <v>150</v>
      </c>
      <c r="B21" s="28" t="s">
        <v>161</v>
      </c>
      <c r="C21" s="40">
        <v>125</v>
      </c>
      <c r="D21" s="40">
        <v>125</v>
      </c>
      <c r="E21" s="40">
        <v>125</v>
      </c>
      <c r="F21" s="40">
        <v>125</v>
      </c>
      <c r="G21" s="40">
        <v>125</v>
      </c>
      <c r="H21" s="40">
        <v>125</v>
      </c>
    </row>
    <row r="22" spans="1:8" ht="18" x14ac:dyDescent="0.35">
      <c r="A22" s="27" t="s">
        <v>139</v>
      </c>
      <c r="B22" s="28" t="s">
        <v>160</v>
      </c>
      <c r="C22" s="40">
        <v>100</v>
      </c>
      <c r="D22" s="40">
        <v>100</v>
      </c>
      <c r="E22" s="40">
        <v>100</v>
      </c>
      <c r="F22" s="40">
        <v>100</v>
      </c>
      <c r="G22" s="40">
        <v>100</v>
      </c>
      <c r="H22" s="40">
        <v>100</v>
      </c>
    </row>
    <row r="23" spans="1:8" x14ac:dyDescent="0.25">
      <c r="A23" s="27" t="s">
        <v>140</v>
      </c>
      <c r="B23" s="28" t="s">
        <v>144</v>
      </c>
      <c r="C23" s="29">
        <v>20</v>
      </c>
      <c r="D23" s="29">
        <v>20</v>
      </c>
      <c r="E23" s="29">
        <v>20</v>
      </c>
      <c r="F23" s="29">
        <v>20</v>
      </c>
      <c r="G23" s="29">
        <v>4.8600000000000003</v>
      </c>
      <c r="H23" s="29">
        <v>4.8600000000000003</v>
      </c>
    </row>
    <row r="24" spans="1:8" ht="18" x14ac:dyDescent="0.35">
      <c r="A24" s="27" t="s">
        <v>147</v>
      </c>
      <c r="B24" s="28" t="s">
        <v>159</v>
      </c>
      <c r="C24" s="38">
        <v>4.5</v>
      </c>
      <c r="D24" s="38">
        <v>4.22</v>
      </c>
      <c r="E24" s="38">
        <v>4.22</v>
      </c>
      <c r="F24" s="38">
        <v>4.22</v>
      </c>
      <c r="G24" s="38">
        <v>4.5</v>
      </c>
      <c r="H24" s="38">
        <v>4.5</v>
      </c>
    </row>
    <row r="25" spans="1:8" ht="18" x14ac:dyDescent="0.35">
      <c r="A25" s="27" t="s">
        <v>148</v>
      </c>
      <c r="B25" s="28" t="s">
        <v>158</v>
      </c>
      <c r="C25" s="38">
        <v>4.25</v>
      </c>
      <c r="D25" s="38">
        <v>3.25</v>
      </c>
      <c r="E25" s="38">
        <v>3.25</v>
      </c>
      <c r="F25" s="38">
        <v>3.25</v>
      </c>
      <c r="G25" s="38">
        <v>4.25</v>
      </c>
      <c r="H25" s="38">
        <v>4.25</v>
      </c>
    </row>
    <row r="26" spans="1:8" ht="18.75" x14ac:dyDescent="0.35">
      <c r="A26" s="27" t="s">
        <v>151</v>
      </c>
      <c r="B26" s="30" t="s">
        <v>157</v>
      </c>
      <c r="C26" s="38">
        <v>26.3492</v>
      </c>
      <c r="D26" s="38">
        <v>48.253900000000002</v>
      </c>
      <c r="E26" s="38">
        <v>48.253900000000002</v>
      </c>
      <c r="F26" s="38">
        <v>48.253900000000002</v>
      </c>
      <c r="G26" s="38">
        <v>26.3492</v>
      </c>
      <c r="H26" s="38">
        <v>26.3492</v>
      </c>
    </row>
    <row r="27" spans="1:8" ht="18.75" x14ac:dyDescent="0.35">
      <c r="A27" s="27" t="s">
        <v>153</v>
      </c>
      <c r="B27" s="30" t="s">
        <v>165</v>
      </c>
      <c r="C27" s="37">
        <v>3.8999999999999998E-3</v>
      </c>
      <c r="D27" s="37">
        <v>3.8999999999999998E-3</v>
      </c>
      <c r="E27" s="37">
        <v>3.8999999999999998E-3</v>
      </c>
      <c r="F27" s="37">
        <v>3.8999999999999998E-3</v>
      </c>
      <c r="G27" s="37">
        <v>3.8999999999999998E-3</v>
      </c>
      <c r="H27" s="37">
        <v>3.8999999999999998E-3</v>
      </c>
    </row>
    <row r="28" spans="1:8" ht="18.75" x14ac:dyDescent="0.35">
      <c r="A28" s="27" t="s">
        <v>154</v>
      </c>
      <c r="B28" s="30" t="s">
        <v>156</v>
      </c>
      <c r="C28" s="39">
        <v>0.97799999999999998</v>
      </c>
      <c r="D28" s="38">
        <v>1.74</v>
      </c>
      <c r="E28" s="38">
        <v>1.74</v>
      </c>
      <c r="F28" s="38">
        <v>1.74</v>
      </c>
      <c r="G28" s="38">
        <v>7.41</v>
      </c>
      <c r="H28" s="38">
        <v>7.41</v>
      </c>
    </row>
    <row r="32" spans="1:8" x14ac:dyDescent="0.25">
      <c r="A32" t="s">
        <v>145</v>
      </c>
      <c r="B32" s="19"/>
    </row>
    <row r="33" spans="1:8" x14ac:dyDescent="0.25">
      <c r="A33" s="27" t="s">
        <v>141</v>
      </c>
      <c r="B33" s="28" t="s">
        <v>142</v>
      </c>
      <c r="C33" s="37">
        <f t="shared" ref="C33:H33" si="5">(C23/C20)*(SQRT((C21-25)/(C21-C22)))*SQRT(C24/(C24+C25))</f>
        <v>12.154867213570105</v>
      </c>
      <c r="D33" s="37">
        <f t="shared" si="5"/>
        <v>15.577530379464832</v>
      </c>
      <c r="E33" s="37">
        <f t="shared" si="5"/>
        <v>15.577530379464832</v>
      </c>
      <c r="F33" s="37">
        <f t="shared" si="5"/>
        <v>15.577530379464832</v>
      </c>
      <c r="G33" s="37">
        <f t="shared" si="5"/>
        <v>8.0959038904043954</v>
      </c>
      <c r="H33" s="37">
        <f t="shared" si="5"/>
        <v>8.0959038904043954</v>
      </c>
    </row>
    <row r="34" spans="1:8" ht="18" x14ac:dyDescent="0.35">
      <c r="A34" s="27" t="s">
        <v>168</v>
      </c>
      <c r="B34" s="28" t="s">
        <v>163</v>
      </c>
      <c r="C34" s="31">
        <f t="shared" ref="C34:H34" si="6">C26*LN(POWER(C33,2)/(POWER(C33,2)-1))</f>
        <v>0.17895380779422115</v>
      </c>
      <c r="D34" s="31">
        <f t="shared" si="6"/>
        <v>0.19926526934952518</v>
      </c>
      <c r="E34" s="31">
        <f t="shared" si="6"/>
        <v>0.19926526934952518</v>
      </c>
      <c r="F34" s="31">
        <f t="shared" si="6"/>
        <v>0.19926526934952518</v>
      </c>
      <c r="G34" s="31">
        <f t="shared" si="6"/>
        <v>0.40510818593187303</v>
      </c>
      <c r="H34" s="31">
        <f t="shared" si="6"/>
        <v>0.40510818593187303</v>
      </c>
    </row>
    <row r="35" spans="1:8" x14ac:dyDescent="0.25">
      <c r="A35" s="27" t="s">
        <v>140</v>
      </c>
      <c r="B35" s="28" t="s">
        <v>144</v>
      </c>
      <c r="C35" s="29">
        <v>20</v>
      </c>
      <c r="D35" s="29">
        <v>20</v>
      </c>
      <c r="E35" s="29">
        <v>20</v>
      </c>
      <c r="F35" s="29">
        <v>20</v>
      </c>
      <c r="G35" s="29">
        <v>4.8600000000000003</v>
      </c>
      <c r="H35" s="29">
        <v>4.8600000000000003</v>
      </c>
    </row>
    <row r="36" spans="1:8" x14ac:dyDescent="0.25">
      <c r="A36" t="s">
        <v>146</v>
      </c>
      <c r="B36" s="19"/>
    </row>
    <row r="37" spans="1:8" ht="18" x14ac:dyDescent="0.35">
      <c r="A37" s="27" t="s">
        <v>152</v>
      </c>
      <c r="B37" s="28" t="s">
        <v>164</v>
      </c>
      <c r="C37" s="37">
        <f t="shared" ref="C37:H37" si="7">(C22-25)/(C24+C25)</f>
        <v>8.5714285714285712</v>
      </c>
      <c r="D37" s="37">
        <f t="shared" si="7"/>
        <v>10.040160642570282</v>
      </c>
      <c r="E37" s="37">
        <f t="shared" si="7"/>
        <v>10.040160642570282</v>
      </c>
      <c r="F37" s="37">
        <f t="shared" si="7"/>
        <v>10.040160642570282</v>
      </c>
      <c r="G37" s="37">
        <f t="shared" si="7"/>
        <v>8.5714285714285712</v>
      </c>
      <c r="H37" s="37">
        <f t="shared" si="7"/>
        <v>8.5714285714285712</v>
      </c>
    </row>
    <row r="38" spans="1:8" ht="18.75" x14ac:dyDescent="0.35">
      <c r="A38" s="27" t="s">
        <v>166</v>
      </c>
      <c r="B38" s="32" t="s">
        <v>155</v>
      </c>
      <c r="C38" s="37">
        <f t="shared" ref="C38:H38" si="8">C28*(1+C27*(C22-25))</f>
        <v>1.264065</v>
      </c>
      <c r="D38" s="37">
        <f t="shared" si="8"/>
        <v>2.2489499999999998</v>
      </c>
      <c r="E38" s="37">
        <f t="shared" si="8"/>
        <v>2.2489499999999998</v>
      </c>
      <c r="F38" s="37">
        <f t="shared" si="8"/>
        <v>2.2489499999999998</v>
      </c>
      <c r="G38" s="37">
        <f t="shared" si="8"/>
        <v>9.5774249999999999</v>
      </c>
      <c r="H38" s="37">
        <f t="shared" si="8"/>
        <v>9.5774249999999999</v>
      </c>
    </row>
    <row r="39" spans="1:8" ht="18" x14ac:dyDescent="0.35">
      <c r="A39" s="27" t="s">
        <v>167</v>
      </c>
      <c r="B39" s="28" t="s">
        <v>170</v>
      </c>
      <c r="C39" s="31">
        <f t="shared" ref="C39:H39" si="9">SQRT(C37/C38)</f>
        <v>2.6040055283252288</v>
      </c>
      <c r="D39" s="31">
        <f t="shared" si="9"/>
        <v>2.1129072376351634</v>
      </c>
      <c r="E39" s="31">
        <f t="shared" si="9"/>
        <v>2.1129072376351634</v>
      </c>
      <c r="F39" s="31">
        <f t="shared" si="9"/>
        <v>2.1129072376351634</v>
      </c>
      <c r="G39" s="31">
        <f t="shared" si="9"/>
        <v>0.94602415467719314</v>
      </c>
      <c r="H39" s="31">
        <f t="shared" si="9"/>
        <v>0.94602415467719314</v>
      </c>
    </row>
    <row r="40" spans="1:8" x14ac:dyDescent="0.25">
      <c r="A40" s="27" t="s">
        <v>169</v>
      </c>
      <c r="B40" s="28" t="s">
        <v>143</v>
      </c>
      <c r="C40" s="31">
        <f t="shared" ref="C40:H40" si="10">-C26*LN(1-((C22-25)/(C21-25)))</f>
        <v>36.527747380020223</v>
      </c>
      <c r="D40" s="31">
        <f t="shared" si="10"/>
        <v>66.894109472043084</v>
      </c>
      <c r="E40" s="31">
        <f t="shared" si="10"/>
        <v>66.894109472043084</v>
      </c>
      <c r="F40" s="31">
        <f t="shared" si="10"/>
        <v>66.894109472043084</v>
      </c>
      <c r="G40" s="31">
        <f t="shared" si="10"/>
        <v>36.527747380020223</v>
      </c>
      <c r="H40" s="31">
        <f t="shared" si="10"/>
        <v>36.527747380020223</v>
      </c>
    </row>
    <row r="42" spans="1:8" ht="18.75" x14ac:dyDescent="0.35">
      <c r="A42" s="27" t="s">
        <v>174</v>
      </c>
      <c r="B42" s="28" t="s">
        <v>175</v>
      </c>
      <c r="C42" s="37">
        <f t="shared" ref="C42:H42" si="11">C39*C39*C40</f>
        <v>247.68898556880416</v>
      </c>
      <c r="D42" s="37">
        <f t="shared" si="11"/>
        <v>298.64052341803733</v>
      </c>
      <c r="E42" s="37">
        <f t="shared" si="11"/>
        <v>298.64052341803733</v>
      </c>
      <c r="F42" s="37">
        <f t="shared" si="11"/>
        <v>298.64052341803733</v>
      </c>
      <c r="G42" s="37">
        <f t="shared" si="11"/>
        <v>32.690934937421119</v>
      </c>
      <c r="H42" s="37">
        <f t="shared" si="11"/>
        <v>32.690934937421119</v>
      </c>
    </row>
    <row r="43" spans="1:8" x14ac:dyDescent="0.25">
      <c r="A43" s="27" t="s">
        <v>171</v>
      </c>
      <c r="B43" s="28" t="s">
        <v>172</v>
      </c>
      <c r="C43" s="31">
        <v>15</v>
      </c>
      <c r="D43" s="31">
        <v>15</v>
      </c>
      <c r="E43" s="31">
        <v>15</v>
      </c>
      <c r="F43" s="31">
        <v>15</v>
      </c>
      <c r="G43" s="31">
        <v>15</v>
      </c>
      <c r="H43" s="31">
        <v>15</v>
      </c>
    </row>
    <row r="44" spans="1:8" ht="18" x14ac:dyDescent="0.35">
      <c r="A44" s="27" t="s">
        <v>167</v>
      </c>
      <c r="B44" s="28" t="s">
        <v>173</v>
      </c>
      <c r="C44" s="31">
        <f t="shared" ref="C44:H44" si="12">SQRT(C42/C43)</f>
        <v>4.0635697407476936</v>
      </c>
      <c r="D44" s="31">
        <f t="shared" si="12"/>
        <v>4.4619915091659639</v>
      </c>
      <c r="E44" s="31">
        <f t="shared" si="12"/>
        <v>4.4619915091659639</v>
      </c>
      <c r="F44" s="31">
        <f t="shared" si="12"/>
        <v>4.4619915091659639</v>
      </c>
      <c r="G44" s="31">
        <f t="shared" si="12"/>
        <v>1.4762776373347737</v>
      </c>
      <c r="H44" s="31">
        <f t="shared" si="12"/>
        <v>1.4762776373347737</v>
      </c>
    </row>
    <row r="48" spans="1:8" x14ac:dyDescent="0.25">
      <c r="A48" s="67" t="s">
        <v>1</v>
      </c>
      <c r="B48" s="65" t="s">
        <v>64</v>
      </c>
      <c r="C48" s="65" t="s">
        <v>65</v>
      </c>
      <c r="D48" s="65" t="s">
        <v>128</v>
      </c>
      <c r="E48" s="65" t="s">
        <v>126</v>
      </c>
      <c r="F48" s="65" t="s">
        <v>127</v>
      </c>
      <c r="G48" s="65" t="s">
        <v>66</v>
      </c>
      <c r="H48" s="65" t="s">
        <v>129</v>
      </c>
    </row>
    <row r="49" spans="1:8" x14ac:dyDescent="0.25">
      <c r="A49" s="67"/>
      <c r="B49" s="66"/>
      <c r="C49" s="66"/>
      <c r="D49" s="66"/>
      <c r="E49" s="66"/>
      <c r="F49" s="66"/>
      <c r="G49" s="66"/>
      <c r="H49" s="66"/>
    </row>
    <row r="50" spans="1:8" x14ac:dyDescent="0.25">
      <c r="A50" s="5" t="s">
        <v>67</v>
      </c>
      <c r="B50" s="19">
        <v>36</v>
      </c>
      <c r="C50" s="19">
        <v>110</v>
      </c>
      <c r="D50" s="19">
        <v>0.48799999999999999</v>
      </c>
      <c r="E50" s="19">
        <v>9.4299999999999995E-2</v>
      </c>
      <c r="F50" s="19">
        <v>4.8600000000000003</v>
      </c>
      <c r="G50" s="19">
        <v>0.86099999999999999</v>
      </c>
      <c r="H50" s="19">
        <v>3360</v>
      </c>
    </row>
    <row r="51" spans="1:8" x14ac:dyDescent="0.25">
      <c r="A51" s="5" t="s">
        <v>68</v>
      </c>
      <c r="B51" s="19">
        <v>24</v>
      </c>
      <c r="C51" s="19">
        <v>110</v>
      </c>
      <c r="D51" s="19">
        <v>0.82199999999999995</v>
      </c>
      <c r="E51" s="19">
        <v>8.43E-2</v>
      </c>
      <c r="F51" s="19">
        <v>24.5</v>
      </c>
      <c r="G51" s="19">
        <v>2.36</v>
      </c>
      <c r="H51" s="19">
        <v>6700</v>
      </c>
    </row>
    <row r="52" spans="1:8" x14ac:dyDescent="0.25">
      <c r="A52" s="5" t="s">
        <v>69</v>
      </c>
      <c r="B52" s="19">
        <v>36</v>
      </c>
      <c r="C52" s="19">
        <v>141</v>
      </c>
      <c r="D52" s="19">
        <v>1</v>
      </c>
      <c r="E52" s="19">
        <v>0.108</v>
      </c>
      <c r="F52" s="19">
        <v>20.7</v>
      </c>
      <c r="G52" s="19">
        <v>1.93</v>
      </c>
      <c r="H52" s="19">
        <v>6330</v>
      </c>
    </row>
    <row r="53" spans="1:8" x14ac:dyDescent="0.25">
      <c r="A53" s="5" t="s">
        <v>121</v>
      </c>
      <c r="B53" s="19">
        <v>36</v>
      </c>
      <c r="C53" s="19">
        <v>110</v>
      </c>
      <c r="D53" s="19">
        <v>0.33700000000000002</v>
      </c>
      <c r="E53" s="19">
        <v>6.6600000000000006E-2</v>
      </c>
      <c r="F53" s="19">
        <v>5.38</v>
      </c>
      <c r="G53" s="19">
        <v>0.84899999999999998</v>
      </c>
      <c r="H53" s="19">
        <v>4760</v>
      </c>
    </row>
    <row r="54" spans="1:8" x14ac:dyDescent="0.25">
      <c r="A54" s="6" t="s">
        <v>130</v>
      </c>
      <c r="B54" s="19"/>
      <c r="C54" s="19"/>
      <c r="D54" s="19"/>
      <c r="E54" s="19"/>
      <c r="F54" s="19"/>
      <c r="G54" s="19"/>
      <c r="H54" s="19"/>
    </row>
    <row r="55" spans="1:8" x14ac:dyDescent="0.25">
      <c r="A55" s="5" t="s">
        <v>132</v>
      </c>
      <c r="B55" s="19">
        <v>36</v>
      </c>
      <c r="C55" s="19" t="s">
        <v>131</v>
      </c>
      <c r="D55" s="19" t="s">
        <v>131</v>
      </c>
      <c r="E55" s="19" t="s">
        <v>131</v>
      </c>
      <c r="F55" s="19" t="s">
        <v>134</v>
      </c>
      <c r="G55" s="19">
        <v>4</v>
      </c>
      <c r="H55" s="19" t="s">
        <v>131</v>
      </c>
    </row>
    <row r="56" spans="1:8" x14ac:dyDescent="0.25">
      <c r="A56" s="5" t="s">
        <v>133</v>
      </c>
      <c r="B56" s="19">
        <v>50</v>
      </c>
      <c r="C56" s="19" t="s">
        <v>131</v>
      </c>
      <c r="D56" s="19" t="s">
        <v>131</v>
      </c>
      <c r="E56" s="19" t="s">
        <v>131</v>
      </c>
      <c r="F56" s="19" t="s">
        <v>135</v>
      </c>
      <c r="G56" s="19">
        <v>8</v>
      </c>
      <c r="H56" s="19" t="s">
        <v>131</v>
      </c>
    </row>
  </sheetData>
  <mergeCells count="8">
    <mergeCell ref="G48:G49"/>
    <mergeCell ref="H48:H49"/>
    <mergeCell ref="A48:A49"/>
    <mergeCell ref="B48:B49"/>
    <mergeCell ref="C48:C49"/>
    <mergeCell ref="D48:D49"/>
    <mergeCell ref="E48:E49"/>
    <mergeCell ref="F48:F49"/>
  </mergeCells>
  <pageMargins left="0.7" right="0.7" top="0.75" bottom="0.75" header="0.51180555555555496" footer="0.51180555555555496"/>
  <pageSetup paperSize="9" firstPageNumber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Layout" topLeftCell="A4" zoomScaleNormal="100" workbookViewId="0">
      <selection activeCell="I22" sqref="I22"/>
    </sheetView>
  </sheetViews>
  <sheetFormatPr baseColWidth="10" defaultRowHeight="15" x14ac:dyDescent="0.25"/>
  <cols>
    <col min="1" max="1" width="33.5703125" bestFit="1" customWidth="1"/>
    <col min="2" max="2" width="11.42578125" style="19"/>
  </cols>
  <sheetData>
    <row r="1" spans="1:8" x14ac:dyDescent="0.25">
      <c r="C1" s="68" t="s">
        <v>75</v>
      </c>
      <c r="D1" s="68" t="s">
        <v>76</v>
      </c>
      <c r="E1" s="68" t="s">
        <v>109</v>
      </c>
      <c r="F1" s="68" t="s">
        <v>110</v>
      </c>
      <c r="G1" s="68" t="s">
        <v>111</v>
      </c>
      <c r="H1" s="68" t="s">
        <v>112</v>
      </c>
    </row>
    <row r="2" spans="1:8" x14ac:dyDescent="0.25">
      <c r="C2" s="69"/>
      <c r="D2" s="69"/>
      <c r="E2" s="69"/>
      <c r="F2" s="69"/>
      <c r="G2" s="69"/>
      <c r="H2" s="69"/>
    </row>
    <row r="3" spans="1:8" x14ac:dyDescent="0.25">
      <c r="A3" s="27" t="s">
        <v>63</v>
      </c>
      <c r="B3" s="28"/>
      <c r="C3" s="35">
        <v>339282</v>
      </c>
      <c r="D3" s="35">
        <v>339282</v>
      </c>
      <c r="E3" s="35">
        <v>339282</v>
      </c>
      <c r="F3" s="35">
        <v>339282</v>
      </c>
      <c r="G3" s="35">
        <v>339282</v>
      </c>
      <c r="H3" s="35">
        <v>339282</v>
      </c>
    </row>
    <row r="4" spans="1:8" x14ac:dyDescent="0.25">
      <c r="A4" s="27" t="s">
        <v>136</v>
      </c>
      <c r="B4" s="28"/>
      <c r="C4" s="36" t="s">
        <v>137</v>
      </c>
      <c r="D4" s="36" t="s">
        <v>137</v>
      </c>
      <c r="E4" s="36" t="s">
        <v>137</v>
      </c>
      <c r="F4" s="36" t="s">
        <v>137</v>
      </c>
      <c r="G4" s="36" t="s">
        <v>138</v>
      </c>
      <c r="H4" s="36" t="s">
        <v>137</v>
      </c>
    </row>
    <row r="6" spans="1:8" ht="18" x14ac:dyDescent="0.35">
      <c r="A6" s="27" t="s">
        <v>149</v>
      </c>
      <c r="B6" s="28" t="s">
        <v>162</v>
      </c>
      <c r="C6" s="39">
        <v>0.84899999999999998</v>
      </c>
      <c r="D6" s="39">
        <v>0.84899999999999998</v>
      </c>
      <c r="E6" s="39">
        <v>0.84899999999999998</v>
      </c>
      <c r="F6" s="39">
        <v>0.84899999999999998</v>
      </c>
      <c r="G6" s="39">
        <v>0.84899999999999998</v>
      </c>
      <c r="H6" s="39">
        <v>0.84899999999999998</v>
      </c>
    </row>
    <row r="7" spans="1:8" ht="18" x14ac:dyDescent="0.35">
      <c r="A7" s="27" t="s">
        <v>150</v>
      </c>
      <c r="B7" s="28" t="s">
        <v>161</v>
      </c>
      <c r="C7" s="40">
        <v>125</v>
      </c>
      <c r="D7" s="40">
        <v>125</v>
      </c>
      <c r="E7" s="40">
        <v>125</v>
      </c>
      <c r="F7" s="40">
        <v>125</v>
      </c>
      <c r="G7" s="40">
        <v>125</v>
      </c>
      <c r="H7" s="40">
        <v>125</v>
      </c>
    </row>
    <row r="8" spans="1:8" ht="18" x14ac:dyDescent="0.35">
      <c r="A8" s="27" t="s">
        <v>139</v>
      </c>
      <c r="B8" s="28" t="s">
        <v>160</v>
      </c>
      <c r="C8" s="40">
        <v>100</v>
      </c>
      <c r="D8" s="40">
        <v>100</v>
      </c>
      <c r="E8" s="40">
        <v>80</v>
      </c>
      <c r="F8" s="40">
        <v>100</v>
      </c>
      <c r="G8" s="40">
        <v>80</v>
      </c>
      <c r="H8" s="40">
        <v>100</v>
      </c>
    </row>
    <row r="9" spans="1:8" x14ac:dyDescent="0.25">
      <c r="A9" s="27" t="s">
        <v>140</v>
      </c>
      <c r="B9" s="28" t="s">
        <v>144</v>
      </c>
      <c r="C9" s="29">
        <v>5.38</v>
      </c>
      <c r="D9" s="29">
        <v>5.38</v>
      </c>
      <c r="E9" s="29">
        <v>5.38</v>
      </c>
      <c r="F9" s="29">
        <v>5.38</v>
      </c>
      <c r="G9" s="29">
        <v>3.2</v>
      </c>
      <c r="H9" s="29">
        <v>5.38</v>
      </c>
    </row>
    <row r="10" spans="1:8" ht="18" x14ac:dyDescent="0.35">
      <c r="A10" s="27" t="s">
        <v>147</v>
      </c>
      <c r="B10" s="28" t="s">
        <v>159</v>
      </c>
      <c r="C10" s="38">
        <v>3.96</v>
      </c>
      <c r="D10" s="38">
        <v>3.96</v>
      </c>
      <c r="E10" s="38">
        <v>3.96</v>
      </c>
      <c r="F10" s="38">
        <v>3.96</v>
      </c>
      <c r="G10" s="38">
        <v>3.96</v>
      </c>
      <c r="H10" s="38">
        <v>3.96</v>
      </c>
    </row>
    <row r="11" spans="1:8" ht="18" x14ac:dyDescent="0.35">
      <c r="A11" s="27" t="s">
        <v>148</v>
      </c>
      <c r="B11" s="28" t="s">
        <v>158</v>
      </c>
      <c r="C11" s="38">
        <v>5.7</v>
      </c>
      <c r="D11" s="38">
        <v>5.7</v>
      </c>
      <c r="E11" s="38">
        <v>5.7</v>
      </c>
      <c r="F11" s="38">
        <v>5.7</v>
      </c>
      <c r="G11" s="38">
        <v>5.7</v>
      </c>
      <c r="H11" s="38">
        <v>5.7</v>
      </c>
    </row>
    <row r="12" spans="1:8" ht="18.75" x14ac:dyDescent="0.35">
      <c r="A12" s="27" t="s">
        <v>151</v>
      </c>
      <c r="B12" s="30" t="s">
        <v>157</v>
      </c>
      <c r="C12" s="38">
        <v>18.253900000000002</v>
      </c>
      <c r="D12" s="38">
        <v>18.253900000000002</v>
      </c>
      <c r="E12" s="38">
        <v>18.253900000000002</v>
      </c>
      <c r="F12" s="38">
        <v>18.253900000000002</v>
      </c>
      <c r="G12" s="38">
        <v>18.253900000000002</v>
      </c>
      <c r="H12" s="38">
        <v>18.253900000000002</v>
      </c>
    </row>
    <row r="13" spans="1:8" ht="18.75" x14ac:dyDescent="0.35">
      <c r="A13" s="27" t="s">
        <v>153</v>
      </c>
      <c r="B13" s="30" t="s">
        <v>165</v>
      </c>
      <c r="C13" s="37">
        <v>3.8999999999999998E-3</v>
      </c>
      <c r="D13" s="37">
        <v>3.8999999999999998E-3</v>
      </c>
      <c r="E13" s="37">
        <v>3.8999999999999998E-3</v>
      </c>
      <c r="F13" s="37">
        <v>3.8999999999999998E-3</v>
      </c>
      <c r="G13" s="37">
        <v>3.8999999999999998E-3</v>
      </c>
      <c r="H13" s="37">
        <v>3.8999999999999998E-3</v>
      </c>
    </row>
    <row r="14" spans="1:8" ht="18.75" x14ac:dyDescent="0.35">
      <c r="A14" s="27" t="s">
        <v>154</v>
      </c>
      <c r="B14" s="30" t="s">
        <v>156</v>
      </c>
      <c r="C14" s="38">
        <v>6.69</v>
      </c>
      <c r="D14" s="38">
        <v>6.69</v>
      </c>
      <c r="E14" s="38">
        <v>6.69</v>
      </c>
      <c r="F14" s="38">
        <v>6.69</v>
      </c>
      <c r="G14" s="38">
        <v>6.69</v>
      </c>
      <c r="H14" s="38">
        <v>6.69</v>
      </c>
    </row>
    <row r="15" spans="1:8" x14ac:dyDescent="0.25">
      <c r="A15" t="s">
        <v>145</v>
      </c>
    </row>
    <row r="16" spans="1:8" x14ac:dyDescent="0.25">
      <c r="A16" s="27" t="s">
        <v>141</v>
      </c>
      <c r="B16" s="28" t="s">
        <v>142</v>
      </c>
      <c r="C16" s="37">
        <f t="shared" ref="C16:H16" si="0">(C9/C6)*(SQRT((C7-25)/(C7-C8)))*SQRT(C10/(C10+C11))</f>
        <v>8.1145344960430617</v>
      </c>
      <c r="D16" s="37">
        <f t="shared" si="0"/>
        <v>8.1145344960430617</v>
      </c>
      <c r="E16" s="37">
        <f t="shared" si="0"/>
        <v>6.0482169129730945</v>
      </c>
      <c r="F16" s="37">
        <f t="shared" si="0"/>
        <v>8.1145344960430617</v>
      </c>
      <c r="G16" s="37">
        <f t="shared" si="0"/>
        <v>3.5974524389431051</v>
      </c>
      <c r="H16" s="37">
        <f t="shared" si="0"/>
        <v>8.1145344960430617</v>
      </c>
    </row>
    <row r="17" spans="1:8" ht="18" x14ac:dyDescent="0.35">
      <c r="A17" s="27" t="s">
        <v>168</v>
      </c>
      <c r="B17" s="28" t="s">
        <v>163</v>
      </c>
      <c r="C17" s="31">
        <f t="shared" ref="C17:H17" si="1">C12*LN(POWER(C16,2)/(POWER(C16,2)-1))</f>
        <v>0.27934913249074561</v>
      </c>
      <c r="D17" s="31">
        <f t="shared" si="1"/>
        <v>0.27934913249074561</v>
      </c>
      <c r="E17" s="31">
        <f t="shared" si="1"/>
        <v>0.50594787075398429</v>
      </c>
      <c r="F17" s="31">
        <f t="shared" si="1"/>
        <v>0.27934913249074561</v>
      </c>
      <c r="G17" s="31">
        <f t="shared" si="1"/>
        <v>1.4679496553515097</v>
      </c>
      <c r="H17" s="31">
        <f t="shared" si="1"/>
        <v>0.27934913249074561</v>
      </c>
    </row>
    <row r="18" spans="1:8" x14ac:dyDescent="0.25">
      <c r="A18" t="s">
        <v>146</v>
      </c>
    </row>
    <row r="19" spans="1:8" ht="18" x14ac:dyDescent="0.35">
      <c r="A19" s="27" t="s">
        <v>152</v>
      </c>
      <c r="B19" s="28" t="s">
        <v>164</v>
      </c>
      <c r="C19" s="37">
        <f t="shared" ref="C19:H19" si="2">(C8-25)/(C10+C11)</f>
        <v>7.7639751552795033</v>
      </c>
      <c r="D19" s="37">
        <f t="shared" si="2"/>
        <v>7.7639751552795033</v>
      </c>
      <c r="E19" s="37">
        <f t="shared" si="2"/>
        <v>5.6935817805383024</v>
      </c>
      <c r="F19" s="37">
        <f t="shared" si="2"/>
        <v>7.7639751552795033</v>
      </c>
      <c r="G19" s="37">
        <f t="shared" si="2"/>
        <v>5.6935817805383024</v>
      </c>
      <c r="H19" s="37">
        <f t="shared" si="2"/>
        <v>7.7639751552795033</v>
      </c>
    </row>
    <row r="20" spans="1:8" ht="18.75" x14ac:dyDescent="0.35">
      <c r="A20" s="27" t="s">
        <v>166</v>
      </c>
      <c r="B20" s="32" t="s">
        <v>155</v>
      </c>
      <c r="C20" s="37">
        <f t="shared" ref="C20:H20" si="3">C14*(1+C13*(C8-25))</f>
        <v>8.6468249999999998</v>
      </c>
      <c r="D20" s="37">
        <f t="shared" si="3"/>
        <v>8.6468249999999998</v>
      </c>
      <c r="E20" s="37">
        <f t="shared" si="3"/>
        <v>8.1250049999999998</v>
      </c>
      <c r="F20" s="37">
        <f t="shared" si="3"/>
        <v>8.6468249999999998</v>
      </c>
      <c r="G20" s="37">
        <f t="shared" si="3"/>
        <v>8.1250049999999998</v>
      </c>
      <c r="H20" s="37">
        <f t="shared" si="3"/>
        <v>8.6468249999999998</v>
      </c>
    </row>
    <row r="21" spans="1:8" ht="18" x14ac:dyDescent="0.35">
      <c r="A21" s="27" t="s">
        <v>167</v>
      </c>
      <c r="B21" s="28" t="s">
        <v>170</v>
      </c>
      <c r="C21" s="31">
        <f t="shared" ref="C21:H21" si="4">SQRT(C19/C20)</f>
        <v>0.94757530452320005</v>
      </c>
      <c r="D21" s="31">
        <f t="shared" si="4"/>
        <v>0.94757530452320005</v>
      </c>
      <c r="E21" s="31">
        <f t="shared" si="4"/>
        <v>0.83710697978567006</v>
      </c>
      <c r="F21" s="31">
        <f t="shared" si="4"/>
        <v>0.94757530452320005</v>
      </c>
      <c r="G21" s="31">
        <f t="shared" si="4"/>
        <v>0.83710697978567006</v>
      </c>
      <c r="H21" s="31">
        <f t="shared" si="4"/>
        <v>0.94757530452320005</v>
      </c>
    </row>
    <row r="22" spans="1:8" x14ac:dyDescent="0.25">
      <c r="A22" s="27" t="s">
        <v>169</v>
      </c>
      <c r="B22" s="28" t="s">
        <v>143</v>
      </c>
      <c r="C22" s="31">
        <f t="shared" ref="C22:H22" si="5">-C12*LN(1-((C8-25)/(C7-25)))</f>
        <v>25.305278638446374</v>
      </c>
      <c r="D22" s="31">
        <f t="shared" si="5"/>
        <v>25.305278638446374</v>
      </c>
      <c r="E22" s="31">
        <f t="shared" si="5"/>
        <v>14.575879635989585</v>
      </c>
      <c r="F22" s="31">
        <f t="shared" si="5"/>
        <v>25.305278638446374</v>
      </c>
      <c r="G22" s="31">
        <f t="shared" si="5"/>
        <v>14.575879635989585</v>
      </c>
      <c r="H22" s="31">
        <f t="shared" si="5"/>
        <v>25.305278638446374</v>
      </c>
    </row>
    <row r="24" spans="1:8" ht="30" x14ac:dyDescent="0.25">
      <c r="A24" s="33" t="s">
        <v>1</v>
      </c>
      <c r="B24" s="34" t="s">
        <v>64</v>
      </c>
      <c r="C24" s="34" t="s">
        <v>65</v>
      </c>
      <c r="D24" s="34" t="s">
        <v>128</v>
      </c>
      <c r="E24" s="34" t="s">
        <v>126</v>
      </c>
      <c r="F24" s="34" t="s">
        <v>127</v>
      </c>
      <c r="G24" s="34" t="s">
        <v>66</v>
      </c>
      <c r="H24" s="34" t="s">
        <v>129</v>
      </c>
    </row>
    <row r="25" spans="1:8" x14ac:dyDescent="0.25">
      <c r="A25" s="5" t="s">
        <v>121</v>
      </c>
      <c r="B25" s="19">
        <v>36</v>
      </c>
      <c r="C25">
        <v>110</v>
      </c>
      <c r="D25">
        <v>0.33700000000000002</v>
      </c>
      <c r="E25">
        <v>6.6600000000000006E-2</v>
      </c>
      <c r="F25">
        <v>5.38</v>
      </c>
      <c r="G25">
        <v>0.84899999999999998</v>
      </c>
      <c r="H25">
        <v>4760</v>
      </c>
    </row>
    <row r="26" spans="1:8" x14ac:dyDescent="0.25">
      <c r="A26" s="6" t="s">
        <v>130</v>
      </c>
    </row>
    <row r="27" spans="1:8" x14ac:dyDescent="0.25">
      <c r="A27" s="5" t="s">
        <v>132</v>
      </c>
      <c r="B27" s="19">
        <v>36</v>
      </c>
      <c r="C27" s="19" t="s">
        <v>131</v>
      </c>
      <c r="D27" s="19" t="s">
        <v>131</v>
      </c>
      <c r="E27" s="19" t="s">
        <v>131</v>
      </c>
      <c r="F27" s="2" t="s">
        <v>134</v>
      </c>
      <c r="G27">
        <v>4</v>
      </c>
      <c r="H27" s="19" t="s">
        <v>131</v>
      </c>
    </row>
  </sheetData>
  <mergeCells count="6">
    <mergeCell ref="H1:H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zoomScaleNormal="100" zoomScalePageLayoutView="60" workbookViewId="0">
      <selection activeCell="I5" sqref="I5"/>
    </sheetView>
  </sheetViews>
  <sheetFormatPr baseColWidth="10" defaultRowHeight="15" x14ac:dyDescent="0.25"/>
  <cols>
    <col min="1" max="1" width="14.85546875" bestFit="1" customWidth="1"/>
    <col min="2" max="2" width="7" style="19" bestFit="1" customWidth="1"/>
    <col min="3" max="3" width="20.28515625" customWidth="1"/>
    <col min="4" max="4" width="17.42578125" customWidth="1"/>
    <col min="5" max="5" width="20.42578125" customWidth="1"/>
    <col min="6" max="6" width="14.140625" style="19" bestFit="1" customWidth="1"/>
    <col min="7" max="7" width="9.5703125" style="19" bestFit="1" customWidth="1"/>
    <col min="8" max="8" width="8.7109375" style="19" customWidth="1"/>
    <col min="9" max="9" width="8.42578125" style="19" customWidth="1"/>
    <col min="10" max="1024" width="10.85546875"/>
  </cols>
  <sheetData>
    <row r="2" spans="1:9" x14ac:dyDescent="0.25">
      <c r="A2" s="25" t="s">
        <v>0</v>
      </c>
      <c r="B2" s="26" t="s">
        <v>1</v>
      </c>
      <c r="C2" s="25" t="s">
        <v>79</v>
      </c>
      <c r="D2" s="25" t="s">
        <v>80</v>
      </c>
      <c r="E2" s="25" t="s">
        <v>81</v>
      </c>
      <c r="F2" s="26" t="s">
        <v>114</v>
      </c>
      <c r="G2" s="26" t="s">
        <v>113</v>
      </c>
      <c r="H2" s="26" t="s">
        <v>82</v>
      </c>
      <c r="I2" s="26" t="s">
        <v>108</v>
      </c>
    </row>
    <row r="3" spans="1:9" x14ac:dyDescent="0.25">
      <c r="A3" s="51" t="s">
        <v>57</v>
      </c>
      <c r="B3" s="57">
        <v>251601</v>
      </c>
      <c r="C3" s="52" t="s">
        <v>83</v>
      </c>
      <c r="D3" s="53" t="s">
        <v>84</v>
      </c>
      <c r="E3" s="54" t="s">
        <v>85</v>
      </c>
      <c r="F3" s="55" t="s">
        <v>86</v>
      </c>
      <c r="G3" s="56">
        <v>160</v>
      </c>
      <c r="H3" s="56">
        <v>1.47</v>
      </c>
      <c r="I3" s="56">
        <f>1.47*160</f>
        <v>235.2</v>
      </c>
    </row>
    <row r="4" spans="1:9" x14ac:dyDescent="0.25">
      <c r="A4" s="22" t="s">
        <v>56</v>
      </c>
      <c r="B4" s="58">
        <v>402686</v>
      </c>
      <c r="C4" s="20" t="s">
        <v>87</v>
      </c>
      <c r="D4" s="21" t="s">
        <v>88</v>
      </c>
      <c r="E4" s="45" t="s">
        <v>85</v>
      </c>
      <c r="F4" s="23" t="s">
        <v>89</v>
      </c>
      <c r="G4" s="23">
        <v>160</v>
      </c>
      <c r="H4" s="23">
        <v>1.69</v>
      </c>
      <c r="I4" s="23">
        <f>1.69*160</f>
        <v>270.39999999999998</v>
      </c>
    </row>
    <row r="5" spans="1:9" x14ac:dyDescent="0.25">
      <c r="A5" s="51" t="s">
        <v>58</v>
      </c>
      <c r="B5" s="57">
        <v>402686</v>
      </c>
      <c r="C5" s="52" t="s">
        <v>83</v>
      </c>
      <c r="D5" s="53" t="s">
        <v>90</v>
      </c>
      <c r="E5" s="54" t="s">
        <v>85</v>
      </c>
      <c r="F5" s="55" t="s">
        <v>91</v>
      </c>
      <c r="G5" s="56">
        <v>160</v>
      </c>
      <c r="H5" s="56">
        <v>1.47</v>
      </c>
      <c r="I5" s="56">
        <f>1.47*160</f>
        <v>235.2</v>
      </c>
    </row>
    <row r="6" spans="1:9" x14ac:dyDescent="0.25">
      <c r="A6" s="22" t="s">
        <v>53</v>
      </c>
      <c r="B6" s="58">
        <v>402686</v>
      </c>
      <c r="C6" s="20" t="s">
        <v>83</v>
      </c>
      <c r="D6" s="21" t="s">
        <v>96</v>
      </c>
      <c r="E6" s="45" t="s">
        <v>97</v>
      </c>
      <c r="F6" s="23" t="s">
        <v>98</v>
      </c>
      <c r="G6" s="23">
        <v>160</v>
      </c>
      <c r="H6" s="23">
        <v>1.2</v>
      </c>
      <c r="I6" s="23">
        <f>1.2*160</f>
        <v>192</v>
      </c>
    </row>
    <row r="7" spans="1:9" x14ac:dyDescent="0.25">
      <c r="A7" s="51" t="s">
        <v>59</v>
      </c>
      <c r="B7" s="57">
        <v>339287</v>
      </c>
      <c r="C7" s="52" t="s">
        <v>92</v>
      </c>
      <c r="D7" s="53" t="s">
        <v>93</v>
      </c>
      <c r="E7" s="54" t="s">
        <v>94</v>
      </c>
      <c r="F7" s="55" t="s">
        <v>95</v>
      </c>
      <c r="G7" s="56">
        <v>160</v>
      </c>
      <c r="H7" s="56">
        <v>3.27</v>
      </c>
      <c r="I7" s="56">
        <f>3.27*160</f>
        <v>523.20000000000005</v>
      </c>
    </row>
    <row r="8" spans="1:9" x14ac:dyDescent="0.25">
      <c r="A8" s="22" t="s">
        <v>52</v>
      </c>
      <c r="B8" s="58">
        <v>339287</v>
      </c>
      <c r="C8" s="20" t="s">
        <v>99</v>
      </c>
      <c r="D8" s="21" t="s">
        <v>100</v>
      </c>
      <c r="E8" s="45" t="s">
        <v>101</v>
      </c>
      <c r="F8" s="23" t="s">
        <v>102</v>
      </c>
      <c r="G8" s="23">
        <v>160</v>
      </c>
      <c r="H8" s="23">
        <v>2.5</v>
      </c>
      <c r="I8" s="23">
        <f>2.5*160</f>
        <v>400</v>
      </c>
    </row>
    <row r="9" spans="1:9" x14ac:dyDescent="0.25">
      <c r="A9" s="51" t="s">
        <v>73</v>
      </c>
      <c r="B9" s="57">
        <v>251601</v>
      </c>
      <c r="C9" s="52" t="s">
        <v>103</v>
      </c>
      <c r="D9" s="53" t="s">
        <v>104</v>
      </c>
      <c r="E9" s="54" t="s">
        <v>105</v>
      </c>
      <c r="F9" s="55" t="s">
        <v>102</v>
      </c>
      <c r="G9" s="56">
        <v>160</v>
      </c>
      <c r="H9" s="56">
        <v>3</v>
      </c>
      <c r="I9" s="56">
        <v>480</v>
      </c>
    </row>
    <row r="10" spans="1:9" x14ac:dyDescent="0.25">
      <c r="A10" s="22" t="s">
        <v>74</v>
      </c>
      <c r="B10" s="58">
        <v>251601</v>
      </c>
      <c r="C10" s="20" t="s">
        <v>106</v>
      </c>
      <c r="D10" s="21" t="s">
        <v>106</v>
      </c>
      <c r="E10" s="45" t="s">
        <v>106</v>
      </c>
      <c r="F10" s="23" t="s">
        <v>106</v>
      </c>
      <c r="G10" s="23">
        <v>160</v>
      </c>
      <c r="H10" s="23" t="s">
        <v>106</v>
      </c>
      <c r="I10" s="23">
        <v>160</v>
      </c>
    </row>
    <row r="11" spans="1:9" x14ac:dyDescent="0.25">
      <c r="A11" s="51" t="s">
        <v>75</v>
      </c>
      <c r="B11" s="57">
        <v>339282</v>
      </c>
      <c r="C11" s="52" t="s">
        <v>106</v>
      </c>
      <c r="D11" s="53" t="s">
        <v>106</v>
      </c>
      <c r="E11" s="54" t="s">
        <v>106</v>
      </c>
      <c r="F11" s="55" t="s">
        <v>106</v>
      </c>
      <c r="G11" s="56">
        <v>160</v>
      </c>
      <c r="H11" s="56" t="s">
        <v>106</v>
      </c>
      <c r="I11" s="56">
        <v>160</v>
      </c>
    </row>
    <row r="12" spans="1:9" x14ac:dyDescent="0.25">
      <c r="A12" s="22" t="s">
        <v>76</v>
      </c>
      <c r="B12" s="58">
        <v>339282</v>
      </c>
      <c r="C12" s="20" t="s">
        <v>106</v>
      </c>
      <c r="D12" s="21" t="s">
        <v>106</v>
      </c>
      <c r="E12" s="45" t="s">
        <v>106</v>
      </c>
      <c r="F12" s="23" t="s">
        <v>106</v>
      </c>
      <c r="G12" s="23">
        <v>160</v>
      </c>
      <c r="H12" s="23" t="s">
        <v>106</v>
      </c>
      <c r="I12" s="23">
        <v>160</v>
      </c>
    </row>
    <row r="13" spans="1:9" x14ac:dyDescent="0.25">
      <c r="A13" s="51" t="s">
        <v>109</v>
      </c>
      <c r="B13" s="57">
        <v>339282</v>
      </c>
      <c r="C13" s="52" t="s">
        <v>106</v>
      </c>
      <c r="D13" s="53" t="s">
        <v>106</v>
      </c>
      <c r="E13" s="54" t="s">
        <v>106</v>
      </c>
      <c r="F13" s="55" t="s">
        <v>106</v>
      </c>
      <c r="G13" s="56">
        <v>120</v>
      </c>
      <c r="H13" s="56" t="s">
        <v>106</v>
      </c>
      <c r="I13" s="56">
        <v>120</v>
      </c>
    </row>
    <row r="14" spans="1:9" x14ac:dyDescent="0.25">
      <c r="A14" s="22" t="s">
        <v>110</v>
      </c>
      <c r="B14" s="58">
        <v>339282</v>
      </c>
      <c r="C14" s="20" t="s">
        <v>106</v>
      </c>
      <c r="D14" s="21" t="s">
        <v>106</v>
      </c>
      <c r="E14" s="45" t="s">
        <v>106</v>
      </c>
      <c r="F14" s="23" t="s">
        <v>106</v>
      </c>
      <c r="G14" s="23">
        <v>160</v>
      </c>
      <c r="H14" s="23" t="s">
        <v>106</v>
      </c>
      <c r="I14" s="23">
        <v>160</v>
      </c>
    </row>
    <row r="15" spans="1:9" x14ac:dyDescent="0.25">
      <c r="A15" s="51" t="s">
        <v>111</v>
      </c>
      <c r="B15" s="57">
        <v>339282</v>
      </c>
      <c r="C15" s="52" t="s">
        <v>106</v>
      </c>
      <c r="D15" s="53" t="s">
        <v>106</v>
      </c>
      <c r="E15" s="54" t="s">
        <v>106</v>
      </c>
      <c r="F15" s="55" t="s">
        <v>106</v>
      </c>
      <c r="G15" s="56">
        <v>120</v>
      </c>
      <c r="H15" s="56" t="s">
        <v>106</v>
      </c>
      <c r="I15" s="56">
        <v>120</v>
      </c>
    </row>
    <row r="16" spans="1:9" x14ac:dyDescent="0.25">
      <c r="A16" s="22" t="s">
        <v>112</v>
      </c>
      <c r="B16" s="58">
        <v>339282</v>
      </c>
      <c r="C16" s="20" t="s">
        <v>106</v>
      </c>
      <c r="D16" s="21" t="s">
        <v>106</v>
      </c>
      <c r="E16" s="45" t="s">
        <v>106</v>
      </c>
      <c r="F16" s="23" t="s">
        <v>106</v>
      </c>
      <c r="G16" s="23">
        <v>120</v>
      </c>
      <c r="H16" s="23" t="s">
        <v>106</v>
      </c>
      <c r="I16" s="23">
        <v>120</v>
      </c>
    </row>
    <row r="22" spans="8:9" x14ac:dyDescent="0.25">
      <c r="H22"/>
      <c r="I22"/>
    </row>
    <row r="23" spans="8:9" x14ac:dyDescent="0.25">
      <c r="H23"/>
      <c r="I23"/>
    </row>
    <row r="24" spans="8:9" x14ac:dyDescent="0.25">
      <c r="H24"/>
      <c r="I24"/>
    </row>
    <row r="25" spans="8:9" x14ac:dyDescent="0.25">
      <c r="H25"/>
      <c r="I25"/>
    </row>
    <row r="26" spans="8:9" x14ac:dyDescent="0.25">
      <c r="H26"/>
      <c r="I26"/>
    </row>
    <row r="27" spans="8:9" x14ac:dyDescent="0.25">
      <c r="H27"/>
      <c r="I27"/>
    </row>
    <row r="28" spans="8:9" x14ac:dyDescent="0.25">
      <c r="H28"/>
      <c r="I28"/>
    </row>
    <row r="29" spans="8:9" x14ac:dyDescent="0.25">
      <c r="H29"/>
      <c r="I29"/>
    </row>
  </sheetData>
  <pageMargins left="0.7" right="0.7" top="0.75" bottom="0.75" header="0.51180555555555496" footer="0.51180555555555496"/>
  <pageSetup paperSize="9" firstPageNumber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motores</vt:lpstr>
      <vt:lpstr>protecciones piernas</vt:lpstr>
      <vt:lpstr>protecciones brazos</vt:lpstr>
      <vt:lpstr>transmision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Juanmi</cp:lastModifiedBy>
  <cp:revision>0</cp:revision>
  <cp:lastPrinted>2014-10-13T10:06:02Z</cp:lastPrinted>
  <dcterms:modified xsi:type="dcterms:W3CDTF">2014-11-11T09:33:59Z</dcterms:modified>
</cp:coreProperties>
</file>