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<sst xmlns="http://schemas.openxmlformats.org/spreadsheetml/2006/main" count="31" uniqueCount="24">
  <si>
    <t xml:space="preserve">Peterberg Rocket Stove Calculations</t>
  </si>
  <si>
    <t xml:space="preserve">Heat Riser Dimensions</t>
  </si>
  <si>
    <t xml:space="preserve">Diameter</t>
  </si>
  <si>
    <t xml:space="preserve">Length</t>
  </si>
  <si>
    <t xml:space="preserve">Calculated Base</t>
  </si>
  <si>
    <t xml:space="preserve">x mm</t>
  </si>
  <si>
    <t xml:space="preserve">Box Dimensions</t>
  </si>
  <si>
    <t xml:space="preserve">Width</t>
  </si>
  <si>
    <t xml:space="preserve">2x</t>
  </si>
  <si>
    <t xml:space="preserve">Height</t>
  </si>
  <si>
    <t xml:space="preserve">3x</t>
  </si>
  <si>
    <t xml:space="preserve">Depth</t>
  </si>
  <si>
    <t xml:space="preserve">4-5,5x</t>
  </si>
  <si>
    <t xml:space="preserve">Port Dimensions</t>
  </si>
  <si>
    <t xml:space="preserve">0,5x</t>
  </si>
  <si>
    <t xml:space="preserve">2,2x</t>
  </si>
  <si>
    <t xml:space="preserve">P-Channel</t>
  </si>
  <si>
    <t xml:space="preserve">Overhang</t>
  </si>
  <si>
    <t xml:space="preserve">Primary Air</t>
  </si>
  <si>
    <t xml:space="preserve">Area</t>
  </si>
  <si>
    <t xml:space="preserve">CSA cross section area</t>
  </si>
  <si>
    <r>
      <rPr>
        <sz val="11"/>
        <color rgb="FF000000"/>
        <rFont val="Calibri"/>
        <family val="2"/>
      </rPr>
      <t xml:space="preserve">pi(2x</t>
    </r>
    <r>
      <rPr>
        <vertAlign val="superscript"/>
        <sz val="11"/>
        <color rgb="FF000000"/>
        <rFont val="Calibri"/>
        <family val="2"/>
      </rPr>
      <t xml:space="preserve">2</t>
    </r>
    <r>
      <rPr>
        <sz val="11"/>
        <color rgb="FF000000"/>
        <rFont val="Calibri"/>
        <family val="2"/>
      </rPr>
      <t xml:space="preserve">)</t>
    </r>
  </si>
  <si>
    <t xml:space="preserve">total inlet area</t>
  </si>
  <si>
    <t xml:space="preserve">Csa*25/100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</si>
</sst>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 ??/16"/>
    <numFmt numFmtId="166" formatCode="%0.00"/>
    <numFmt numFmtId="167" formatCode="0"/>
    <numFmt numFmtId="168" formatCode="0.00"/>
    <numFmt numFmtId="169" formatCode="#,##0.0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hair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8.46875" defaultRowHeight="13.8" zeroHeight="false" outlineLevelRow="0" outlineLevelCol="0"/>
  <cols>
    <col collapsed="false" customWidth="true" hidden="false" outlineLevel="0" max="1" min="1" style="0" width="1.24"/>
    <col collapsed="false" customWidth="true" hidden="false" outlineLevel="0" max="2" min="2" style="0" width="21.57"/>
    <col collapsed="false" customWidth="true" hidden="false" outlineLevel="0" max="3" min="3" style="0" width="10.28"/>
    <col collapsed="false" customWidth="true" hidden="false" outlineLevel="0" max="6" min="4" style="0" width="9.57"/>
    <col collapsed="false" customWidth="true" hidden="false" outlineLevel="0" max="7" min="7" style="1" width="8.98"/>
    <col collapsed="false" customWidth="true" hidden="false" outlineLevel="0" max="10" min="8" style="0" width="9.57"/>
    <col collapsed="false" customWidth="true" hidden="false" outlineLevel="0" max="12" min="12" style="0" width="2.77"/>
    <col collapsed="false" customWidth="true" hidden="false" outlineLevel="0" max="13" min="13" style="0" width="9.71"/>
    <col collapsed="false" customWidth="true" hidden="false" outlineLevel="0" max="14" min="14" style="0" width="9.43"/>
    <col collapsed="false" customWidth="true" hidden="false" outlineLevel="0" max="15" min="15" style="0" width="9.28"/>
    <col collapsed="false" customWidth="true" hidden="false" outlineLevel="0" max="16" min="16" style="0" width="9.57"/>
    <col collapsed="false" customWidth="true" hidden="false" outlineLevel="0" max="17" min="17" style="0" width="10.42"/>
    <col collapsed="false" customWidth="true" hidden="false" outlineLevel="0" max="18" min="18" style="0" width="9.28"/>
    <col collapsed="false" customWidth="true" hidden="false" outlineLevel="0" max="20" min="19" style="0" width="10"/>
    <col collapsed="false" customWidth="true" hidden="false" outlineLevel="0" max="1024" min="1018" style="0" width="10.17"/>
  </cols>
  <sheetData>
    <row r="1" customFormat="false" ht="17.35" hidden="false" customHeight="false" outlineLevel="0" collapsed="false">
      <c r="B1" s="2" t="s">
        <v>0</v>
      </c>
      <c r="C1" s="3"/>
      <c r="D1" s="3"/>
      <c r="E1" s="3"/>
      <c r="F1" s="3"/>
      <c r="G1" s="4"/>
      <c r="H1" s="3"/>
      <c r="I1" s="3"/>
      <c r="J1" s="3"/>
      <c r="K1" s="5"/>
      <c r="M1" s="6"/>
      <c r="N1" s="6"/>
      <c r="O1" s="6"/>
      <c r="P1" s="6"/>
      <c r="Q1" s="6"/>
      <c r="R1" s="6"/>
      <c r="S1" s="6"/>
      <c r="T1" s="6"/>
    </row>
    <row r="2" customFormat="false" ht="17.35" hidden="false" customHeight="false" outlineLevel="0" collapsed="false">
      <c r="B2" s="7" t="s">
        <v>1</v>
      </c>
      <c r="C2" s="8"/>
      <c r="D2" s="8"/>
      <c r="E2" s="8"/>
      <c r="F2" s="8"/>
      <c r="H2" s="8"/>
      <c r="I2" s="8"/>
      <c r="J2" s="8"/>
      <c r="K2" s="9"/>
      <c r="L2" s="10"/>
      <c r="M2" s="11"/>
      <c r="N2" s="12"/>
      <c r="O2" s="12"/>
      <c r="P2" s="12"/>
      <c r="Q2" s="12"/>
      <c r="R2" s="12"/>
      <c r="S2" s="12"/>
      <c r="T2" s="12"/>
    </row>
    <row r="3" customFormat="false" ht="17.35" hidden="false" customHeight="false" outlineLevel="0" collapsed="false">
      <c r="B3" s="13" t="s">
        <v>2</v>
      </c>
      <c r="C3" s="14" t="n">
        <v>75</v>
      </c>
      <c r="D3" s="15" t="n">
        <v>100</v>
      </c>
      <c r="E3" s="16" t="n">
        <v>130</v>
      </c>
      <c r="F3" s="17" t="n">
        <v>150</v>
      </c>
      <c r="G3" s="18" t="n">
        <v>0.7234</v>
      </c>
      <c r="H3" s="16" t="n">
        <v>180</v>
      </c>
      <c r="I3" s="16" t="n">
        <v>200</v>
      </c>
      <c r="J3" s="16" t="n">
        <v>230</v>
      </c>
      <c r="K3" s="19" t="n">
        <v>250</v>
      </c>
      <c r="M3" s="20" t="n">
        <v>3</v>
      </c>
      <c r="N3" s="21" t="n">
        <v>4</v>
      </c>
      <c r="O3" s="22" t="n">
        <v>5</v>
      </c>
      <c r="P3" s="22" t="n">
        <v>6</v>
      </c>
      <c r="Q3" s="22" t="n">
        <v>7</v>
      </c>
      <c r="R3" s="22" t="n">
        <v>8</v>
      </c>
      <c r="S3" s="22" t="n">
        <v>9</v>
      </c>
      <c r="T3" s="23" t="n">
        <v>10</v>
      </c>
    </row>
    <row r="4" s="24" customFormat="true" ht="17.35" hidden="false" customHeight="false" outlineLevel="0" collapsed="false">
      <c r="B4" s="13" t="s">
        <v>3</v>
      </c>
      <c r="C4" s="25" t="n">
        <f aca="false">(C6*10)</f>
        <v>540</v>
      </c>
      <c r="D4" s="26" t="n">
        <f aca="false">(D6*10)</f>
        <v>720</v>
      </c>
      <c r="E4" s="27" t="n">
        <f aca="false">(E6*10)</f>
        <v>936</v>
      </c>
      <c r="F4" s="28" t="n">
        <f aca="false">(F6*10)</f>
        <v>1080</v>
      </c>
      <c r="G4" s="29" t="n">
        <f aca="false">F3*G3</f>
        <v>108.51</v>
      </c>
      <c r="H4" s="27" t="n">
        <f aca="false">(H6*10)</f>
        <v>1296</v>
      </c>
      <c r="I4" s="27" t="n">
        <f aca="false">(I6*10)</f>
        <v>1440</v>
      </c>
      <c r="J4" s="27" t="n">
        <f aca="false">(J6*10)</f>
        <v>1656</v>
      </c>
      <c r="K4" s="30" t="n">
        <f aca="false">(K6*10)</f>
        <v>1800</v>
      </c>
      <c r="M4" s="31" t="n">
        <f aca="false">(M6*10)</f>
        <v>21.6</v>
      </c>
      <c r="N4" s="32" t="n">
        <f aca="false">(N6*10)</f>
        <v>28.8</v>
      </c>
      <c r="O4" s="33" t="n">
        <f aca="false">(O6*10)</f>
        <v>36</v>
      </c>
      <c r="P4" s="33" t="n">
        <f aca="false">(P6*10)</f>
        <v>43.2</v>
      </c>
      <c r="Q4" s="33" t="n">
        <f aca="false">(Q6*10)</f>
        <v>50.4</v>
      </c>
      <c r="R4" s="33" t="n">
        <f aca="false">(R6*10)</f>
        <v>57.6</v>
      </c>
      <c r="S4" s="33" t="n">
        <f aca="false">(S6*10)</f>
        <v>64.8</v>
      </c>
      <c r="T4" s="34" t="n">
        <f aca="false">(T6*10)</f>
        <v>72</v>
      </c>
      <c r="AMD4" s="0"/>
      <c r="AME4" s="0"/>
      <c r="AMF4" s="0"/>
      <c r="AMG4" s="0"/>
      <c r="AMH4" s="0"/>
      <c r="AMI4" s="0"/>
      <c r="AMJ4" s="0"/>
    </row>
    <row r="5" customFormat="false" ht="8.2" hidden="false" customHeight="true" outlineLevel="0" collapsed="false">
      <c r="B5" s="13"/>
      <c r="C5" s="25"/>
      <c r="D5" s="26"/>
      <c r="E5" s="27"/>
      <c r="F5" s="28"/>
      <c r="G5" s="29"/>
      <c r="H5" s="27"/>
      <c r="I5" s="27"/>
      <c r="J5" s="27"/>
      <c r="K5" s="30"/>
      <c r="M5" s="31"/>
      <c r="N5" s="32"/>
      <c r="O5" s="33"/>
      <c r="P5" s="33"/>
      <c r="Q5" s="33"/>
      <c r="R5" s="33"/>
      <c r="S5" s="33"/>
      <c r="T5" s="34"/>
    </row>
    <row r="6" s="24" customFormat="true" ht="17.35" hidden="false" customHeight="false" outlineLevel="0" collapsed="false">
      <c r="B6" s="13" t="s">
        <v>4</v>
      </c>
      <c r="C6" s="25" t="n">
        <f aca="false">(C3*0.72)</f>
        <v>54</v>
      </c>
      <c r="D6" s="26" t="n">
        <f aca="false">(D3*0.72)</f>
        <v>72</v>
      </c>
      <c r="E6" s="27" t="n">
        <f aca="false">(E3*0.72)</f>
        <v>93.6</v>
      </c>
      <c r="F6" s="28" t="n">
        <f aca="false">(F3*0.72)</f>
        <v>108</v>
      </c>
      <c r="G6" s="29" t="s">
        <v>5</v>
      </c>
      <c r="H6" s="27" t="n">
        <f aca="false">(H3*0.72)</f>
        <v>129.6</v>
      </c>
      <c r="I6" s="27" t="n">
        <f aca="false">(I3*0.72)</f>
        <v>144</v>
      </c>
      <c r="J6" s="27" t="n">
        <f aca="false">(J3*0.72)</f>
        <v>165.6</v>
      </c>
      <c r="K6" s="30" t="n">
        <f aca="false">(K3*0.72)</f>
        <v>180</v>
      </c>
      <c r="M6" s="35" t="n">
        <f aca="false">(M3*0.72)</f>
        <v>2.16</v>
      </c>
      <c r="N6" s="36" t="n">
        <f aca="false">(N3*0.72)</f>
        <v>2.88</v>
      </c>
      <c r="O6" s="37" t="n">
        <f aca="false">(O3*0.72)</f>
        <v>3.6</v>
      </c>
      <c r="P6" s="37" t="n">
        <f aca="false">(P3*0.72)</f>
        <v>4.32</v>
      </c>
      <c r="Q6" s="37" t="n">
        <f aca="false">(Q3*0.72)</f>
        <v>5.04</v>
      </c>
      <c r="R6" s="37" t="n">
        <f aca="false">(R3*0.72)</f>
        <v>5.76</v>
      </c>
      <c r="S6" s="37" t="n">
        <f aca="false">(S3*0.72)</f>
        <v>6.48</v>
      </c>
      <c r="T6" s="38" t="n">
        <f aca="false">(T3*0.72)</f>
        <v>7.2</v>
      </c>
      <c r="AMD6" s="0"/>
      <c r="AME6" s="0"/>
      <c r="AMF6" s="0"/>
      <c r="AMG6" s="0"/>
      <c r="AMH6" s="0"/>
      <c r="AMI6" s="0"/>
      <c r="AMJ6" s="0"/>
    </row>
    <row r="7" customFormat="false" ht="6.55" hidden="false" customHeight="true" outlineLevel="0" collapsed="false">
      <c r="B7" s="39"/>
      <c r="C7" s="25"/>
      <c r="D7" s="26"/>
      <c r="E7" s="27"/>
      <c r="F7" s="28"/>
      <c r="G7" s="29"/>
      <c r="H7" s="27"/>
      <c r="I7" s="27"/>
      <c r="J7" s="27"/>
      <c r="K7" s="30"/>
      <c r="M7" s="31"/>
      <c r="N7" s="32"/>
      <c r="O7" s="33"/>
      <c r="P7" s="33"/>
      <c r="Q7" s="33"/>
      <c r="R7" s="33"/>
      <c r="S7" s="33"/>
      <c r="T7" s="34"/>
    </row>
    <row r="8" customFormat="false" ht="17.35" hidden="false" customHeight="false" outlineLevel="0" collapsed="false">
      <c r="B8" s="40" t="s">
        <v>6</v>
      </c>
      <c r="C8" s="41"/>
      <c r="D8" s="42"/>
      <c r="E8" s="43"/>
      <c r="F8" s="44"/>
      <c r="G8" s="45"/>
      <c r="H8" s="43"/>
      <c r="I8" s="43"/>
      <c r="J8" s="43"/>
      <c r="K8" s="46"/>
      <c r="M8" s="47"/>
      <c r="N8" s="48"/>
      <c r="O8" s="49"/>
      <c r="P8" s="49"/>
      <c r="Q8" s="49"/>
      <c r="R8" s="49"/>
      <c r="S8" s="49"/>
      <c r="T8" s="50"/>
    </row>
    <row r="9" customFormat="false" ht="17.35" hidden="false" customHeight="false" outlineLevel="0" collapsed="false">
      <c r="B9" s="13" t="s">
        <v>7</v>
      </c>
      <c r="C9" s="25" t="n">
        <f aca="false">(C6*2)</f>
        <v>108</v>
      </c>
      <c r="D9" s="26" t="n">
        <f aca="false">(D6*2)</f>
        <v>144</v>
      </c>
      <c r="E9" s="27" t="n">
        <f aca="false">(E6*2)</f>
        <v>187.2</v>
      </c>
      <c r="F9" s="28" t="n">
        <f aca="false">(F6*2)</f>
        <v>216</v>
      </c>
      <c r="G9" s="29" t="s">
        <v>8</v>
      </c>
      <c r="H9" s="27" t="n">
        <f aca="false">(H6*2)</f>
        <v>259.2</v>
      </c>
      <c r="I9" s="27" t="n">
        <f aca="false">(I6*2)</f>
        <v>288</v>
      </c>
      <c r="J9" s="27" t="n">
        <f aca="false">(J6*2)</f>
        <v>331.2</v>
      </c>
      <c r="K9" s="30" t="n">
        <f aca="false">(K6*2)</f>
        <v>360</v>
      </c>
      <c r="M9" s="31" t="n">
        <f aca="false">(M6*2)</f>
        <v>4.32</v>
      </c>
      <c r="N9" s="32" t="n">
        <f aca="false">(N6*2)</f>
        <v>5.76</v>
      </c>
      <c r="O9" s="33" t="n">
        <f aca="false">(O6*2)</f>
        <v>7.2</v>
      </c>
      <c r="P9" s="33" t="n">
        <f aca="false">(P6*2)</f>
        <v>8.64</v>
      </c>
      <c r="Q9" s="33" t="n">
        <f aca="false">(Q6*2)</f>
        <v>10.08</v>
      </c>
      <c r="R9" s="33" t="n">
        <f aca="false">(R6*2)</f>
        <v>11.52</v>
      </c>
      <c r="S9" s="33" t="n">
        <f aca="false">(S6*2)</f>
        <v>12.96</v>
      </c>
      <c r="T9" s="34" t="n">
        <f aca="false">(T6*2)</f>
        <v>14.4</v>
      </c>
    </row>
    <row r="10" customFormat="false" ht="17.35" hidden="false" customHeight="false" outlineLevel="0" collapsed="false">
      <c r="B10" s="13" t="s">
        <v>9</v>
      </c>
      <c r="C10" s="25" t="n">
        <f aca="false">(C6*3)</f>
        <v>162</v>
      </c>
      <c r="D10" s="26" t="n">
        <f aca="false">(D6*3)</f>
        <v>216</v>
      </c>
      <c r="E10" s="27" t="n">
        <f aca="false">(E6*3)</f>
        <v>280.8</v>
      </c>
      <c r="F10" s="28" t="n">
        <f aca="false">(F6*3)</f>
        <v>324</v>
      </c>
      <c r="G10" s="29" t="s">
        <v>10</v>
      </c>
      <c r="H10" s="27" t="n">
        <f aca="false">(H6*3)</f>
        <v>388.8</v>
      </c>
      <c r="I10" s="27" t="n">
        <f aca="false">(I6*3)</f>
        <v>432</v>
      </c>
      <c r="J10" s="27" t="n">
        <f aca="false">(J6*3)</f>
        <v>496.8</v>
      </c>
      <c r="K10" s="30" t="n">
        <f aca="false">(K6*3)</f>
        <v>540</v>
      </c>
      <c r="M10" s="31" t="n">
        <f aca="false">(M6*3)</f>
        <v>6.48</v>
      </c>
      <c r="N10" s="32" t="n">
        <f aca="false">(N6*3)</f>
        <v>8.64</v>
      </c>
      <c r="O10" s="33" t="n">
        <f aca="false">(O6*3)</f>
        <v>10.8</v>
      </c>
      <c r="P10" s="33" t="n">
        <f aca="false">(P6*3)</f>
        <v>12.96</v>
      </c>
      <c r="Q10" s="33" t="n">
        <f aca="false">(Q6*3)</f>
        <v>15.12</v>
      </c>
      <c r="R10" s="33" t="n">
        <f aca="false">(R6*3)</f>
        <v>17.28</v>
      </c>
      <c r="S10" s="33" t="n">
        <f aca="false">(S6*3)</f>
        <v>19.44</v>
      </c>
      <c r="T10" s="34" t="n">
        <f aca="false">(T6*3)</f>
        <v>21.6</v>
      </c>
    </row>
    <row r="11" customFormat="false" ht="17.35" hidden="false" customHeight="false" outlineLevel="0" collapsed="false">
      <c r="B11" s="13" t="s">
        <v>11</v>
      </c>
      <c r="C11" s="25" t="n">
        <f aca="false">(C6*4)</f>
        <v>216</v>
      </c>
      <c r="D11" s="26" t="n">
        <f aca="false">(D6*4)</f>
        <v>288</v>
      </c>
      <c r="E11" s="27" t="n">
        <f aca="false">(E6*4)</f>
        <v>374.4</v>
      </c>
      <c r="F11" s="28" t="n">
        <f aca="false">(F6*4)</f>
        <v>432</v>
      </c>
      <c r="G11" s="29" t="s">
        <v>12</v>
      </c>
      <c r="H11" s="27" t="n">
        <f aca="false">(H6*4)</f>
        <v>518.4</v>
      </c>
      <c r="I11" s="27" t="n">
        <f aca="false">(I6*4)</f>
        <v>576</v>
      </c>
      <c r="J11" s="27" t="n">
        <f aca="false">(J6*4)</f>
        <v>662.4</v>
      </c>
      <c r="K11" s="30" t="n">
        <f aca="false">(K6*4)</f>
        <v>720</v>
      </c>
      <c r="M11" s="31" t="n">
        <f aca="false">(M6*4)</f>
        <v>8.64</v>
      </c>
      <c r="N11" s="32" t="n">
        <f aca="false">(N6*4)</f>
        <v>11.52</v>
      </c>
      <c r="O11" s="33" t="n">
        <f aca="false">(O6*4)</f>
        <v>14.4</v>
      </c>
      <c r="P11" s="33" t="n">
        <f aca="false">(P6*4)</f>
        <v>17.28</v>
      </c>
      <c r="Q11" s="33" t="n">
        <f aca="false">(Q6*4)</f>
        <v>20.16</v>
      </c>
      <c r="R11" s="33" t="n">
        <f aca="false">(R6*4)</f>
        <v>23.04</v>
      </c>
      <c r="S11" s="33" t="n">
        <f aca="false">(S6*4)</f>
        <v>25.92</v>
      </c>
      <c r="T11" s="34" t="n">
        <f aca="false">(T6*4)</f>
        <v>28.8</v>
      </c>
    </row>
    <row r="12" customFormat="false" ht="9.3" hidden="false" customHeight="true" outlineLevel="0" collapsed="false">
      <c r="B12" s="51"/>
      <c r="C12" s="25"/>
      <c r="D12" s="26"/>
      <c r="E12" s="27"/>
      <c r="F12" s="28"/>
      <c r="G12" s="29"/>
      <c r="H12" s="27"/>
      <c r="I12" s="27"/>
      <c r="J12" s="27"/>
      <c r="K12" s="30"/>
      <c r="M12" s="31"/>
      <c r="N12" s="32"/>
      <c r="O12" s="33"/>
      <c r="P12" s="33"/>
      <c r="Q12" s="33"/>
      <c r="R12" s="33"/>
      <c r="S12" s="33"/>
      <c r="T12" s="34"/>
    </row>
    <row r="13" customFormat="false" ht="17.35" hidden="false" customHeight="false" outlineLevel="0" collapsed="false">
      <c r="B13" s="40" t="s">
        <v>13</v>
      </c>
      <c r="C13" s="41"/>
      <c r="D13" s="42"/>
      <c r="E13" s="43"/>
      <c r="F13" s="44"/>
      <c r="G13" s="45"/>
      <c r="H13" s="43"/>
      <c r="I13" s="43"/>
      <c r="J13" s="43"/>
      <c r="K13" s="46"/>
      <c r="M13" s="47"/>
      <c r="N13" s="48"/>
      <c r="O13" s="49"/>
      <c r="P13" s="49"/>
      <c r="Q13" s="49"/>
      <c r="R13" s="49"/>
      <c r="S13" s="49"/>
      <c r="T13" s="50"/>
    </row>
    <row r="14" customFormat="false" ht="17.35" hidden="false" customHeight="false" outlineLevel="0" collapsed="false">
      <c r="B14" s="13" t="s">
        <v>7</v>
      </c>
      <c r="C14" s="25" t="n">
        <f aca="false">(C6*0.5)</f>
        <v>27</v>
      </c>
      <c r="D14" s="26" t="n">
        <f aca="false">(D6*0.5)</f>
        <v>36</v>
      </c>
      <c r="E14" s="27" t="n">
        <f aca="false">(E6*0.5)</f>
        <v>46.8</v>
      </c>
      <c r="F14" s="28" t="n">
        <f aca="false">(F6*0.5)</f>
        <v>54</v>
      </c>
      <c r="G14" s="29" t="s">
        <v>14</v>
      </c>
      <c r="H14" s="27" t="n">
        <f aca="false">(H6*0.5)</f>
        <v>64.8</v>
      </c>
      <c r="I14" s="27" t="n">
        <f aca="false">(I6*0.5)</f>
        <v>72</v>
      </c>
      <c r="J14" s="27" t="n">
        <f aca="false">(J6*0.5)</f>
        <v>82.8</v>
      </c>
      <c r="K14" s="30" t="n">
        <f aca="false">(K6*0.5)</f>
        <v>90</v>
      </c>
      <c r="M14" s="31" t="n">
        <f aca="false">(M6*0.5)</f>
        <v>1.08</v>
      </c>
      <c r="N14" s="32" t="n">
        <f aca="false">(N6*0.5)</f>
        <v>1.44</v>
      </c>
      <c r="O14" s="33" t="n">
        <f aca="false">(O6*0.5)</f>
        <v>1.8</v>
      </c>
      <c r="P14" s="33" t="n">
        <f aca="false">(P6*0.5)</f>
        <v>2.16</v>
      </c>
      <c r="Q14" s="33" t="n">
        <f aca="false">(Q6*0.5)</f>
        <v>2.52</v>
      </c>
      <c r="R14" s="33" t="n">
        <f aca="false">(R6*0.5)</f>
        <v>2.88</v>
      </c>
      <c r="S14" s="33" t="n">
        <f aca="false">(S6*0.5)</f>
        <v>3.24</v>
      </c>
      <c r="T14" s="34" t="n">
        <f aca="false">(T6*0.5)</f>
        <v>3.6</v>
      </c>
    </row>
    <row r="15" customFormat="false" ht="17.35" hidden="false" customHeight="false" outlineLevel="0" collapsed="false">
      <c r="B15" s="13" t="s">
        <v>9</v>
      </c>
      <c r="C15" s="25" t="n">
        <f aca="false">(C6*2.2)</f>
        <v>118.8</v>
      </c>
      <c r="D15" s="26" t="n">
        <f aca="false">(D6*2.2)</f>
        <v>158.4</v>
      </c>
      <c r="E15" s="27" t="n">
        <f aca="false">(E6*2.2)</f>
        <v>205.92</v>
      </c>
      <c r="F15" s="28" t="n">
        <f aca="false">(F6*2.2)</f>
        <v>237.6</v>
      </c>
      <c r="G15" s="29" t="s">
        <v>15</v>
      </c>
      <c r="H15" s="27" t="n">
        <f aca="false">(H6*2.2)</f>
        <v>285.12</v>
      </c>
      <c r="I15" s="27" t="n">
        <f aca="false">(I6*2.2)</f>
        <v>316.8</v>
      </c>
      <c r="J15" s="27" t="n">
        <f aca="false">(J6*2.2)</f>
        <v>364.32</v>
      </c>
      <c r="K15" s="30" t="n">
        <f aca="false">(K6*2.2)</f>
        <v>396</v>
      </c>
      <c r="M15" s="31" t="n">
        <f aca="false">(M6*2.2)</f>
        <v>4.752</v>
      </c>
      <c r="N15" s="32" t="n">
        <f aca="false">(N6*2.2)</f>
        <v>6.336</v>
      </c>
      <c r="O15" s="33" t="n">
        <f aca="false">(O6*2.2)</f>
        <v>7.92</v>
      </c>
      <c r="P15" s="33" t="n">
        <f aca="false">(P6*2.2)</f>
        <v>9.504</v>
      </c>
      <c r="Q15" s="33" t="n">
        <f aca="false">(Q6*2.2)</f>
        <v>11.088</v>
      </c>
      <c r="R15" s="33" t="n">
        <f aca="false">(R6*2.2)</f>
        <v>12.672</v>
      </c>
      <c r="S15" s="33" t="n">
        <f aca="false">(S6*2.2)</f>
        <v>14.256</v>
      </c>
      <c r="T15" s="34" t="n">
        <f aca="false">(T6*2.2)</f>
        <v>15.84</v>
      </c>
    </row>
    <row r="16" customFormat="false" ht="17.35" hidden="false" customHeight="false" outlineLevel="0" collapsed="false">
      <c r="B16" s="13" t="s">
        <v>11</v>
      </c>
      <c r="C16" s="25" t="n">
        <v>50</v>
      </c>
      <c r="D16" s="26" t="n">
        <v>50</v>
      </c>
      <c r="E16" s="27" t="n">
        <v>50</v>
      </c>
      <c r="F16" s="28" t="n">
        <v>50</v>
      </c>
      <c r="G16" s="29"/>
      <c r="H16" s="27" t="n">
        <v>50</v>
      </c>
      <c r="I16" s="27" t="n">
        <v>50</v>
      </c>
      <c r="J16" s="27" t="n">
        <v>50</v>
      </c>
      <c r="K16" s="30" t="n">
        <v>50</v>
      </c>
      <c r="M16" s="31" t="n">
        <f aca="false">(2)</f>
        <v>2</v>
      </c>
      <c r="N16" s="32" t="n">
        <f aca="false">(2)</f>
        <v>2</v>
      </c>
      <c r="O16" s="33" t="n">
        <f aca="false">(2)</f>
        <v>2</v>
      </c>
      <c r="P16" s="33" t="n">
        <f aca="false">(2)</f>
        <v>2</v>
      </c>
      <c r="Q16" s="33" t="n">
        <f aca="false">(2)</f>
        <v>2</v>
      </c>
      <c r="R16" s="33" t="n">
        <f aca="false">(2)</f>
        <v>2</v>
      </c>
      <c r="S16" s="33" t="n">
        <f aca="false">(2)</f>
        <v>2</v>
      </c>
      <c r="T16" s="34" t="n">
        <f aca="false">(2)</f>
        <v>2</v>
      </c>
    </row>
    <row r="17" customFormat="false" ht="5.45" hidden="false" customHeight="true" outlineLevel="0" collapsed="false">
      <c r="B17" s="51"/>
      <c r="C17" s="25"/>
      <c r="D17" s="26"/>
      <c r="E17" s="27"/>
      <c r="F17" s="28"/>
      <c r="G17" s="29"/>
      <c r="H17" s="27"/>
      <c r="I17" s="27"/>
      <c r="J17" s="27"/>
      <c r="K17" s="30"/>
      <c r="M17" s="31"/>
      <c r="N17" s="32"/>
      <c r="O17" s="33"/>
      <c r="P17" s="33"/>
      <c r="Q17" s="33"/>
      <c r="R17" s="33"/>
      <c r="S17" s="33"/>
      <c r="T17" s="34"/>
    </row>
    <row r="18" customFormat="false" ht="17.35" hidden="false" customHeight="false" outlineLevel="0" collapsed="false">
      <c r="B18" s="40" t="s">
        <v>16</v>
      </c>
      <c r="C18" s="41"/>
      <c r="D18" s="42"/>
      <c r="E18" s="43"/>
      <c r="F18" s="44"/>
      <c r="G18" s="45"/>
      <c r="H18" s="43"/>
      <c r="I18" s="43"/>
      <c r="J18" s="43"/>
      <c r="K18" s="46"/>
      <c r="M18" s="47"/>
      <c r="N18" s="48"/>
      <c r="O18" s="49"/>
      <c r="P18" s="49"/>
      <c r="Q18" s="49"/>
      <c r="R18" s="49"/>
      <c r="S18" s="49"/>
      <c r="T18" s="50"/>
    </row>
    <row r="19" customFormat="false" ht="17.35" hidden="false" customHeight="false" outlineLevel="0" collapsed="false">
      <c r="B19" s="13" t="s">
        <v>7</v>
      </c>
      <c r="C19" s="25" t="n">
        <f aca="false">(C14)</f>
        <v>27</v>
      </c>
      <c r="D19" s="26" t="n">
        <f aca="false">(D14)</f>
        <v>36</v>
      </c>
      <c r="E19" s="27" t="n">
        <f aca="false">(E14)</f>
        <v>46.8</v>
      </c>
      <c r="F19" s="28" t="n">
        <f aca="false">(F14)</f>
        <v>54</v>
      </c>
      <c r="G19" s="29"/>
      <c r="H19" s="27" t="n">
        <f aca="false">(H14)</f>
        <v>64.8</v>
      </c>
      <c r="I19" s="27" t="n">
        <f aca="false">(I14)</f>
        <v>72</v>
      </c>
      <c r="J19" s="27" t="n">
        <f aca="false">(J14)</f>
        <v>82.8</v>
      </c>
      <c r="K19" s="30" t="n">
        <f aca="false">(K14)</f>
        <v>90</v>
      </c>
      <c r="M19" s="31" t="n">
        <f aca="false">(M14)</f>
        <v>1.08</v>
      </c>
      <c r="N19" s="32" t="n">
        <f aca="false">(N14)</f>
        <v>1.44</v>
      </c>
      <c r="O19" s="33" t="n">
        <f aca="false">(O14)</f>
        <v>1.8</v>
      </c>
      <c r="P19" s="33" t="n">
        <f aca="false">(P14)</f>
        <v>2.16</v>
      </c>
      <c r="Q19" s="33" t="n">
        <f aca="false">(Q14)</f>
        <v>2.52</v>
      </c>
      <c r="R19" s="33" t="n">
        <f aca="false">(R14)</f>
        <v>2.88</v>
      </c>
      <c r="S19" s="33" t="n">
        <f aca="false">(S14)</f>
        <v>3.24</v>
      </c>
      <c r="T19" s="34" t="n">
        <f aca="false">(T14)</f>
        <v>3.6</v>
      </c>
    </row>
    <row r="20" customFormat="false" ht="17.35" hidden="false" customHeight="false" outlineLevel="0" collapsed="false">
      <c r="B20" s="13" t="s">
        <v>9</v>
      </c>
      <c r="C20" s="25" t="n">
        <f aca="false">((3.14*(C3/2)^2)*0.05)/C19</f>
        <v>8.17708333333333</v>
      </c>
      <c r="D20" s="26" t="n">
        <f aca="false">((3.14*(D3/2)^2)*0.05)/D19</f>
        <v>10.9027777777778</v>
      </c>
      <c r="E20" s="27" t="n">
        <f aca="false">((3.14*(E3/2)^2)*0.05)/E19</f>
        <v>14.1736111111111</v>
      </c>
      <c r="F20" s="28" t="n">
        <f aca="false">((3.14*(F3/2)^2)*0.05)/F19</f>
        <v>16.3541666666667</v>
      </c>
      <c r="G20" s="29"/>
      <c r="H20" s="27" t="n">
        <f aca="false">((3.14*(H3/2)^2)*0.05)/H19</f>
        <v>19.625</v>
      </c>
      <c r="I20" s="27" t="n">
        <f aca="false">((3.14*(I3/2)^2)*0.05)/I19</f>
        <v>21.8055555555556</v>
      </c>
      <c r="J20" s="27" t="n">
        <f aca="false">((3.14*(J3/2)^2)*0.05)/J19</f>
        <v>25.0763888888889</v>
      </c>
      <c r="K20" s="30" t="n">
        <f aca="false">((3.14*(K3/2)^2)*0.05)/K19</f>
        <v>27.2569444444444</v>
      </c>
      <c r="M20" s="31" t="n">
        <f aca="false">((3.14*(M3/2)^2)*0.05)/M19</f>
        <v>0.327083333333333</v>
      </c>
      <c r="N20" s="32" t="n">
        <f aca="false">((3.14*(N3/2)^2)*0.05)/N19</f>
        <v>0.436111111111111</v>
      </c>
      <c r="O20" s="33" t="n">
        <f aca="false">((3.14*(O3/2)^2)*0.05)/O19</f>
        <v>0.545138888888889</v>
      </c>
      <c r="P20" s="33" t="n">
        <f aca="false">((3.14*(P3/2)^2)*0.05)/P19</f>
        <v>0.654166666666667</v>
      </c>
      <c r="Q20" s="33" t="n">
        <f aca="false">((3.14*(Q3/2)^2)*0.05)/Q19</f>
        <v>0.763194444444445</v>
      </c>
      <c r="R20" s="33" t="n">
        <f aca="false">((3.14*(R3/2)^2)*0.05)/R19</f>
        <v>0.872222222222222</v>
      </c>
      <c r="S20" s="33" t="n">
        <f aca="false">((3.14*(S3/2)^2)*0.05)/S19</f>
        <v>0.98125</v>
      </c>
      <c r="T20" s="34" t="n">
        <f aca="false">((3.14*(T3/2)^2)*0.05)/T19</f>
        <v>1.09027777777778</v>
      </c>
    </row>
    <row r="21" customFormat="false" ht="17.35" hidden="false" customHeight="false" outlineLevel="0" collapsed="false">
      <c r="B21" s="51" t="s">
        <v>17</v>
      </c>
      <c r="C21" s="52" t="n">
        <f aca="false">C20</f>
        <v>8.17708333333333</v>
      </c>
      <c r="D21" s="27" t="n">
        <f aca="false">D20</f>
        <v>10.9027777777778</v>
      </c>
      <c r="E21" s="53" t="n">
        <f aca="false">E20</f>
        <v>14.1736111111111</v>
      </c>
      <c r="F21" s="28" t="n">
        <f aca="false">F20</f>
        <v>16.3541666666667</v>
      </c>
      <c r="G21" s="29"/>
      <c r="H21" s="53" t="n">
        <f aca="false">H20</f>
        <v>19.625</v>
      </c>
      <c r="I21" s="27" t="n">
        <f aca="false">I20</f>
        <v>21.8055555555556</v>
      </c>
      <c r="J21" s="53" t="n">
        <f aca="false">J20</f>
        <v>25.0763888888889</v>
      </c>
      <c r="K21" s="30" t="n">
        <f aca="false">K20</f>
        <v>27.2569444444444</v>
      </c>
      <c r="M21" s="54" t="n">
        <f aca="false">M20</f>
        <v>0.327083333333333</v>
      </c>
      <c r="N21" s="33" t="n">
        <f aca="false">N20</f>
        <v>0.436111111111111</v>
      </c>
      <c r="O21" s="55" t="n">
        <f aca="false">O20</f>
        <v>0.545138888888889</v>
      </c>
      <c r="P21" s="33" t="n">
        <f aca="false">P20</f>
        <v>0.654166666666667</v>
      </c>
      <c r="Q21" s="55" t="n">
        <f aca="false">Q20</f>
        <v>0.763194444444445</v>
      </c>
      <c r="R21" s="33" t="n">
        <f aca="false">R20</f>
        <v>0.872222222222222</v>
      </c>
      <c r="S21" s="32" t="n">
        <f aca="false">S20</f>
        <v>0.98125</v>
      </c>
      <c r="T21" s="33" t="n">
        <f aca="false">T20</f>
        <v>1.09027777777778</v>
      </c>
    </row>
    <row r="22" customFormat="false" ht="7.1" hidden="false" customHeight="true" outlineLevel="0" collapsed="false">
      <c r="B22" s="51"/>
      <c r="C22" s="56"/>
      <c r="D22" s="57"/>
      <c r="E22" s="57"/>
      <c r="F22" s="58"/>
      <c r="G22" s="59"/>
      <c r="H22" s="57"/>
      <c r="I22" s="57"/>
      <c r="J22" s="57"/>
      <c r="K22" s="60"/>
      <c r="M22" s="61"/>
      <c r="N22" s="62"/>
      <c r="O22" s="62"/>
      <c r="P22" s="62"/>
      <c r="Q22" s="62"/>
      <c r="R22" s="62"/>
      <c r="S22" s="62"/>
      <c r="T22" s="63"/>
    </row>
    <row r="23" customFormat="false" ht="17.35" hidden="false" customHeight="false" outlineLevel="0" collapsed="false">
      <c r="B23" s="40" t="s">
        <v>18</v>
      </c>
      <c r="C23" s="64"/>
      <c r="D23" s="65"/>
      <c r="E23" s="65"/>
      <c r="F23" s="66"/>
      <c r="G23" s="67"/>
      <c r="H23" s="65"/>
      <c r="I23" s="65"/>
      <c r="J23" s="65"/>
      <c r="K23" s="68"/>
      <c r="M23" s="69"/>
      <c r="N23" s="70"/>
      <c r="O23" s="70"/>
      <c r="P23" s="70"/>
      <c r="Q23" s="70"/>
      <c r="R23" s="70"/>
      <c r="S23" s="70"/>
      <c r="T23" s="71"/>
    </row>
    <row r="24" customFormat="false" ht="17.35" hidden="false" customHeight="false" outlineLevel="0" collapsed="false">
      <c r="B24" s="13" t="s">
        <v>7</v>
      </c>
      <c r="C24" s="25" t="n">
        <f aca="false">SQRT(C26)</f>
        <v>29.7248475605847</v>
      </c>
      <c r="D24" s="27" t="n">
        <f aca="false">SQRT(D26)</f>
        <v>39.6331300807796</v>
      </c>
      <c r="E24" s="27" t="n">
        <f aca="false">SQRT(E26)</f>
        <v>51.5230691050135</v>
      </c>
      <c r="F24" s="28" t="n">
        <f aca="false">SQRT(F26)</f>
        <v>59.4496951211695</v>
      </c>
      <c r="G24" s="29"/>
      <c r="H24" s="27" t="n">
        <f aca="false">SQRT(H26)</f>
        <v>71.3396341454034</v>
      </c>
      <c r="I24" s="27" t="n">
        <f aca="false">SQRT(I26)</f>
        <v>79.2662601615593</v>
      </c>
      <c r="J24" s="27" t="n">
        <f aca="false">SQRT(J26)</f>
        <v>91.1561991857932</v>
      </c>
      <c r="K24" s="30" t="n">
        <f aca="false">SQRT(K26)</f>
        <v>99.0828252019491</v>
      </c>
      <c r="M24" s="31" t="n">
        <f aca="false">SQRT(M26)</f>
        <v>1.18899390242339</v>
      </c>
      <c r="N24" s="33" t="n">
        <f aca="false">SQRT(N26)</f>
        <v>1.58532520323119</v>
      </c>
      <c r="O24" s="33" t="n">
        <f aca="false">SQRT(O26)</f>
        <v>1.98165650403898</v>
      </c>
      <c r="P24" s="33" t="n">
        <f aca="false">SQRT(P26)</f>
        <v>2.37798780484678</v>
      </c>
      <c r="Q24" s="33" t="n">
        <f aca="false">SQRT(Q26)</f>
        <v>2.77431910565457</v>
      </c>
      <c r="R24" s="33" t="n">
        <f aca="false">SQRT(R26)</f>
        <v>3.17065040646237</v>
      </c>
      <c r="S24" s="33" t="n">
        <f aca="false">SQRT(S26)</f>
        <v>3.56698170727017</v>
      </c>
      <c r="T24" s="34" t="n">
        <f aca="false">SQRT(T26)</f>
        <v>3.96331300807796</v>
      </c>
    </row>
    <row r="25" customFormat="false" ht="17.35" hidden="false" customHeight="false" outlineLevel="0" collapsed="false">
      <c r="B25" s="13" t="s">
        <v>9</v>
      </c>
      <c r="C25" s="25" t="n">
        <f aca="false">C24</f>
        <v>29.7248475605847</v>
      </c>
      <c r="D25" s="27" t="n">
        <f aca="false">D24</f>
        <v>39.6331300807796</v>
      </c>
      <c r="E25" s="27" t="n">
        <f aca="false">E24</f>
        <v>51.5230691050135</v>
      </c>
      <c r="F25" s="28" t="n">
        <f aca="false">F24</f>
        <v>59.4496951211695</v>
      </c>
      <c r="G25" s="29"/>
      <c r="H25" s="27" t="n">
        <f aca="false">H24</f>
        <v>71.3396341454034</v>
      </c>
      <c r="I25" s="27" t="n">
        <f aca="false">I24</f>
        <v>79.2662601615593</v>
      </c>
      <c r="J25" s="27" t="n">
        <f aca="false">J24</f>
        <v>91.1561991857932</v>
      </c>
      <c r="K25" s="30" t="n">
        <f aca="false">K24</f>
        <v>99.0828252019491</v>
      </c>
      <c r="M25" s="31" t="n">
        <f aca="false">M24</f>
        <v>1.18899390242339</v>
      </c>
      <c r="N25" s="33" t="n">
        <f aca="false">N24</f>
        <v>1.58532520323119</v>
      </c>
      <c r="O25" s="33" t="n">
        <f aca="false">O24</f>
        <v>1.98165650403898</v>
      </c>
      <c r="P25" s="33" t="n">
        <f aca="false">P24</f>
        <v>2.37798780484678</v>
      </c>
      <c r="Q25" s="33" t="n">
        <f aca="false">Q24</f>
        <v>2.77431910565457</v>
      </c>
      <c r="R25" s="33" t="n">
        <f aca="false">R24</f>
        <v>3.17065040646237</v>
      </c>
      <c r="S25" s="33" t="n">
        <f aca="false">S24</f>
        <v>3.56698170727017</v>
      </c>
      <c r="T25" s="34" t="n">
        <f aca="false">T24</f>
        <v>3.96331300807796</v>
      </c>
    </row>
    <row r="26" customFormat="false" ht="17.35" hidden="false" customHeight="false" outlineLevel="0" collapsed="false">
      <c r="B26" s="72" t="s">
        <v>19</v>
      </c>
      <c r="C26" s="73" t="n">
        <f aca="false">((C3/2)^2*3.14157*0.2)</f>
        <v>883.5665625</v>
      </c>
      <c r="D26" s="74" t="n">
        <f aca="false">((D3/2)^2*3.14157*0.2)</f>
        <v>1570.785</v>
      </c>
      <c r="E26" s="74" t="n">
        <f aca="false">((E3/2)^2*3.14157*0.2)</f>
        <v>2654.62665</v>
      </c>
      <c r="F26" s="75" t="n">
        <f aca="false">((F3/2)^2*3.14157*0.2)</f>
        <v>3534.26625</v>
      </c>
      <c r="G26" s="76"/>
      <c r="H26" s="74" t="n">
        <f aca="false">((H3/2)^2*3.14157*0.2)</f>
        <v>5089.3434</v>
      </c>
      <c r="I26" s="74" t="n">
        <f aca="false">((I3/2)^2*3.14157*0.2)</f>
        <v>6283.14</v>
      </c>
      <c r="J26" s="74" t="n">
        <f aca="false">((J3/2)^2*3.14157*0.2)</f>
        <v>8309.45265</v>
      </c>
      <c r="K26" s="77" t="n">
        <f aca="false">((K3/2)^2*3.14157*0.2)</f>
        <v>9817.40625</v>
      </c>
      <c r="M26" s="78" t="n">
        <f aca="false">((M3/2)^2*3.14157*0.2)</f>
        <v>1.4137065</v>
      </c>
      <c r="N26" s="79" t="n">
        <f aca="false">((N3/2)^2*3.14157*0.2)</f>
        <v>2.513256</v>
      </c>
      <c r="O26" s="79" t="n">
        <f aca="false">((O3/2)^2*3.14157*0.2)</f>
        <v>3.9269625</v>
      </c>
      <c r="P26" s="79" t="n">
        <f aca="false">((P3/2)^2*3.14157*0.2)</f>
        <v>5.654826</v>
      </c>
      <c r="Q26" s="79" t="n">
        <f aca="false">((Q3/2)^2*3.14157*0.2)</f>
        <v>7.6968465</v>
      </c>
      <c r="R26" s="79" t="n">
        <f aca="false">((R3/2)^2*3.14157*0.2)</f>
        <v>10.053024</v>
      </c>
      <c r="S26" s="79" t="n">
        <f aca="false">((S3/2)^2*3.14157*0.2)</f>
        <v>12.7233585</v>
      </c>
      <c r="T26" s="80" t="n">
        <f aca="false">((T3/2)^2*3.14157*0.2)</f>
        <v>15.70785</v>
      </c>
    </row>
    <row r="27" customFormat="false" ht="15.65" hidden="false" customHeight="false" outlineLevel="0" collapsed="false">
      <c r="B27" s="0" t="s">
        <v>20</v>
      </c>
      <c r="F27" s="81" t="n">
        <f aca="false">F3*F9/2*F9/2/10000</f>
        <v>174.96</v>
      </c>
      <c r="G27" s="82" t="s">
        <v>21</v>
      </c>
    </row>
    <row r="28" customFormat="false" ht="13.8" hidden="false" customHeight="false" outlineLevel="0" collapsed="false">
      <c r="B28" s="0" t="s">
        <v>22</v>
      </c>
      <c r="G28" s="1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4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4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2013-02-27T17:27:02Z</dcterms:created>
  <dc:creator>Doug Ptacek</dc:creator>
  <dc:description/>
  <dc:language>tr-TR</dc:language>
  <cp:lastModifiedBy/>
  <dcterms:modified xsi:type="dcterms:W3CDTF">2022-12-14T20:52:34Z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