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past\2023\"/>
    </mc:Choice>
  </mc:AlternateContent>
  <xr:revisionPtr revIDLastSave="0" documentId="13_ncr:1_{E7480C62-0951-47B1-BAF2-6208C8C610F4}" xr6:coauthVersionLast="47" xr6:coauthVersionMax="47" xr10:uidLastSave="{00000000-0000-0000-0000-000000000000}"/>
  <bookViews>
    <workbookView xWindow="2325" yWindow="330" windowWidth="14040" windowHeight="14610" tabRatio="912" firstSheet="1" activeTab="2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ayfa1" sheetId="15" r:id="rId7"/>
    <sheet name="SnyG702-22" sheetId="7" r:id="rId8"/>
    <sheet name="SnH_yazıhane" sheetId="8" r:id="rId9"/>
    <sheet name="Sayfa2" sheetId="16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8" l="1"/>
  <c r="G10" i="8"/>
  <c r="G11" i="8"/>
  <c r="G12" i="8"/>
  <c r="G13" i="8"/>
  <c r="G14" i="8"/>
  <c r="G15" i="8"/>
  <c r="G16" i="8"/>
  <c r="G17" i="8"/>
  <c r="G18" i="8" s="1"/>
  <c r="G19" i="8" s="1"/>
  <c r="G20" i="8" s="1"/>
  <c r="G21" i="8" s="1"/>
  <c r="G22" i="8" s="1"/>
  <c r="G23" i="8" s="1"/>
  <c r="F32" i="16" l="1"/>
  <c r="E32" i="16"/>
  <c r="D27" i="16"/>
  <c r="F33" i="16" s="1"/>
  <c r="H25" i="16"/>
  <c r="I25" i="16" s="1"/>
  <c r="F25" i="16"/>
  <c r="E25" i="16"/>
  <c r="H24" i="16"/>
  <c r="F24" i="16"/>
  <c r="E24" i="16"/>
  <c r="H23" i="16"/>
  <c r="F23" i="16"/>
  <c r="E23" i="16"/>
  <c r="H22" i="16"/>
  <c r="F22" i="16"/>
  <c r="E22" i="16"/>
  <c r="H21" i="16"/>
  <c r="F21" i="16"/>
  <c r="E21" i="16"/>
  <c r="H20" i="16"/>
  <c r="F20" i="16"/>
  <c r="E20" i="16"/>
  <c r="H19" i="16"/>
  <c r="F19" i="16"/>
  <c r="E19" i="16"/>
  <c r="H18" i="16"/>
  <c r="F18" i="16"/>
  <c r="E18" i="16"/>
  <c r="H17" i="16"/>
  <c r="F17" i="16"/>
  <c r="E17" i="16"/>
  <c r="H16" i="16"/>
  <c r="F16" i="16"/>
  <c r="E16" i="16"/>
  <c r="H15" i="16"/>
  <c r="F15" i="16"/>
  <c r="E15" i="16"/>
  <c r="H14" i="16"/>
  <c r="F14" i="16"/>
  <c r="E14" i="16"/>
  <c r="H13" i="16"/>
  <c r="F13" i="16"/>
  <c r="E13" i="16"/>
  <c r="H12" i="16"/>
  <c r="F12" i="16"/>
  <c r="E12" i="16"/>
  <c r="H11" i="16"/>
  <c r="F11" i="16"/>
  <c r="E11" i="16"/>
  <c r="H10" i="16"/>
  <c r="F10" i="16"/>
  <c r="E10" i="16"/>
  <c r="H9" i="16"/>
  <c r="F9" i="16"/>
  <c r="E9" i="16"/>
  <c r="H8" i="16"/>
  <c r="F8" i="16"/>
  <c r="E8" i="16"/>
  <c r="E28" i="16" s="1"/>
  <c r="F5" i="16"/>
  <c r="G5" i="15"/>
  <c r="G6" i="15" s="1"/>
  <c r="G7" i="15" s="1"/>
  <c r="G8" i="15" s="1"/>
  <c r="G9" i="15" s="1"/>
  <c r="G10" i="15" s="1"/>
  <c r="G11" i="15" s="1"/>
  <c r="E14" i="15"/>
  <c r="E15" i="15" s="1"/>
  <c r="G13" i="15"/>
  <c r="G2" i="8"/>
  <c r="D14" i="1"/>
  <c r="E14" i="1" s="1"/>
  <c r="D9" i="1"/>
  <c r="G40" i="2"/>
  <c r="D33" i="2"/>
  <c r="D34" i="2" s="1"/>
  <c r="D35" i="2" s="1"/>
  <c r="D36" i="2" s="1"/>
  <c r="C37" i="7"/>
  <c r="C37" i="6"/>
  <c r="C37" i="5"/>
  <c r="C37" i="4"/>
  <c r="G6" i="8"/>
  <c r="G7" i="8" s="1"/>
  <c r="G8" i="8" s="1"/>
  <c r="F2" i="8"/>
  <c r="C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E27" i="16" l="1"/>
  <c r="E29" i="16" s="1"/>
  <c r="H27" i="16"/>
  <c r="F34" i="16" s="1"/>
  <c r="F35" i="16" s="1"/>
  <c r="F27" i="16"/>
  <c r="I24" i="16"/>
  <c r="I23" i="16" s="1"/>
  <c r="I22" i="16" s="1"/>
  <c r="I21" i="16" s="1"/>
  <c r="I20" i="16" s="1"/>
  <c r="I19" i="16" s="1"/>
  <c r="I18" i="16" s="1"/>
  <c r="I17" i="16" s="1"/>
  <c r="I16" i="16" s="1"/>
  <c r="I15" i="16" s="1"/>
  <c r="I14" i="16" s="1"/>
  <c r="I13" i="16" s="1"/>
  <c r="I12" i="16" s="1"/>
  <c r="I11" i="16" s="1"/>
  <c r="I10" i="16" s="1"/>
  <c r="I9" i="16" s="1"/>
  <c r="I8" i="16" s="1"/>
  <c r="D33" i="16"/>
  <c r="E33" i="16"/>
  <c r="E16" i="15"/>
  <c r="G14" i="15"/>
  <c r="G15" i="15" s="1"/>
  <c r="D6" i="3"/>
  <c r="F9" i="1" s="1"/>
  <c r="F7" i="6"/>
  <c r="F10" i="6"/>
  <c r="D6" i="6"/>
  <c r="F12" i="1" s="1"/>
  <c r="D6" i="7"/>
  <c r="F13" i="1" s="1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11" i="6"/>
  <c r="D6" i="4"/>
  <c r="F10" i="1" s="1"/>
  <c r="D8" i="1"/>
  <c r="G7" i="2"/>
  <c r="F7" i="3"/>
  <c r="E9" i="1"/>
  <c r="F7" i="5"/>
  <c r="D11" i="1"/>
  <c r="E11" i="1" s="1"/>
  <c r="D39" i="16" l="1"/>
  <c r="F39" i="16" s="1"/>
  <c r="E34" i="16"/>
  <c r="E35" i="16"/>
  <c r="D34" i="16"/>
  <c r="D35" i="16" s="1"/>
  <c r="D40" i="16"/>
  <c r="F40" i="16" s="1"/>
  <c r="E17" i="15"/>
  <c r="G16" i="15"/>
  <c r="D16" i="1"/>
  <c r="E8" i="1"/>
  <c r="D12" i="6"/>
  <c r="F11" i="6"/>
  <c r="F16" i="1"/>
  <c r="E18" i="15" l="1"/>
  <c r="G17" i="15"/>
  <c r="D13" i="6"/>
  <c r="F12" i="6"/>
  <c r="E19" i="15" l="1"/>
  <c r="G18" i="15"/>
  <c r="D14" i="6"/>
  <c r="F13" i="6"/>
  <c r="E20" i="15" l="1"/>
  <c r="G19" i="15"/>
  <c r="F14" i="6"/>
  <c r="D15" i="6"/>
  <c r="E21" i="15" l="1"/>
  <c r="G20" i="15"/>
  <c r="D16" i="6"/>
  <c r="F15" i="6"/>
  <c r="G21" i="15" l="1"/>
  <c r="E22" i="15"/>
  <c r="F16" i="6"/>
  <c r="D17" i="6"/>
  <c r="E23" i="15" l="1"/>
  <c r="G22" i="15"/>
  <c r="D18" i="6"/>
  <c r="F17" i="6"/>
  <c r="E24" i="15" l="1"/>
  <c r="G23" i="15"/>
  <c r="D19" i="6"/>
  <c r="F18" i="6"/>
  <c r="G24" i="15" l="1"/>
  <c r="F19" i="6"/>
  <c r="D20" i="6"/>
  <c r="F20" i="6" l="1"/>
  <c r="F4" i="6" s="1"/>
  <c r="D4" i="6"/>
  <c r="C12" i="1" s="1"/>
  <c r="E12" i="1" l="1"/>
  <c r="E16" i="1" s="1"/>
  <c r="C16" i="1"/>
</calcChain>
</file>

<file path=xl/sharedStrings.xml><?xml version="1.0" encoding="utf-8"?>
<sst xmlns="http://schemas.openxmlformats.org/spreadsheetml/2006/main" count="551" uniqueCount="365">
  <si>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</si>
  <si>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</si>
  <si>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</si>
  <si>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</si>
  <si>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</si>
  <si>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</si>
  <si>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</si>
  <si>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</si>
  <si>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</si>
  <si>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</si>
  <si>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</si>
  <si>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</si>
  <si>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</si>
  <si>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</si>
  <si>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</si>
  <si>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</si>
  <si>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</si>
  <si>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</si>
  <si>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</si>
  <si>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</si>
  <si>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</si>
  <si>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</si>
  <si>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</si>
  <si>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</si>
  <si>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</si>
  <si>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</si>
  <si>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</si>
  <si>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</si>
  <si>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</si>
  <si>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</si>
  <si>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</si>
  <si>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</si>
  <si>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</si>
  <si>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</si>
  <si>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</si>
  <si>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</si>
  <si>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</si>
  <si>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</si>
  <si>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</si>
  <si>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</si>
  <si>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</si>
  <si>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</si>
  <si>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</si>
  <si>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</si>
  <si>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</si>
  <si>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</si>
  <si>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</si>
  <si>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</si>
  <si>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</si>
  <si>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</si>
  <si>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</si>
  <si>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</si>
  <si>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</si>
  <si>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</si>
  <si>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</si>
  <si>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</si>
  <si>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</si>
  <si>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</si>
  <si>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</si>
  <si>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</si>
  <si>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</si>
  <si>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</si>
  <si>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</si>
  <si>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</si>
  <si>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</si>
  <si>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</si>
  <si>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</si>
  <si>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</si>
  <si>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</si>
  <si>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</si>
  <si>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</si>
  <si>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</si>
  <si>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</si>
  <si>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</si>
  <si>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</si>
  <si>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</si>
  <si>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</si>
  <si>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</si>
  <si>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</si>
  <si>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</si>
  <si>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</si>
  <si>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</si>
  <si>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</si>
  <si>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</si>
  <si>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</si>
  <si>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</si>
  <si>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</si>
  <si>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</si>
  <si>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</si>
  <si>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</si>
  <si>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</si>
  <si>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</si>
  <si>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</si>
  <si>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</si>
  <si>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</si>
  <si>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</si>
  <si>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</si>
  <si>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</si>
  <si>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</si>
  <si>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</si>
  <si>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</si>
  <si>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</si>
  <si>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</si>
  <si>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</si>
  <si>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</si>
  <si>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</si>
  <si>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</si>
  <si>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</si>
  <si>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</si>
  <si>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</si>
  <si>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</si>
  <si>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</si>
  <si>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</si>
  <si>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</si>
  <si>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</si>
  <si>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</si>
  <si>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</si>
  <si>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</si>
  <si>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</si>
  <si>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</si>
  <si>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</si>
  <si>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</si>
  <si>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</si>
  <si>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</si>
  <si>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</si>
  <si>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</si>
  <si>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</si>
  <si>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</si>
  <si>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</si>
  <si>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</si>
  <si>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</si>
  <si>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</si>
  <si>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</si>
  <si>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</si>
  <si>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</si>
  <si>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</si>
  <si>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</si>
  <si>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</si>
  <si>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</si>
  <si>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</si>
  <si>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</si>
  <si>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</si>
  <si>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</si>
  <si>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</si>
  <si>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</si>
  <si>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</si>
  <si>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</si>
  <si>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</si>
  <si>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</si>
  <si>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</si>
  <si>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</si>
  <si>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</si>
  <si>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</si>
  <si>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</si>
  <si>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</si>
  <si>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</si>
  <si>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</si>
  <si>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</si>
  <si>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</si>
  <si>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</si>
  <si>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</si>
  <si>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</si>
  <si>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</si>
  <si>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</si>
  <si>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</si>
  <si>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</si>
  <si>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</si>
  <si>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</si>
  <si>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</si>
  <si>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</si>
  <si>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</si>
  <si>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</si>
  <si>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</si>
  <si>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</si>
  <si>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</si>
  <si>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</si>
  <si>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</si>
  <si>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</si>
  <si>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</si>
  <si>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</si>
  <si>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</si>
  <si>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</si>
  <si>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</si>
  <si>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</si>
  <si>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</si>
  <si>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</si>
  <si>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</si>
  <si>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</si>
  <si>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</si>
  <si>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</si>
  <si>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</si>
  <si>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</si>
  <si>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</si>
  <si>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</si>
  <si>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</si>
  <si>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</si>
  <si>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</si>
  <si>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</si>
  <si>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</si>
  <si>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</si>
  <si>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</si>
  <si>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</si>
  <si>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</si>
  <si>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</si>
  <si>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</si>
  <si>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</si>
  <si>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</si>
  <si>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</si>
  <si>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</si>
  <si>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</si>
  <si>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</si>
  <si>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</si>
  <si>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</si>
  <si>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</si>
  <si>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</si>
  <si>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</si>
  <si>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</si>
  <si>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</si>
  <si>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</si>
  <si>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</si>
  <si>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</si>
  <si>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</si>
  <si>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</si>
  <si>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</si>
  <si>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</si>
  <si>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</si>
  <si>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</si>
  <si>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</si>
  <si>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</si>
  <si>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</si>
  <si>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</si>
  <si>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</si>
  <si>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</si>
  <si>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</si>
  <si>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</si>
  <si>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</si>
  <si>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</si>
  <si>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</si>
  <si>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</si>
  <si>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</si>
  <si>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</si>
  <si>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</si>
  <si>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</si>
  <si>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</si>
  <si>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</si>
  <si>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</si>
  <si>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</si>
  <si>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</si>
  <si>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</si>
  <si>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</si>
  <si>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</si>
  <si>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</si>
  <si>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</si>
  <si>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</si>
  <si>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</si>
  <si>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Bina Vergisi 1</t>
  </si>
  <si>
    <t>Kültür Vergisi 1</t>
  </si>
  <si>
    <t>Bina Vergisi 2</t>
  </si>
  <si>
    <t>Kültür Vergisi 2</t>
  </si>
  <si>
    <t>Genel Toplam</t>
  </si>
  <si>
    <t>HACI</t>
  </si>
  <si>
    <t>NAZAN</t>
  </si>
  <si>
    <t>%</t>
  </si>
  <si>
    <t>Gelen</t>
  </si>
  <si>
    <t>Toplam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</si>
  <si>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</si>
  <si>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</si>
  <si>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</si>
  <si>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</si>
  <si>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</si>
  <si>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</si>
  <si>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</si>
  <si>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</si>
  <si>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</si>
  <si>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</si>
  <si>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</si>
  <si>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</si>
  <si>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</si>
  <si>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</si>
  <si>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</si>
  <si>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</si>
  <si>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</si>
  <si>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</si>
  <si>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</si>
  <si>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</si>
  <si>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</si>
  <si>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</si>
  <si>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</si>
  <si>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</si>
  <si>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</si>
  <si>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</si>
  <si>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</si>
  <si>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</si>
  <si>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</si>
  <si>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</si>
  <si>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</si>
  <si>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</si>
  <si>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</si>
  <si>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</si>
  <si>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</si>
  <si>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</si>
  <si>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</si>
  <si>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</si>
  <si>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</si>
  <si>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</si>
  <si>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</si>
  <si>
    <t>Ocak</t>
  </si>
  <si>
    <t>Şubat</t>
  </si>
  <si>
    <t>Mart</t>
  </si>
  <si>
    <t>Mayıs  0,04</t>
  </si>
  <si>
    <t>Nisan avukattan 13000 den</t>
  </si>
  <si>
    <t>Haziran</t>
  </si>
  <si>
    <t>Temmuz</t>
  </si>
  <si>
    <t>Ağustos</t>
  </si>
  <si>
    <t>Eylül 4,75</t>
  </si>
  <si>
    <t>10-05-2022   - 4000 nakit ödeme</t>
  </si>
  <si>
    <t>20-06-2022   - 4000 nakit ödeme</t>
  </si>
  <si>
    <t xml:space="preserve"> Ödeme yapılmadı 4000</t>
  </si>
  <si>
    <t>31-3-2022 - 31-12-2022 9 aylık tutar</t>
  </si>
  <si>
    <t>Nakit Ödeme</t>
  </si>
  <si>
    <t>31-3-2022 Asgari ücret 4253 TL</t>
  </si>
  <si>
    <t>2023 YILI NAZAN BALCI</t>
  </si>
  <si>
    <t>Hisse Oranı</t>
  </si>
  <si>
    <t>snyA-H</t>
  </si>
  <si>
    <t>Oran %</t>
  </si>
  <si>
    <t>Oran TL Tutar</t>
  </si>
  <si>
    <t>Ödendi</t>
  </si>
  <si>
    <t>Oran TL</t>
  </si>
  <si>
    <t>snyH- Yazıhane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</si>
  <si>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</si>
  <si>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</si>
  <si>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</si>
  <si>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</si>
  <si>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</si>
  <si>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</si>
  <si>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</si>
  <si>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</si>
  <si>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</si>
  <si>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</si>
  <si>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</si>
  <si>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</si>
  <si>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</si>
  <si>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Gelir</t>
  </si>
  <si>
    <t>Toplam Harcama</t>
  </si>
  <si>
    <t>Net Gelir</t>
  </si>
  <si>
    <t>Hacı</t>
  </si>
  <si>
    <t>Nazan</t>
  </si>
  <si>
    <t>Toplam Gelecek</t>
  </si>
  <si>
    <t>Kalan Gelecek</t>
  </si>
  <si>
    <t>toplam</t>
  </si>
  <si>
    <t>zekat %</t>
  </si>
  <si>
    <t>zekat</t>
  </si>
  <si>
    <t>x</t>
  </si>
  <si>
    <t>Elektrik 1</t>
  </si>
  <si>
    <t>Elektrik 3-</t>
  </si>
  <si>
    <t>Elektrik 4-</t>
  </si>
  <si>
    <t>Elektrik 5-</t>
  </si>
  <si>
    <t>Elektrik 6–</t>
  </si>
  <si>
    <t>Elektrik 7–</t>
  </si>
  <si>
    <t>Elektrik 8-</t>
  </si>
  <si>
    <t>Elektrik 9-</t>
  </si>
  <si>
    <t>Elektrik 10-</t>
  </si>
  <si>
    <t>Elektrik 11-</t>
  </si>
  <si>
    <t>Elektrik 12-</t>
  </si>
  <si>
    <t>Elektrik 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</si>
</sst>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&quot;.&quot;mm&quot;.&quot;yy;@"/>
    <numFmt numFmtId="165" formatCode="[$₺-41F]#,##0.00;[Red]&quot;-&quot;[$₺-41F]#,##0.00"/>
    <numFmt numFmtId="166" formatCode="dd&quot;.&quot;mm&quot;.&quot;yyyy"/>
    <numFmt numFmtId="167" formatCode="mmm&quot;.&quot;yy"/>
    <numFmt numFmtId="168" formatCode="%0.00"/>
    <numFmt numFmtId="169" formatCode="[$-41F]General"/>
    <numFmt numFmtId="170" formatCode="0.0000%"/>
    <numFmt numFmtId="171" formatCode="[$₺-41F]#,##0.00;[Red][$₺-41F]#,##0.00"/>
    <numFmt numFmtId="172" formatCode="d&quot;.&quot;mmm"/>
    <numFmt numFmtId="173" formatCode="dd\.mm\.yyyy"/>
    <numFmt numFmtId="174" formatCode="[$₺-41F]#,##0.00;[Red]\-[$₺-41F]#,##0.00"/>
    <numFmt numFmtId="175" formatCode="d\.mm\.yyyy"/>
    <numFmt numFmtId="176" formatCode="#,##0.00;[Red]#,##0.00"/>
    <numFmt numFmtId="177" formatCode="#,##0.000000000;[Red]\-#,##0.000000000"/>
  </numFmts>
  <fonts count="34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8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u/>
      <sz val="12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b/>
      <sz val="12"/>
      <color rgb="FF000000"/>
      <name val="Liberation Sans1"/>
      <charset val="162"/>
    </font>
    <font>
      <b/>
      <sz val="14"/>
      <color rgb="FF000000"/>
      <name val="Liberation Sans1"/>
      <charset val="16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D9E1F2"/>
        <bgColor rgb="FFDDDDDD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69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4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68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6" fontId="0" fillId="0" borderId="0" xfId="0" applyNumberFormat="1"/>
    <xf numFmtId="167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2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6" fontId="2" fillId="0" borderId="0" xfId="0" applyNumberFormat="1" applyFont="1"/>
    <xf numFmtId="164" fontId="28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1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3" fontId="2" fillId="0" borderId="0" xfId="0" applyNumberFormat="1" applyFont="1"/>
    <xf numFmtId="174" fontId="2" fillId="0" borderId="0" xfId="0" applyNumberFormat="1" applyFont="1"/>
    <xf numFmtId="40" fontId="0" fillId="0" borderId="0" xfId="0" applyNumberFormat="1"/>
    <xf numFmtId="0" fontId="29" fillId="0" borderId="0" xfId="0" applyFont="1"/>
    <xf numFmtId="170" fontId="29" fillId="0" borderId="0" xfId="0" applyNumberFormat="1" applyFont="1"/>
    <xf numFmtId="17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0" fontId="0" fillId="0" borderId="0" xfId="0" applyNumberFormat="1" applyAlignment="1">
      <alignment horizontal="right"/>
    </xf>
    <xf numFmtId="0" fontId="30" fillId="0" borderId="0" xfId="0" applyFont="1"/>
    <xf numFmtId="175" fontId="0" fillId="15" borderId="0" xfId="0" applyNumberFormat="1" applyFill="1"/>
    <xf numFmtId="40" fontId="2" fillId="0" borderId="0" xfId="0" applyNumberFormat="1" applyFont="1"/>
    <xf numFmtId="40" fontId="31" fillId="16" borderId="0" xfId="0" applyNumberFormat="1" applyFont="1" applyFill="1"/>
    <xf numFmtId="40" fontId="32" fillId="17" borderId="0" xfId="0" applyNumberFormat="1" applyFont="1" applyFill="1"/>
    <xf numFmtId="175" fontId="0" fillId="18" borderId="0" xfId="0" applyNumberFormat="1" applyFill="1"/>
    <xf numFmtId="0" fontId="0" fillId="18" borderId="0" xfId="0" applyFill="1"/>
    <xf numFmtId="40" fontId="0" fillId="18" borderId="0" xfId="0" applyNumberFormat="1" applyFill="1"/>
    <xf numFmtId="175" fontId="0" fillId="19" borderId="0" xfId="0" applyNumberFormat="1" applyFill="1"/>
    <xf numFmtId="0" fontId="0" fillId="19" borderId="0" xfId="0" applyFill="1"/>
    <xf numFmtId="40" fontId="0" fillId="19" borderId="0" xfId="0" applyNumberFormat="1" applyFill="1"/>
    <xf numFmtId="40" fontId="2" fillId="19" borderId="0" xfId="0" applyNumberFormat="1" applyFont="1" applyFill="1"/>
    <xf numFmtId="40" fontId="31" fillId="19" borderId="0" xfId="0" applyNumberFormat="1" applyFont="1" applyFill="1"/>
    <xf numFmtId="0" fontId="0" fillId="19" borderId="0" xfId="0" applyFill="1" applyAlignment="1">
      <alignment horizontal="center"/>
    </xf>
    <xf numFmtId="0" fontId="0" fillId="15" borderId="0" xfId="0" applyFill="1"/>
    <xf numFmtId="40" fontId="0" fillId="16" borderId="0" xfId="0" applyNumberFormat="1" applyFill="1"/>
    <xf numFmtId="0" fontId="31" fillId="0" borderId="0" xfId="0" applyFont="1" applyAlignment="1">
      <alignment horizontal="center"/>
    </xf>
    <xf numFmtId="170" fontId="26" fillId="0" borderId="0" xfId="0" applyNumberFormat="1" applyFont="1" applyAlignment="1">
      <alignment horizontal="center"/>
    </xf>
    <xf numFmtId="176" fontId="0" fillId="0" borderId="0" xfId="0" applyNumberFormat="1"/>
    <xf numFmtId="170" fontId="27" fillId="16" borderId="0" xfId="0" applyNumberFormat="1" applyFont="1" applyFill="1" applyAlignment="1">
      <alignment horizontal="center"/>
    </xf>
    <xf numFmtId="170" fontId="32" fillId="16" borderId="0" xfId="0" applyNumberFormat="1" applyFont="1" applyFill="1" applyAlignment="1">
      <alignment horizontal="center"/>
    </xf>
    <xf numFmtId="40" fontId="2" fillId="0" borderId="15" xfId="0" applyNumberFormat="1" applyFont="1" applyBorder="1"/>
    <xf numFmtId="40" fontId="0" fillId="0" borderId="15" xfId="0" applyNumberFormat="1" applyBorder="1"/>
    <xf numFmtId="177" fontId="0" fillId="0" borderId="0" xfId="0" applyNumberFormat="1"/>
    <xf numFmtId="40" fontId="0" fillId="0" borderId="16" xfId="0" applyNumberFormat="1" applyBorder="1"/>
    <xf numFmtId="168" fontId="0" fillId="0" borderId="0" xfId="0" applyNumberFormat="1" applyAlignment="1">
      <alignment horizontal="right"/>
    </xf>
    <xf numFmtId="0" fontId="33" fillId="0" borderId="0" xfId="0" applyFont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D9D97-3C27-43D9-B85C-819DEEA287C4}" name="Tablo1" displayName="Tablo1" ref="B6:I26" totalsRowShown="0">
  <autoFilter ref="B6:I26" xr:uid="{EEAD9D97-3C27-43D9-B85C-819DEEA287C4}"/>
  <tableColumns count="8">
    <tableColumn id="1" xr3:uid="{88DCF298-23A2-45CB-AAFC-F25A25912CFD}" name="Tarih"/>
    <tableColumn id="2" xr3:uid="{105FFAEC-485C-41F7-92E4-39B9AD91542C}" name="Açıklama"/>
    <tableColumn id="3" xr3:uid="{F7ED6C72-14EB-4E82-B483-4A8E642137EC}" name="snyA-H"/>
    <tableColumn id="4" xr3:uid="{D1F40C2C-9967-4991-9E85-D069A973B951}" name="Oran %"/>
    <tableColumn id="5" xr3:uid="{D582ECD0-3367-4C2C-AE5B-763718C610ED}" name="Oran TL Tutar"/>
    <tableColumn id="6" xr3:uid="{E5DA0384-D0F9-413C-BFC7-85DBB7A7CB77}" name="Ödendi"/>
    <tableColumn id="7" xr3:uid="{3939B255-93B6-435D-899F-D1663F24F766}" name="Oran TL"/>
    <tableColumn id="8" xr3:uid="{7FC66894-8A42-4AE6-8347-09C5A9F1967F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B8" sqref="B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-987.27999999999986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89000</v>
      </c>
      <c r="E11" s="4">
        <f t="shared" si="0"/>
        <v>7000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-2510.63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-5725.95</v>
      </c>
      <c r="D14" s="4">
        <f>C14</f>
        <v>-5725.95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619586.56909485464</v>
      </c>
      <c r="D16" s="6">
        <f>SUM(D8:D14)</f>
        <v>507586.57</v>
      </c>
      <c r="E16" s="6">
        <f>SUM(E8:E14)</f>
        <v>111999.99909485455</v>
      </c>
      <c r="F16" s="6">
        <f>SUM(F8:F14)</f>
        <v>-9422.02</v>
      </c>
    </row>
    <row r="18" spans="4:4">
      <c r="D18" s="104"/>
    </row>
    <row r="22" spans="4:4">
      <c r="D22" s="106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78E-2956-4964-9AD6-7F9D21C896C5}">
  <dimension ref="A2:K41"/>
  <sheetViews>
    <sheetView topLeftCell="E4" zoomScale="145" zoomScaleNormal="145" workbookViewId="0">
      <selection activeCell="G17" sqref="G17"/>
    </sheetView>
  </sheetViews>
  <sheetFormatPr defaultRowHeight="12.75"/>
  <cols>
    <col min="2" max="2" width="11.28515625" customWidth="1"/>
    <col min="4" max="4" width="11.28515625" customWidth="1"/>
    <col min="5" max="5" width="12.28515625" customWidth="1"/>
    <col min="6" max="6" width="13" customWidth="1"/>
    <col min="8" max="8" width="11.140625" bestFit="1" customWidth="1"/>
    <col min="9" max="9" width="15.140625" customWidth="1"/>
  </cols>
  <sheetData>
    <row r="2" spans="1:11">
      <c r="C2" s="107" t="s">
        <v>321</v>
      </c>
    </row>
    <row r="3" spans="1:11">
      <c r="D3" s="108"/>
      <c r="E3" s="108"/>
      <c r="I3" s="109"/>
    </row>
    <row r="4" spans="1:11">
      <c r="E4" s="108"/>
      <c r="I4" s="109"/>
    </row>
    <row r="5" spans="1:11" ht="15.75">
      <c r="C5" s="110" t="s">
        <v>322</v>
      </c>
      <c r="E5" s="111">
        <v>0.23519999999999999</v>
      </c>
      <c r="F5" s="111">
        <f>1-E5</f>
        <v>0.76480000000000004</v>
      </c>
      <c r="I5" s="109"/>
    </row>
    <row r="6" spans="1:11">
      <c r="B6" t="s">
        <v>24</v>
      </c>
      <c r="C6" t="s">
        <v>25</v>
      </c>
      <c r="D6" s="2" t="s">
        <v>323</v>
      </c>
      <c r="E6" s="112" t="s">
        <v>324</v>
      </c>
      <c r="F6" s="2" t="s">
        <v>325</v>
      </c>
      <c r="G6" s="113" t="s">
        <v>326</v>
      </c>
      <c r="H6" s="2" t="s">
        <v>327</v>
      </c>
      <c r="I6" s="114" t="s">
        <v>259</v>
      </c>
    </row>
    <row r="7" spans="1:11">
      <c r="K7" s="115"/>
    </row>
    <row r="8" spans="1:11" ht="15.75">
      <c r="B8" s="116">
        <v>45290</v>
      </c>
      <c r="C8" t="s">
        <v>328</v>
      </c>
      <c r="D8">
        <v>-5725.95</v>
      </c>
      <c r="E8" s="117">
        <f t="shared" ref="E8:E25" si="0">IF(G8=1,$D8,0)</f>
        <v>-5725.95</v>
      </c>
      <c r="F8" s="118">
        <f t="shared" ref="F8:F25" si="1">IF(G8=0,D8*$E$5*-1,0)</f>
        <v>0</v>
      </c>
      <c r="G8" s="113">
        <v>1</v>
      </c>
      <c r="H8" s="117">
        <f t="shared" ref="H8:H25" si="2">IF(G8=1,D8*$E$5*-1,0)</f>
        <v>1346.74344</v>
      </c>
      <c r="I8" s="119">
        <f t="shared" ref="I8:I25" si="3">I9+H8</f>
        <v>-121030.76126399997</v>
      </c>
      <c r="K8" s="115"/>
    </row>
    <row r="9" spans="1:11">
      <c r="A9">
        <v>0</v>
      </c>
      <c r="B9" s="120">
        <v>45290</v>
      </c>
      <c r="C9" s="121" t="s">
        <v>329</v>
      </c>
      <c r="D9" s="122">
        <v>135000</v>
      </c>
      <c r="E9" s="117">
        <f t="shared" si="0"/>
        <v>135000</v>
      </c>
      <c r="F9" s="118">
        <f t="shared" si="1"/>
        <v>0</v>
      </c>
      <c r="G9" s="113">
        <v>1</v>
      </c>
      <c r="H9" s="117">
        <f t="shared" si="2"/>
        <v>-31752</v>
      </c>
      <c r="I9" s="109">
        <f t="shared" si="3"/>
        <v>-122377.50470399998</v>
      </c>
    </row>
    <row r="10" spans="1:11">
      <c r="B10" s="123">
        <v>45260</v>
      </c>
      <c r="C10" s="124" t="s">
        <v>330</v>
      </c>
      <c r="D10" s="125"/>
      <c r="E10" s="126">
        <f t="shared" si="0"/>
        <v>0</v>
      </c>
      <c r="F10" s="127">
        <f t="shared" si="1"/>
        <v>0</v>
      </c>
      <c r="G10" s="128">
        <v>0</v>
      </c>
      <c r="H10" s="126">
        <f t="shared" si="2"/>
        <v>0</v>
      </c>
      <c r="I10" s="125">
        <f t="shared" si="3"/>
        <v>-90625.504703999977</v>
      </c>
    </row>
    <row r="11" spans="1:11">
      <c r="A11">
        <v>0</v>
      </c>
      <c r="B11" s="120">
        <v>45236</v>
      </c>
      <c r="C11" s="121" t="s">
        <v>331</v>
      </c>
      <c r="D11" s="122">
        <v>15887.06</v>
      </c>
      <c r="E11" s="117">
        <f t="shared" si="0"/>
        <v>15887.06</v>
      </c>
      <c r="F11" s="118">
        <f t="shared" si="1"/>
        <v>0</v>
      </c>
      <c r="G11" s="113">
        <v>1</v>
      </c>
      <c r="H11" s="117">
        <f t="shared" si="2"/>
        <v>-3736.6365119999996</v>
      </c>
      <c r="I11" s="109">
        <f t="shared" si="3"/>
        <v>-90625.504703999977</v>
      </c>
    </row>
    <row r="12" spans="1:11">
      <c r="A12">
        <v>0</v>
      </c>
      <c r="B12" s="120">
        <v>45195</v>
      </c>
      <c r="C12" s="121" t="s">
        <v>332</v>
      </c>
      <c r="D12" s="122">
        <v>84000</v>
      </c>
      <c r="E12" s="117">
        <f t="shared" si="0"/>
        <v>84000</v>
      </c>
      <c r="F12" s="118">
        <f t="shared" si="1"/>
        <v>0</v>
      </c>
      <c r="G12" s="113">
        <v>1</v>
      </c>
      <c r="H12" s="117">
        <f t="shared" si="2"/>
        <v>-19756.8</v>
      </c>
      <c r="I12" s="109">
        <f t="shared" si="3"/>
        <v>-86888.86819199998</v>
      </c>
      <c r="K12" t="s">
        <v>352</v>
      </c>
    </row>
    <row r="13" spans="1:11">
      <c r="A13">
        <v>0</v>
      </c>
      <c r="B13" s="120">
        <v>45229</v>
      </c>
      <c r="C13" s="121" t="s">
        <v>333</v>
      </c>
      <c r="D13" s="122">
        <v>10000</v>
      </c>
      <c r="E13" s="117">
        <f t="shared" si="0"/>
        <v>10000</v>
      </c>
      <c r="F13" s="118">
        <f t="shared" si="1"/>
        <v>0</v>
      </c>
      <c r="G13" s="113">
        <v>1</v>
      </c>
      <c r="H13" s="117">
        <f t="shared" si="2"/>
        <v>-2352</v>
      </c>
      <c r="I13" s="109">
        <f t="shared" si="3"/>
        <v>-67132.068191999977</v>
      </c>
    </row>
    <row r="14" spans="1:11">
      <c r="A14">
        <v>0</v>
      </c>
      <c r="B14" s="120">
        <v>45194</v>
      </c>
      <c r="C14" s="121" t="s">
        <v>333</v>
      </c>
      <c r="D14" s="122">
        <v>3000</v>
      </c>
      <c r="E14" s="117">
        <f t="shared" si="0"/>
        <v>3000</v>
      </c>
      <c r="F14" s="118">
        <f t="shared" si="1"/>
        <v>0</v>
      </c>
      <c r="G14" s="113">
        <v>1</v>
      </c>
      <c r="H14" s="117">
        <f t="shared" si="2"/>
        <v>-705.6</v>
      </c>
      <c r="I14" s="109">
        <f t="shared" si="3"/>
        <v>-64780.068191999984</v>
      </c>
    </row>
    <row r="15" spans="1:11">
      <c r="A15">
        <v>0</v>
      </c>
      <c r="B15" s="120">
        <v>45192</v>
      </c>
      <c r="C15" s="121" t="s">
        <v>333</v>
      </c>
      <c r="D15" s="122">
        <v>83000</v>
      </c>
      <c r="E15" s="117">
        <f t="shared" si="0"/>
        <v>83000</v>
      </c>
      <c r="F15" s="118">
        <f t="shared" si="1"/>
        <v>0</v>
      </c>
      <c r="G15" s="113">
        <v>1</v>
      </c>
      <c r="H15" s="117">
        <f t="shared" si="2"/>
        <v>-19521.599999999999</v>
      </c>
      <c r="I15" s="109">
        <f t="shared" si="3"/>
        <v>-64074.468191999986</v>
      </c>
    </row>
    <row r="16" spans="1:11">
      <c r="B16" s="116">
        <v>45321</v>
      </c>
      <c r="C16" s="129" t="s">
        <v>334</v>
      </c>
      <c r="D16" s="130">
        <v>7000</v>
      </c>
      <c r="E16" s="117">
        <f t="shared" si="0"/>
        <v>7000</v>
      </c>
      <c r="F16" s="118">
        <f t="shared" si="1"/>
        <v>0</v>
      </c>
      <c r="G16" s="113">
        <v>1</v>
      </c>
      <c r="H16" s="117">
        <f t="shared" si="2"/>
        <v>-1646.3999999999999</v>
      </c>
      <c r="I16" s="109">
        <f t="shared" si="3"/>
        <v>-44552.868191999987</v>
      </c>
    </row>
    <row r="17" spans="1:10">
      <c r="A17">
        <v>0</v>
      </c>
      <c r="B17" s="120">
        <v>45290</v>
      </c>
      <c r="C17" s="121" t="s">
        <v>335</v>
      </c>
      <c r="D17" s="122">
        <v>6000</v>
      </c>
      <c r="E17" s="117">
        <f t="shared" si="0"/>
        <v>6000</v>
      </c>
      <c r="F17" s="118">
        <f t="shared" si="1"/>
        <v>0</v>
      </c>
      <c r="G17" s="113">
        <v>1</v>
      </c>
      <c r="H17" s="117">
        <f t="shared" si="2"/>
        <v>-1411.2</v>
      </c>
      <c r="I17" s="109">
        <f t="shared" si="3"/>
        <v>-42906.468191999986</v>
      </c>
    </row>
    <row r="18" spans="1:10">
      <c r="A18">
        <v>0</v>
      </c>
      <c r="B18" s="120">
        <v>45260</v>
      </c>
      <c r="C18" s="121" t="s">
        <v>336</v>
      </c>
      <c r="D18" s="122">
        <v>6000</v>
      </c>
      <c r="E18" s="117">
        <f t="shared" si="0"/>
        <v>6000</v>
      </c>
      <c r="F18" s="118">
        <f t="shared" si="1"/>
        <v>0</v>
      </c>
      <c r="G18" s="113">
        <v>1</v>
      </c>
      <c r="H18" s="117">
        <f t="shared" si="2"/>
        <v>-1411.2</v>
      </c>
      <c r="I18" s="109">
        <f t="shared" si="3"/>
        <v>-41495.268191999989</v>
      </c>
    </row>
    <row r="19" spans="1:10">
      <c r="A19">
        <v>0</v>
      </c>
      <c r="B19" s="120">
        <v>45229</v>
      </c>
      <c r="C19" s="121" t="s">
        <v>337</v>
      </c>
      <c r="D19" s="122">
        <v>6000</v>
      </c>
      <c r="E19" s="117">
        <f t="shared" si="0"/>
        <v>6000</v>
      </c>
      <c r="F19" s="118">
        <f t="shared" si="1"/>
        <v>0</v>
      </c>
      <c r="G19" s="113">
        <v>1</v>
      </c>
      <c r="H19" s="117">
        <f t="shared" si="2"/>
        <v>-1411.2</v>
      </c>
      <c r="I19" s="109">
        <f t="shared" si="3"/>
        <v>-40084.068191999992</v>
      </c>
    </row>
    <row r="20" spans="1:10">
      <c r="A20">
        <v>0</v>
      </c>
      <c r="B20" s="120">
        <v>45199</v>
      </c>
      <c r="C20" s="121" t="s">
        <v>334</v>
      </c>
      <c r="D20" s="122">
        <v>6000</v>
      </c>
      <c r="E20" s="117">
        <f t="shared" si="0"/>
        <v>6000</v>
      </c>
      <c r="F20" s="118">
        <f t="shared" si="1"/>
        <v>0</v>
      </c>
      <c r="G20" s="113">
        <v>1</v>
      </c>
      <c r="H20" s="117">
        <f t="shared" si="2"/>
        <v>-1411.2</v>
      </c>
      <c r="I20" s="109">
        <f t="shared" si="3"/>
        <v>-38672.868191999994</v>
      </c>
    </row>
    <row r="21" spans="1:10">
      <c r="A21">
        <v>0</v>
      </c>
      <c r="B21" s="120">
        <v>45171</v>
      </c>
      <c r="C21" s="121" t="s">
        <v>334</v>
      </c>
      <c r="D21" s="122">
        <v>65000</v>
      </c>
      <c r="E21" s="117">
        <f t="shared" si="0"/>
        <v>65000</v>
      </c>
      <c r="F21" s="118">
        <f t="shared" si="1"/>
        <v>0</v>
      </c>
      <c r="G21" s="113">
        <v>1</v>
      </c>
      <c r="H21" s="117">
        <f t="shared" si="2"/>
        <v>-15288</v>
      </c>
      <c r="I21" s="109">
        <f t="shared" si="3"/>
        <v>-37261.668191999997</v>
      </c>
    </row>
    <row r="22" spans="1:10">
      <c r="A22">
        <v>0</v>
      </c>
      <c r="B22" s="120">
        <v>45122</v>
      </c>
      <c r="C22" s="121" t="s">
        <v>338</v>
      </c>
      <c r="D22" s="122">
        <v>50000</v>
      </c>
      <c r="E22" s="117">
        <f t="shared" si="0"/>
        <v>50000</v>
      </c>
      <c r="F22" s="118">
        <f t="shared" si="1"/>
        <v>0</v>
      </c>
      <c r="G22" s="113">
        <v>1</v>
      </c>
      <c r="H22" s="117">
        <f t="shared" si="2"/>
        <v>-11760</v>
      </c>
      <c r="I22" s="109">
        <f t="shared" si="3"/>
        <v>-21973.668192000001</v>
      </c>
    </row>
    <row r="23" spans="1:10">
      <c r="A23">
        <v>0</v>
      </c>
      <c r="B23" s="121"/>
      <c r="C23" s="121" t="s">
        <v>339</v>
      </c>
      <c r="D23" s="122">
        <v>28080</v>
      </c>
      <c r="E23" s="117">
        <f t="shared" si="0"/>
        <v>28080</v>
      </c>
      <c r="F23" s="118">
        <f t="shared" si="1"/>
        <v>0</v>
      </c>
      <c r="G23" s="113">
        <v>1</v>
      </c>
      <c r="H23" s="117">
        <f t="shared" si="2"/>
        <v>-6604.4160000000002</v>
      </c>
      <c r="I23" s="109">
        <f t="shared" si="3"/>
        <v>-10213.668192000001</v>
      </c>
    </row>
    <row r="24" spans="1:10">
      <c r="A24">
        <v>0</v>
      </c>
      <c r="B24" s="121"/>
      <c r="C24" s="121" t="s">
        <v>340</v>
      </c>
      <c r="D24" s="122">
        <v>8425.4599999999991</v>
      </c>
      <c r="E24" s="117">
        <f t="shared" si="0"/>
        <v>8425.4599999999991</v>
      </c>
      <c r="F24" s="118">
        <f t="shared" si="1"/>
        <v>0</v>
      </c>
      <c r="G24" s="113">
        <v>1</v>
      </c>
      <c r="H24" s="117">
        <f t="shared" si="2"/>
        <v>-1981.6681919999996</v>
      </c>
      <c r="I24" s="109">
        <f t="shared" si="3"/>
        <v>-3609.2521919999999</v>
      </c>
    </row>
    <row r="25" spans="1:10">
      <c r="A25">
        <v>0</v>
      </c>
      <c r="B25" s="120">
        <v>44963</v>
      </c>
      <c r="C25" s="121" t="s">
        <v>341</v>
      </c>
      <c r="D25" s="122">
        <v>6920</v>
      </c>
      <c r="E25" s="117">
        <f t="shared" si="0"/>
        <v>6920</v>
      </c>
      <c r="F25" s="118">
        <f t="shared" si="1"/>
        <v>0</v>
      </c>
      <c r="G25" s="131">
        <v>1</v>
      </c>
      <c r="H25" s="117">
        <f t="shared" si="2"/>
        <v>-1627.5840000000001</v>
      </c>
      <c r="I25" s="109">
        <f t="shared" si="3"/>
        <v>-1627.5840000000001</v>
      </c>
    </row>
    <row r="27" spans="1:10">
      <c r="C27" t="s">
        <v>342</v>
      </c>
      <c r="D27" s="109">
        <f>SUBTOTAL(109,$D$7:$D$26)</f>
        <v>514586.57</v>
      </c>
      <c r="E27" s="109">
        <f>SUBTOTAL(109,$E$9:$E$26)</f>
        <v>520312.52</v>
      </c>
      <c r="F27" s="109">
        <f>SUM(F8:F25)</f>
        <v>0</v>
      </c>
      <c r="H27" s="109">
        <f>SUBTOTAL(109,$H$7:$H$26)</f>
        <v>-121030.76126399997</v>
      </c>
      <c r="I27" s="109"/>
    </row>
    <row r="28" spans="1:10">
      <c r="C28" t="s">
        <v>343</v>
      </c>
      <c r="D28" s="109"/>
      <c r="E28" s="109">
        <f>E8</f>
        <v>-5725.95</v>
      </c>
      <c r="F28" s="109"/>
      <c r="H28" s="109"/>
      <c r="I28" s="109"/>
    </row>
    <row r="29" spans="1:10">
      <c r="C29" t="s">
        <v>344</v>
      </c>
      <c r="D29" s="109"/>
      <c r="E29" s="109">
        <f>E28+E27</f>
        <v>514586.57</v>
      </c>
      <c r="F29" s="109"/>
      <c r="H29" s="109"/>
      <c r="I29" s="109"/>
    </row>
    <row r="30" spans="1:10">
      <c r="D30" s="109"/>
      <c r="E30" s="109"/>
      <c r="F30" s="109"/>
      <c r="H30" s="109"/>
      <c r="I30" s="109"/>
    </row>
    <row r="31" spans="1:10">
      <c r="D31" s="117" t="s">
        <v>264</v>
      </c>
      <c r="E31" s="109" t="s">
        <v>345</v>
      </c>
      <c r="F31" s="109" t="s">
        <v>346</v>
      </c>
      <c r="H31" s="132"/>
      <c r="I31" s="132"/>
      <c r="J31" s="133"/>
    </row>
    <row r="32" spans="1:10" ht="15.75">
      <c r="C32" t="s">
        <v>262</v>
      </c>
      <c r="D32" s="134">
        <v>1</v>
      </c>
      <c r="E32" s="135">
        <f>1-F32</f>
        <v>0.76480000000000004</v>
      </c>
      <c r="F32" s="135">
        <f>E5</f>
        <v>0.23519999999999999</v>
      </c>
      <c r="I32" s="109"/>
    </row>
    <row r="33" spans="3:11">
      <c r="C33" t="s">
        <v>347</v>
      </c>
      <c r="D33" s="136">
        <f>$D$27*D32</f>
        <v>514586.57</v>
      </c>
      <c r="E33" s="137">
        <f>$D$27*E32</f>
        <v>393555.80873600004</v>
      </c>
      <c r="F33" s="137">
        <f>$D$27*F32</f>
        <v>121030.761264</v>
      </c>
      <c r="I33" s="109"/>
    </row>
    <row r="34" spans="3:11">
      <c r="C34" t="s">
        <v>263</v>
      </c>
      <c r="D34" s="117">
        <f>E34+F34</f>
        <v>514586.56999999989</v>
      </c>
      <c r="E34" s="109">
        <f>F34/F32*E32</f>
        <v>393555.80873599992</v>
      </c>
      <c r="F34" s="109">
        <f>$H$27*-1</f>
        <v>121030.76126399997</v>
      </c>
      <c r="H34" s="138"/>
      <c r="I34" s="109"/>
      <c r="K34" s="109"/>
    </row>
    <row r="35" spans="3:11">
      <c r="C35" t="s">
        <v>348</v>
      </c>
      <c r="D35" s="117">
        <f>D33-D34</f>
        <v>0</v>
      </c>
      <c r="E35" s="109">
        <f>E33-E34</f>
        <v>0</v>
      </c>
      <c r="F35" s="109">
        <f>F33-F34</f>
        <v>0</v>
      </c>
      <c r="H35" s="109"/>
      <c r="I35" s="109"/>
      <c r="K35" s="109"/>
    </row>
    <row r="36" spans="3:11" ht="13.5" thickBot="1">
      <c r="D36" s="139"/>
      <c r="E36" s="139"/>
      <c r="F36" s="139"/>
      <c r="H36" s="109"/>
      <c r="I36" s="109"/>
      <c r="K36" s="109"/>
    </row>
    <row r="37" spans="3:11">
      <c r="I37" s="109"/>
      <c r="K37" s="109"/>
    </row>
    <row r="38" spans="3:11">
      <c r="D38" s="5" t="s">
        <v>349</v>
      </c>
      <c r="E38" s="5" t="s">
        <v>350</v>
      </c>
      <c r="F38" s="5" t="s">
        <v>351</v>
      </c>
      <c r="H38" s="109"/>
      <c r="I38" s="109"/>
      <c r="K38" s="109"/>
    </row>
    <row r="39" spans="3:11">
      <c r="C39" t="s">
        <v>261</v>
      </c>
      <c r="D39" s="109">
        <f>F34</f>
        <v>121030.76126399997</v>
      </c>
      <c r="E39" s="140">
        <v>2.5000000000000001E-2</v>
      </c>
      <c r="F39" s="109">
        <f>D39*E39</f>
        <v>3025.7690315999994</v>
      </c>
      <c r="I39" s="109"/>
      <c r="K39" s="109"/>
    </row>
    <row r="40" spans="3:11">
      <c r="C40" s="109" t="s">
        <v>260</v>
      </c>
      <c r="D40" s="109">
        <f>E34</f>
        <v>393555.80873599992</v>
      </c>
      <c r="E40" s="52">
        <v>2.5000000000000001E-2</v>
      </c>
      <c r="F40" s="109">
        <f>D40*E40</f>
        <v>9838.8952183999991</v>
      </c>
      <c r="I40" s="109"/>
    </row>
    <row r="41" spans="3:11">
      <c r="F41" s="109"/>
      <c r="H41" s="109"/>
      <c r="I41" s="10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103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273</v>
      </c>
      <c r="C23" s="23"/>
      <c r="D23" s="23" t="s">
        <v>278</v>
      </c>
      <c r="E23" s="37" t="s">
        <v>37</v>
      </c>
      <c r="F23" s="38"/>
      <c r="G23" s="38" t="s">
        <v>286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281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274</v>
      </c>
      <c r="B33" t="s">
        <v>279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275</v>
      </c>
      <c r="B34" t="s">
        <v>280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276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277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102" t="s">
        <v>270</v>
      </c>
      <c r="B40" s="46" t="s">
        <v>178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300</v>
      </c>
      <c r="C41" s="8"/>
      <c r="D41" s="8"/>
      <c r="E41"/>
      <c r="F41">
        <v>500</v>
      </c>
    </row>
    <row r="42" spans="1:8">
      <c r="B42" t="s">
        <v>301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272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271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abSelected="1" topLeftCell="A12" zoomScale="145" zoomScaleNormal="145" workbookViewId="0">
      <selection activeCell="D37" sqref="D37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-987.27999999999986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290</v>
      </c>
      <c r="D11" s="28"/>
      <c r="E11" s="29"/>
      <c r="F11" s="27">
        <f t="shared" si="0"/>
        <v>0</v>
      </c>
      <c r="G11" s="26"/>
    </row>
    <row r="12" spans="1:8">
      <c r="B12" t="s">
        <v>289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287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1551.23</v>
      </c>
      <c r="E35" s="35">
        <v>917.93</v>
      </c>
      <c r="F35" s="35">
        <f t="shared" si="1"/>
        <v>-105.76999999999987</v>
      </c>
      <c r="G35" s="3"/>
    </row>
    <row r="36" spans="1:8">
      <c r="A36" s="36"/>
      <c r="B36" s="23" t="s">
        <v>45</v>
      </c>
      <c r="C36" s="23">
        <v>30</v>
      </c>
      <c r="D36" s="37">
        <v>418.21</v>
      </c>
      <c r="E36" s="38">
        <v>1299.72</v>
      </c>
      <c r="F36" s="39">
        <f t="shared" si="1"/>
        <v>-987.27999999999986</v>
      </c>
      <c r="G36" s="3"/>
    </row>
    <row r="37" spans="1:8">
      <c r="A37" s="40">
        <v>45291</v>
      </c>
      <c r="B37" s="41" t="s">
        <v>38</v>
      </c>
      <c r="C37" s="42">
        <f>SUM(C25:C36)</f>
        <v>290</v>
      </c>
      <c r="D37" s="43"/>
      <c r="E37" s="44"/>
      <c r="F37" s="45">
        <f>D37-E37+F36</f>
        <v>-987.27999999999986</v>
      </c>
    </row>
    <row r="38" spans="1:8">
      <c r="A38" s="30"/>
      <c r="D38" s="34"/>
      <c r="E38" s="34"/>
      <c r="F38" s="34" t="s">
        <v>304</v>
      </c>
    </row>
    <row r="39" spans="1:8">
      <c r="D39" s="3"/>
      <c r="F39" s="3"/>
    </row>
    <row r="40" spans="1:8">
      <c r="A40" s="102" t="s">
        <v>269</v>
      </c>
      <c r="B40" s="46" t="s">
        <v>178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291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9" zoomScale="160" zoomScaleNormal="160" workbookViewId="0">
      <selection activeCell="D13" sqref="D1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305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288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102" t="s">
        <v>268</v>
      </c>
      <c r="B39" s="46" t="s">
        <v>178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282</v>
      </c>
      <c r="D45"/>
    </row>
    <row r="46" spans="1:6">
      <c r="A46" s="60">
        <v>45214</v>
      </c>
      <c r="B46" t="s">
        <v>283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B15" zoomScale="145" zoomScaleNormal="145" workbookViewId="0">
      <selection activeCell="F36" sqref="F36"/>
    </sheetView>
  </sheetViews>
  <sheetFormatPr defaultRowHeight="12.75"/>
  <cols>
    <col min="1" max="1" width="13" style="7" customWidth="1"/>
    <col min="2" max="2" width="32" style="3" customWidth="1"/>
    <col min="3" max="3" width="7.285156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 s="106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 s="106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154</v>
      </c>
      <c r="C14" s="106">
        <v>45294</v>
      </c>
      <c r="D14" s="31"/>
      <c r="E14" s="32">
        <v>6000</v>
      </c>
      <c r="F14" s="27">
        <f t="shared" si="0"/>
        <v>7000</v>
      </c>
    </row>
    <row r="15" spans="1:6">
      <c r="A15" s="7">
        <v>44956</v>
      </c>
      <c r="B15" t="s">
        <v>155</v>
      </c>
      <c r="C15" s="106">
        <v>45322</v>
      </c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285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120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102" t="s">
        <v>267</v>
      </c>
      <c r="B40" s="46" t="s">
        <v>178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C22" zoomScale="220" zoomScaleNormal="220" workbookViewId="0">
      <selection activeCell="E35" sqref="E35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3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306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307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308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310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309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311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312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313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314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275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276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277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284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>
        <v>30</v>
      </c>
      <c r="D36" s="37">
        <v>1048.55</v>
      </c>
      <c r="E36" s="38">
        <v>1174.3800000000001</v>
      </c>
      <c r="F36" s="39">
        <f t="shared" si="2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240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102" t="s">
        <v>266</v>
      </c>
      <c r="B40" s="46" t="s">
        <v>178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179</v>
      </c>
      <c r="C42"/>
      <c r="D42" s="68"/>
    </row>
    <row r="43" spans="1:12">
      <c r="A43" s="69">
        <v>45236</v>
      </c>
      <c r="B43" s="1" t="s">
        <v>180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181</v>
      </c>
      <c r="C45"/>
      <c r="D45" s="68"/>
    </row>
    <row r="46" spans="1:12">
      <c r="B46" t="s">
        <v>182</v>
      </c>
      <c r="C46"/>
      <c r="D46" s="68"/>
    </row>
    <row r="47" spans="1:12">
      <c r="B47" t="s">
        <v>183</v>
      </c>
      <c r="C47"/>
      <c r="D47" s="68"/>
    </row>
    <row r="48" spans="1:12">
      <c r="B48" s="3" t="s">
        <v>184</v>
      </c>
      <c r="C48"/>
      <c r="D48"/>
    </row>
    <row r="49" spans="1:9">
      <c r="B49" t="s">
        <v>185</v>
      </c>
      <c r="C49"/>
      <c r="D49"/>
    </row>
    <row r="50" spans="1:9">
      <c r="B50" s="3" t="s">
        <v>186</v>
      </c>
      <c r="C50"/>
      <c r="D50"/>
    </row>
    <row r="51" spans="1:9">
      <c r="C51"/>
      <c r="D51"/>
    </row>
    <row r="52" spans="1:9">
      <c r="B52"/>
      <c r="C52"/>
      <c r="D52" t="s">
        <v>187</v>
      </c>
      <c r="E52" s="3" t="s">
        <v>188</v>
      </c>
    </row>
    <row r="53" spans="1:9">
      <c r="A53" s="69">
        <v>45236</v>
      </c>
      <c r="B53" s="3" t="s">
        <v>189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190</v>
      </c>
      <c r="E56" s="72" t="s">
        <v>191</v>
      </c>
      <c r="F56" s="72" t="s">
        <v>192</v>
      </c>
    </row>
    <row r="57" spans="1:9" ht="25.5">
      <c r="B57" s="72" t="s">
        <v>193</v>
      </c>
      <c r="C57" s="3">
        <v>11.5</v>
      </c>
      <c r="D57" s="3">
        <v>138000</v>
      </c>
    </row>
    <row r="58" spans="1:9" ht="38.25">
      <c r="B58" s="73" t="s">
        <v>194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195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196</v>
      </c>
      <c r="F62" s="3">
        <f t="shared" ref="F62:F73" si="3">F61+D62-E62</f>
        <v>0</v>
      </c>
      <c r="I62" s="3"/>
    </row>
    <row r="63" spans="1:9">
      <c r="B63" t="s">
        <v>197</v>
      </c>
      <c r="C63"/>
      <c r="E63" s="3">
        <v>20.95</v>
      </c>
      <c r="F63" s="3">
        <f t="shared" si="3"/>
        <v>-20.95</v>
      </c>
      <c r="I63" s="3"/>
    </row>
    <row r="64" spans="1:9">
      <c r="B64" t="s">
        <v>198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199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200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201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202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203</v>
      </c>
      <c r="C76" s="78"/>
      <c r="D76" s="79"/>
      <c r="E76" s="80"/>
    </row>
    <row r="77" spans="1:10">
      <c r="A77" s="76"/>
      <c r="B77" s="81" t="s">
        <v>204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205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206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207</v>
      </c>
      <c r="C80"/>
      <c r="D80"/>
      <c r="E80" s="85">
        <f t="shared" si="4"/>
        <v>28080</v>
      </c>
    </row>
    <row r="81" spans="2:6">
      <c r="B81" s="87" t="s">
        <v>208</v>
      </c>
      <c r="C81"/>
      <c r="D81"/>
      <c r="E81" s="85">
        <f t="shared" si="4"/>
        <v>28080</v>
      </c>
      <c r="F81"/>
    </row>
    <row r="82" spans="2:6">
      <c r="B82" s="87" t="s">
        <v>209</v>
      </c>
      <c r="C82"/>
      <c r="D82"/>
      <c r="E82" s="85">
        <f t="shared" si="4"/>
        <v>28080</v>
      </c>
      <c r="F82" s="57"/>
    </row>
    <row r="83" spans="2:6">
      <c r="B83" s="88" t="s">
        <v>210</v>
      </c>
      <c r="C83"/>
      <c r="D83"/>
      <c r="E83" s="85">
        <f t="shared" si="4"/>
        <v>28080</v>
      </c>
      <c r="F83" s="57"/>
    </row>
    <row r="84" spans="2:6">
      <c r="B84" s="87" t="s">
        <v>211</v>
      </c>
      <c r="C84"/>
      <c r="D84"/>
      <c r="E84" s="85">
        <f t="shared" si="4"/>
        <v>28080</v>
      </c>
      <c r="F84" s="57"/>
    </row>
    <row r="85" spans="2:6">
      <c r="B85" s="84" t="s">
        <v>212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213</v>
      </c>
      <c r="C88"/>
      <c r="D88" s="3">
        <v>83000</v>
      </c>
      <c r="E88" s="85">
        <v>83000</v>
      </c>
    </row>
    <row r="89" spans="2:6">
      <c r="B89" s="87" t="s">
        <v>208</v>
      </c>
      <c r="C89"/>
      <c r="E89" s="85">
        <f t="shared" ref="E89:E95" si="5">E88-D89</f>
        <v>83000</v>
      </c>
      <c r="F89"/>
    </row>
    <row r="90" spans="2:6">
      <c r="B90" s="87" t="s">
        <v>209</v>
      </c>
      <c r="C90"/>
      <c r="E90" s="85">
        <f t="shared" si="5"/>
        <v>83000</v>
      </c>
      <c r="F90" s="57"/>
    </row>
    <row r="91" spans="2:6">
      <c r="B91" s="91" t="s">
        <v>214</v>
      </c>
      <c r="C91"/>
      <c r="E91" s="85">
        <f t="shared" si="5"/>
        <v>83000</v>
      </c>
      <c r="F91" s="57"/>
    </row>
    <row r="92" spans="2:6">
      <c r="B92" s="92" t="s">
        <v>211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215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216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217</v>
      </c>
      <c r="E97" s="57"/>
      <c r="F97" s="57"/>
    </row>
    <row r="98" spans="1:6">
      <c r="B98" t="s">
        <v>218</v>
      </c>
      <c r="C98"/>
      <c r="D98" s="3">
        <v>1252.54</v>
      </c>
      <c r="F98" s="57"/>
    </row>
    <row r="99" spans="1:6">
      <c r="B99" t="s">
        <v>219</v>
      </c>
      <c r="C99"/>
      <c r="D99" s="3">
        <v>375</v>
      </c>
      <c r="F99" s="57"/>
    </row>
    <row r="100" spans="1:6">
      <c r="B100" t="s">
        <v>220</v>
      </c>
      <c r="C100"/>
      <c r="D100" s="3">
        <v>1500</v>
      </c>
      <c r="F100" s="57"/>
    </row>
    <row r="101" spans="1:6">
      <c r="A101" s="69">
        <v>45015</v>
      </c>
      <c r="B101" t="s">
        <v>221</v>
      </c>
      <c r="C101"/>
      <c r="D101" s="3">
        <v>1447</v>
      </c>
      <c r="F101" s="57"/>
    </row>
    <row r="102" spans="1:6">
      <c r="B102" t="s">
        <v>222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223</v>
      </c>
      <c r="E105" s="3" t="s">
        <v>224</v>
      </c>
    </row>
    <row r="106" spans="1:6">
      <c r="B106" t="s">
        <v>225</v>
      </c>
      <c r="C106"/>
      <c r="D106" s="3">
        <v>36000</v>
      </c>
    </row>
    <row r="107" spans="1:6">
      <c r="B107" t="s">
        <v>226</v>
      </c>
      <c r="C107"/>
      <c r="E107" s="57">
        <v>28000</v>
      </c>
    </row>
    <row r="108" spans="1:6">
      <c r="A108" s="76"/>
      <c r="B108" t="s">
        <v>227</v>
      </c>
      <c r="C108"/>
      <c r="E108" s="57">
        <v>4000</v>
      </c>
      <c r="F108"/>
    </row>
    <row r="109" spans="1:6">
      <c r="A109" s="76"/>
      <c r="B109" t="s">
        <v>228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CE6-0D54-443A-AAB2-0B9FD02F7EE3}">
  <dimension ref="B4:I24"/>
  <sheetViews>
    <sheetView topLeftCell="A8" zoomScale="175" zoomScaleNormal="175" workbookViewId="0">
      <selection activeCell="C16" sqref="C16"/>
    </sheetView>
  </sheetViews>
  <sheetFormatPr defaultRowHeight="12.75"/>
  <cols>
    <col min="1" max="1" width="3" customWidth="1"/>
    <col min="2" max="2" width="10.42578125" bestFit="1" customWidth="1"/>
    <col min="3" max="3" width="31.42578125" bestFit="1" customWidth="1"/>
    <col min="4" max="4" width="5.140625" bestFit="1" customWidth="1"/>
    <col min="5" max="6" width="9.42578125" bestFit="1" customWidth="1"/>
    <col min="7" max="7" width="10" bestFit="1" customWidth="1"/>
  </cols>
  <sheetData>
    <row r="4" spans="2:9">
      <c r="C4" t="s">
        <v>320</v>
      </c>
    </row>
    <row r="5" spans="2:9">
      <c r="C5" t="s">
        <v>318</v>
      </c>
      <c r="E5" s="3">
        <v>36000</v>
      </c>
      <c r="F5" s="3"/>
      <c r="G5" s="3">
        <f>H4+E5-F5</f>
        <v>36000</v>
      </c>
    </row>
    <row r="6" spans="2:9">
      <c r="B6" s="60">
        <v>44651</v>
      </c>
      <c r="C6" t="s">
        <v>319</v>
      </c>
      <c r="E6" s="3"/>
      <c r="F6">
        <v>28000</v>
      </c>
      <c r="G6" s="3">
        <f t="shared" ref="G6:G11" si="0">G5+E6-F6</f>
        <v>8000</v>
      </c>
    </row>
    <row r="7" spans="2:9">
      <c r="B7" s="60">
        <v>44681</v>
      </c>
      <c r="C7" t="s">
        <v>315</v>
      </c>
      <c r="E7" s="3"/>
      <c r="F7">
        <v>4000</v>
      </c>
      <c r="G7" s="3">
        <f t="shared" si="0"/>
        <v>4000</v>
      </c>
    </row>
    <row r="8" spans="2:9">
      <c r="B8" s="60">
        <v>44711</v>
      </c>
      <c r="C8" t="s">
        <v>316</v>
      </c>
      <c r="E8" s="3"/>
      <c r="F8">
        <v>4000</v>
      </c>
      <c r="G8" s="3">
        <f t="shared" si="0"/>
        <v>0</v>
      </c>
    </row>
    <row r="9" spans="2:9">
      <c r="B9" s="60">
        <v>44742</v>
      </c>
      <c r="C9" t="s">
        <v>317</v>
      </c>
      <c r="E9" s="3"/>
      <c r="G9" s="3">
        <f t="shared" si="0"/>
        <v>0</v>
      </c>
    </row>
    <row r="10" spans="2:9">
      <c r="B10" s="60">
        <v>44772</v>
      </c>
      <c r="C10" t="s">
        <v>317</v>
      </c>
      <c r="E10" s="3"/>
      <c r="G10" s="3">
        <f t="shared" si="0"/>
        <v>0</v>
      </c>
    </row>
    <row r="11" spans="2:9">
      <c r="B11" s="60">
        <v>44803</v>
      </c>
      <c r="C11" t="s">
        <v>317</v>
      </c>
      <c r="E11" s="3"/>
      <c r="G11" s="3">
        <f t="shared" si="0"/>
        <v>0</v>
      </c>
    </row>
    <row r="12" spans="2:9">
      <c r="I12" s="3"/>
    </row>
    <row r="13" spans="2:9">
      <c r="B13" s="60">
        <v>44957</v>
      </c>
      <c r="C13" t="s">
        <v>306</v>
      </c>
      <c r="D13">
        <v>6.65</v>
      </c>
      <c r="E13" s="66">
        <v>6920</v>
      </c>
      <c r="F13" s="29">
        <v>6920</v>
      </c>
      <c r="G13" s="27">
        <f>E13-F13</f>
        <v>0</v>
      </c>
    </row>
    <row r="14" spans="2:9">
      <c r="C14" t="s">
        <v>307</v>
      </c>
      <c r="D14">
        <v>3.15</v>
      </c>
      <c r="E14" s="66">
        <f t="shared" ref="E14:E24" si="1">E13+(E13*D13/100)</f>
        <v>7380.18</v>
      </c>
      <c r="F14" s="29"/>
      <c r="G14" s="27">
        <f t="shared" ref="G14:G24" si="2">E14-F14+G13</f>
        <v>7380.18</v>
      </c>
    </row>
    <row r="15" spans="2:9">
      <c r="C15" t="s">
        <v>308</v>
      </c>
      <c r="D15">
        <v>2.29</v>
      </c>
      <c r="E15" s="66">
        <f t="shared" si="1"/>
        <v>7612.6556700000001</v>
      </c>
      <c r="F15" s="29"/>
      <c r="G15" s="27">
        <f t="shared" si="2"/>
        <v>14992.83567</v>
      </c>
    </row>
    <row r="16" spans="2:9">
      <c r="C16" t="s">
        <v>310</v>
      </c>
      <c r="D16">
        <v>2.39</v>
      </c>
      <c r="E16" s="66">
        <f t="shared" si="1"/>
        <v>7786.9854848430004</v>
      </c>
      <c r="F16" s="29">
        <v>8425.4599999999991</v>
      </c>
      <c r="G16" s="27">
        <f t="shared" si="2"/>
        <v>14354.361154843002</v>
      </c>
    </row>
    <row r="17" spans="3:7">
      <c r="C17" t="s">
        <v>309</v>
      </c>
      <c r="D17">
        <v>5.32</v>
      </c>
      <c r="E17" s="66">
        <f t="shared" si="1"/>
        <v>7973.0944379307484</v>
      </c>
      <c r="F17" s="29">
        <v>28080</v>
      </c>
      <c r="G17" s="27">
        <f t="shared" si="2"/>
        <v>-5752.5444072262508</v>
      </c>
    </row>
    <row r="18" spans="3:7">
      <c r="C18" t="s">
        <v>311</v>
      </c>
      <c r="D18">
        <v>3.92</v>
      </c>
      <c r="E18" s="66">
        <f t="shared" si="1"/>
        <v>8397.2630620286636</v>
      </c>
      <c r="F18" s="32"/>
      <c r="G18" s="27">
        <f t="shared" si="2"/>
        <v>2644.7186548024129</v>
      </c>
    </row>
    <row r="19" spans="3:7">
      <c r="C19" t="s">
        <v>312</v>
      </c>
      <c r="D19">
        <v>9.49</v>
      </c>
      <c r="E19" s="66">
        <f t="shared" si="1"/>
        <v>8726.4357740601881</v>
      </c>
      <c r="F19" s="32">
        <v>50000</v>
      </c>
      <c r="G19" s="27">
        <f t="shared" si="2"/>
        <v>-38628.845571137404</v>
      </c>
    </row>
    <row r="20" spans="3:7">
      <c r="C20" t="s">
        <v>313</v>
      </c>
      <c r="D20">
        <v>9.09</v>
      </c>
      <c r="E20" s="66">
        <f t="shared" si="1"/>
        <v>9554.5745290185005</v>
      </c>
      <c r="F20" s="32"/>
      <c r="G20" s="27">
        <f t="shared" si="2"/>
        <v>-29074.271042118904</v>
      </c>
    </row>
    <row r="21" spans="3:7">
      <c r="C21" t="s">
        <v>314</v>
      </c>
      <c r="D21">
        <v>5.37</v>
      </c>
      <c r="E21" s="66">
        <f t="shared" si="1"/>
        <v>10423.085353706283</v>
      </c>
      <c r="F21" s="32"/>
      <c r="G21" s="27">
        <f t="shared" si="2"/>
        <v>-18651.185688412621</v>
      </c>
    </row>
    <row r="22" spans="3:7">
      <c r="C22" t="s">
        <v>275</v>
      </c>
      <c r="D22">
        <v>4.75</v>
      </c>
      <c r="E22" s="66">
        <f t="shared" si="1"/>
        <v>10982.805037200311</v>
      </c>
      <c r="F22" s="32"/>
      <c r="G22" s="27">
        <f t="shared" si="2"/>
        <v>-7668.3806512123101</v>
      </c>
    </row>
    <row r="23" spans="3:7">
      <c r="C23" t="s">
        <v>276</v>
      </c>
      <c r="D23">
        <v>4.75</v>
      </c>
      <c r="E23" s="66">
        <f t="shared" si="1"/>
        <v>11504.488276467326</v>
      </c>
      <c r="F23" s="32">
        <v>15887.06</v>
      </c>
      <c r="G23" s="27">
        <f t="shared" si="2"/>
        <v>-12050.952374744984</v>
      </c>
    </row>
    <row r="24" spans="3:7">
      <c r="C24" t="s">
        <v>277</v>
      </c>
      <c r="D24">
        <v>4.75</v>
      </c>
      <c r="E24" s="66">
        <f t="shared" si="1"/>
        <v>12050.951469599524</v>
      </c>
      <c r="F24" s="32"/>
      <c r="G24" s="33">
        <f t="shared" si="2"/>
        <v>-9.0514545991027262E-4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5" zoomScale="145" zoomScaleNormal="145" workbookViewId="0">
      <selection activeCell="D37" sqref="D37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229</v>
      </c>
      <c r="C1" s="8"/>
      <c r="D1" s="51"/>
      <c r="E1" s="3"/>
      <c r="F1" s="97" t="s">
        <v>230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105" t="s">
        <v>294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294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231</v>
      </c>
      <c r="C12">
        <v>10000</v>
      </c>
      <c r="D12" s="28"/>
      <c r="E12" s="29"/>
      <c r="F12" s="27">
        <f t="shared" si="0"/>
        <v>10000</v>
      </c>
    </row>
    <row r="13" spans="1:6">
      <c r="A13" s="106">
        <v>45244</v>
      </c>
      <c r="B13" t="s">
        <v>295</v>
      </c>
      <c r="D13" s="28"/>
      <c r="E13" s="29"/>
      <c r="F13" s="27">
        <f t="shared" si="0"/>
        <v>10000</v>
      </c>
    </row>
    <row r="14" spans="1:6">
      <c r="A14" s="30"/>
      <c r="B14" t="s">
        <v>296</v>
      </c>
      <c r="D14" s="31"/>
      <c r="E14" s="32"/>
      <c r="F14" s="27">
        <f t="shared" si="0"/>
        <v>10000</v>
      </c>
    </row>
    <row r="15" spans="1:6">
      <c r="A15" s="30"/>
      <c r="B15" t="s">
        <v>297</v>
      </c>
      <c r="D15" s="31"/>
      <c r="E15" s="32"/>
      <c r="F15" s="27">
        <f t="shared" si="0"/>
        <v>10000</v>
      </c>
    </row>
    <row r="16" spans="1:6">
      <c r="A16" s="30"/>
      <c r="B16" t="s">
        <v>298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299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292</v>
      </c>
      <c r="D18" s="31"/>
      <c r="E18" s="32"/>
      <c r="F18" s="27">
        <f t="shared" si="0"/>
        <v>0</v>
      </c>
    </row>
    <row r="19" spans="1:7">
      <c r="A19" s="30"/>
      <c r="B19" t="s">
        <v>293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287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>
        <v>40</v>
      </c>
      <c r="D36" s="37">
        <v>447.82</v>
      </c>
      <c r="E36" s="38">
        <v>447.82</v>
      </c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360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102" t="s">
        <v>265</v>
      </c>
      <c r="B40" s="46" t="s">
        <v>178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232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233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234</v>
      </c>
      <c r="E45" s="3"/>
      <c r="F45" s="3"/>
    </row>
    <row r="46" spans="1:7">
      <c r="B46" s="1" t="s">
        <v>235</v>
      </c>
      <c r="E46" s="3"/>
      <c r="F46" s="3"/>
    </row>
    <row r="47" spans="1:7">
      <c r="B47" s="1" t="s">
        <v>236</v>
      </c>
      <c r="E47" s="3"/>
      <c r="F47" s="3"/>
    </row>
    <row r="48" spans="1:7">
      <c r="B48" s="1" t="s">
        <v>237</v>
      </c>
      <c r="E48" s="3"/>
      <c r="F48" s="3"/>
    </row>
    <row r="49" spans="1:6">
      <c r="B49" s="1" t="s">
        <v>238</v>
      </c>
      <c r="E49" s="3"/>
      <c r="F49" s="3"/>
    </row>
    <row r="50" spans="1:6">
      <c r="B50" s="1" t="s">
        <v>239</v>
      </c>
      <c r="E50" s="3"/>
      <c r="F50" s="3"/>
    </row>
    <row r="51" spans="1:6">
      <c r="B51" s="1" t="s">
        <v>240</v>
      </c>
      <c r="E51" s="3"/>
      <c r="F51" s="3"/>
    </row>
    <row r="52" spans="1:6">
      <c r="B52" s="1" t="s">
        <v>241</v>
      </c>
      <c r="E52" s="3"/>
      <c r="F52" s="3"/>
    </row>
    <row r="56" spans="1:6">
      <c r="B56" t="s">
        <v>242</v>
      </c>
      <c r="C56" s="3"/>
      <c r="D56" s="3"/>
      <c r="E56" s="3"/>
    </row>
    <row r="57" spans="1:6">
      <c r="B57" t="s">
        <v>243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244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245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246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247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248</v>
      </c>
      <c r="C64" s="3">
        <v>400</v>
      </c>
      <c r="E64" s="3">
        <f t="shared" si="2"/>
        <v>4400</v>
      </c>
    </row>
    <row r="65" spans="1:5">
      <c r="A65" s="60"/>
      <c r="B65" t="s">
        <v>249</v>
      </c>
      <c r="C65" s="3"/>
      <c r="D65" s="3"/>
      <c r="E65" s="3">
        <f t="shared" si="2"/>
        <v>4400</v>
      </c>
    </row>
    <row r="66" spans="1:5">
      <c r="A66" s="60"/>
      <c r="B66" t="s">
        <v>250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251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251</v>
      </c>
      <c r="D69">
        <v>2400</v>
      </c>
      <c r="E69" s="3">
        <f t="shared" si="2"/>
        <v>-400</v>
      </c>
    </row>
    <row r="70" spans="1:5">
      <c r="B70" s="1" t="s">
        <v>252</v>
      </c>
      <c r="D70">
        <v>-342.4</v>
      </c>
      <c r="E70" s="3">
        <f t="shared" si="2"/>
        <v>-57.600000000000023</v>
      </c>
    </row>
    <row r="71" spans="1:5">
      <c r="B71" s="1" t="s">
        <v>253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opLeftCell="C1" zoomScale="160" zoomScaleNormal="160" workbookViewId="0">
      <selection activeCell="F18" sqref="F18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 ht="18">
      <c r="A2" s="141">
        <v>2023</v>
      </c>
      <c r="B2" s="1" t="s">
        <v>303</v>
      </c>
      <c r="D2" s="3" t="s">
        <v>254</v>
      </c>
      <c r="F2" s="57">
        <f>SUM(F6:F56)</f>
        <v>5725.95</v>
      </c>
      <c r="G2" s="57">
        <f>F2</f>
        <v>5725.95</v>
      </c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353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364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354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355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356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255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256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357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358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359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360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361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257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258</v>
      </c>
      <c r="C19"/>
      <c r="D19"/>
      <c r="F19" s="3">
        <v>109.5</v>
      </c>
      <c r="G19" s="3">
        <f t="shared" si="0"/>
        <v>-2936.4</v>
      </c>
    </row>
    <row r="20" spans="1:7">
      <c r="A20" s="106">
        <v>45257</v>
      </c>
      <c r="B20" t="s">
        <v>302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362</v>
      </c>
      <c r="C21"/>
      <c r="D21"/>
      <c r="F21" s="3">
        <v>41.54</v>
      </c>
      <c r="G21" s="3">
        <f t="shared" si="0"/>
        <v>-5477.94</v>
      </c>
    </row>
    <row r="22" spans="1:7">
      <c r="A22" s="60">
        <v>45290</v>
      </c>
      <c r="B22" t="s">
        <v>363</v>
      </c>
      <c r="C22"/>
      <c r="F22" s="3">
        <v>128.01</v>
      </c>
      <c r="G22" s="3">
        <f t="shared" si="0"/>
        <v>-5605.95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-5725.95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TPLM</vt:lpstr>
      <vt:lpstr>SnyA105-22</vt:lpstr>
      <vt:lpstr>SnyB202-22</vt:lpstr>
      <vt:lpstr>SnyC301-22</vt:lpstr>
      <vt:lpstr>SnyE502-22</vt:lpstr>
      <vt:lpstr>SnyF601-22</vt:lpstr>
      <vt:lpstr>Sayfa1</vt:lpstr>
      <vt:lpstr>SnyG702-22</vt:lpstr>
      <vt:lpstr>SnH_yazıhane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2024-01-22T10:23:13Z</cp:lastPrinted>
  <dcterms:created xsi:type="dcterms:W3CDTF">2019-12-25T12:06:09Z</dcterms:created>
  <dcterms:modified xsi:type="dcterms:W3CDTF">2024-03-08T11:25:32Z</dcterms:modified>
</cp:coreProperties>
</file>